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0\03\"/>
    </mc:Choice>
  </mc:AlternateContent>
  <xr:revisionPtr revIDLastSave="0" documentId="13_ncr:1_{793FA0C7-C271-45E5-86D1-EA40FEC59DC2}"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K16675" i="7" l="1"/>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K17069" i="7"/>
  <c r="L17069" i="7" s="1"/>
  <c r="K17070" i="7"/>
  <c r="L17070" i="7" s="1"/>
  <c r="K17090" i="7"/>
  <c r="L17090" i="7" s="1"/>
  <c r="K17091" i="7"/>
  <c r="L17091" i="7" s="1"/>
  <c r="K17100" i="7"/>
  <c r="L17100" i="7" s="1"/>
  <c r="K17101" i="7"/>
  <c r="L17101" i="7" s="1"/>
  <c r="K17102" i="7"/>
  <c r="L17102" i="7" s="1"/>
  <c r="K17103" i="7"/>
  <c r="L17103" i="7" s="1"/>
  <c r="K17104" i="7"/>
  <c r="L17104" i="7" s="1"/>
  <c r="K17110" i="7"/>
  <c r="K17111" i="7"/>
  <c r="L17111" i="7" s="1"/>
  <c r="K17115" i="7"/>
  <c r="L17115" i="7" s="1"/>
  <c r="K17117" i="7"/>
  <c r="L17117" i="7" s="1"/>
  <c r="K17118" i="7"/>
  <c r="L17118" i="7" s="1"/>
  <c r="K17119" i="7"/>
  <c r="L17119" i="7" s="1"/>
  <c r="K17120" i="7"/>
  <c r="L17120" i="7" s="1"/>
  <c r="K17137" i="7"/>
  <c r="L17137" i="7" s="1"/>
  <c r="K17166" i="7"/>
  <c r="L17166" i="7" s="1"/>
  <c r="K17167" i="7"/>
  <c r="L17167" i="7" s="1"/>
  <c r="K17168" i="7"/>
  <c r="L17168" i="7" s="1"/>
  <c r="K17169" i="7"/>
  <c r="L17169" i="7" s="1"/>
  <c r="K17174" i="7"/>
  <c r="L17174" i="7" s="1"/>
  <c r="K17202" i="7"/>
  <c r="L17202" i="7" s="1"/>
  <c r="K17214" i="7"/>
  <c r="K17215" i="7"/>
  <c r="L17215" i="7" s="1"/>
  <c r="K17216" i="7"/>
  <c r="L17216" i="7" s="1"/>
  <c r="K17217" i="7"/>
  <c r="K17218" i="7"/>
  <c r="L17218" i="7" s="1"/>
  <c r="K17219" i="7"/>
  <c r="L17219" i="7" s="1"/>
  <c r="K17221" i="7"/>
  <c r="L17221" i="7" s="1"/>
  <c r="K17237" i="7"/>
  <c r="L17237" i="7" s="1"/>
  <c r="K17250" i="7"/>
  <c r="L17250" i="7" s="1"/>
  <c r="K17260" i="7"/>
  <c r="L17260" i="7" s="1"/>
  <c r="K17268" i="7"/>
  <c r="L17268" i="7" s="1"/>
  <c r="K17271" i="7"/>
  <c r="L17271" i="7" s="1"/>
  <c r="K17276" i="7"/>
  <c r="L17276" i="7" s="1"/>
  <c r="K17285" i="7"/>
  <c r="L17285" i="7" s="1"/>
  <c r="K17289" i="7"/>
  <c r="L17289" i="7" s="1"/>
  <c r="K17320" i="7"/>
  <c r="L17320" i="7" s="1"/>
  <c r="K17322" i="7"/>
  <c r="L17322" i="7" s="1"/>
  <c r="K17326" i="7"/>
  <c r="L17326" i="7" s="1"/>
  <c r="K17328" i="7"/>
  <c r="L17328" i="7" s="1"/>
  <c r="K17351" i="7"/>
  <c r="L17351" i="7" s="1"/>
  <c r="K17388" i="7"/>
  <c r="L17388" i="7" s="1"/>
  <c r="K17389" i="7"/>
  <c r="L17389" i="7" s="1"/>
  <c r="K17409" i="7"/>
  <c r="K17426" i="7"/>
  <c r="L17426" i="7" s="1"/>
  <c r="K17440" i="7"/>
  <c r="L17440" i="7" s="1"/>
  <c r="K17449" i="7"/>
  <c r="K17450" i="7"/>
  <c r="L17450" i="7" s="1"/>
  <c r="K17456" i="7"/>
  <c r="L17456" i="7" s="1"/>
  <c r="K17468" i="7"/>
  <c r="L17468" i="7" s="1"/>
  <c r="K17471" i="7"/>
  <c r="L17471" i="7" s="1"/>
  <c r="K17473" i="7"/>
  <c r="L17473" i="7" s="1"/>
  <c r="K17487" i="7"/>
  <c r="L17487" i="7" s="1"/>
  <c r="K17496" i="7"/>
  <c r="L17496" i="7" s="1"/>
  <c r="K17497" i="7"/>
  <c r="K17500" i="7"/>
  <c r="L17500" i="7" s="1"/>
  <c r="K17504" i="7"/>
  <c r="L17504" i="7" s="1"/>
  <c r="K17506" i="7"/>
  <c r="L17506" i="7" s="1"/>
  <c r="K17511" i="7"/>
  <c r="L17511" i="7" s="1"/>
  <c r="K17517" i="7"/>
  <c r="L17517" i="7" s="1"/>
  <c r="K17522" i="7"/>
  <c r="L17522" i="7" s="1"/>
  <c r="K17523" i="7"/>
  <c r="L17523" i="7" s="1"/>
  <c r="K17529" i="7"/>
  <c r="K17530" i="7"/>
  <c r="L17530" i="7" s="1"/>
  <c r="K17534" i="7"/>
  <c r="L17534" i="7" s="1"/>
  <c r="K17535" i="7"/>
  <c r="L17535" i="7" s="1"/>
  <c r="K17538" i="7"/>
  <c r="L17538" i="7" s="1"/>
  <c r="K17548" i="7"/>
  <c r="L17548" i="7" s="1"/>
  <c r="K17549" i="7"/>
  <c r="L17549" i="7" s="1"/>
  <c r="K17550" i="7"/>
  <c r="L17550" i="7" s="1"/>
  <c r="K17551" i="7"/>
  <c r="L17551" i="7" s="1"/>
  <c r="K17554" i="7"/>
  <c r="L17554" i="7" s="1"/>
  <c r="K17555" i="7"/>
  <c r="L17555" i="7" s="1"/>
  <c r="K17556" i="7"/>
  <c r="L17556" i="7" s="1"/>
  <c r="K17557" i="7"/>
  <c r="L17557" i="7" s="1"/>
  <c r="K17558" i="7"/>
  <c r="L17558" i="7" s="1"/>
  <c r="K17561" i="7"/>
  <c r="L17561" i="7" s="1"/>
  <c r="K17569" i="7"/>
  <c r="L17569" i="7" s="1"/>
  <c r="K17585" i="7"/>
  <c r="L17585" i="7" s="1"/>
  <c r="K17588" i="7"/>
  <c r="L17588" i="7" s="1"/>
  <c r="K17589" i="7"/>
  <c r="L17589" i="7" s="1"/>
  <c r="K17593" i="7"/>
  <c r="L17593" i="7" s="1"/>
  <c r="K17594" i="7"/>
  <c r="L17594" i="7" s="1"/>
  <c r="K17606" i="7"/>
  <c r="L17606" i="7" s="1"/>
  <c r="K17632" i="7"/>
  <c r="L17632" i="7" s="1"/>
  <c r="K17634" i="7"/>
  <c r="L17634" i="7" s="1"/>
  <c r="K17637" i="7"/>
  <c r="L17637" i="7" s="1"/>
  <c r="K17639" i="7"/>
  <c r="L17639" i="7" s="1"/>
  <c r="K17641" i="7"/>
  <c r="L17641" i="7" s="1"/>
  <c r="K17648" i="7"/>
  <c r="L17648" i="7" s="1"/>
  <c r="K17661" i="7"/>
  <c r="L17661" i="7" s="1"/>
  <c r="K17680" i="7"/>
  <c r="L17680" i="7" s="1"/>
  <c r="K17687" i="7"/>
  <c r="L17687" i="7" s="1"/>
  <c r="K17692" i="7"/>
  <c r="L17692" i="7" s="1"/>
  <c r="K17693" i="7"/>
  <c r="L17693" i="7" s="1"/>
  <c r="K17694" i="7"/>
  <c r="L17694" i="7" s="1"/>
  <c r="K17712" i="7"/>
  <c r="L17712" i="7" s="1"/>
  <c r="K17716" i="7"/>
  <c r="L17716" i="7" s="1"/>
  <c r="K17721" i="7"/>
  <c r="L17721" i="7" s="1"/>
  <c r="K17722" i="7"/>
  <c r="L17722" i="7" s="1"/>
  <c r="K17723" i="7"/>
  <c r="L17723" i="7" s="1"/>
  <c r="K17777" i="7"/>
  <c r="L17777" i="7" s="1"/>
  <c r="K17778" i="7"/>
  <c r="L17778" i="7" s="1"/>
  <c r="K17787" i="7"/>
  <c r="L17787" i="7" s="1"/>
  <c r="K17788" i="7"/>
  <c r="L17788" i="7" s="1"/>
  <c r="K17789" i="7"/>
  <c r="L17789" i="7" s="1"/>
  <c r="K17801" i="7"/>
  <c r="L17801" i="7" s="1"/>
  <c r="K17815" i="7"/>
  <c r="L17815" i="7" s="1"/>
  <c r="K17816" i="7"/>
  <c r="L17816" i="7" s="1"/>
  <c r="K17817" i="7"/>
  <c r="L17817" i="7" s="1"/>
  <c r="K17822" i="7"/>
  <c r="L17822" i="7" s="1"/>
  <c r="K17823" i="7"/>
  <c r="L17823" i="7" s="1"/>
  <c r="K17824" i="7"/>
  <c r="L17824" i="7" s="1"/>
  <c r="K17837" i="7"/>
  <c r="L17837" i="7" s="1"/>
  <c r="K17838" i="7"/>
  <c r="L17838" i="7" s="1"/>
  <c r="K17839" i="7"/>
  <c r="L17839" i="7" s="1"/>
  <c r="K17843" i="7"/>
  <c r="L17843" i="7" s="1"/>
  <c r="K17844" i="7"/>
  <c r="L17844" i="7" s="1"/>
  <c r="K17847" i="7"/>
  <c r="L17847" i="7" s="1"/>
  <c r="K17848" i="7"/>
  <c r="L17848" i="7" s="1"/>
  <c r="K17849" i="7"/>
  <c r="L17849" i="7" s="1"/>
  <c r="K17850" i="7"/>
  <c r="L17850" i="7" s="1"/>
  <c r="K17858" i="7"/>
  <c r="L17858" i="7" s="1"/>
  <c r="K17859" i="7"/>
  <c r="L17859" i="7" s="1"/>
  <c r="K17866" i="7"/>
  <c r="L17866" i="7" s="1"/>
  <c r="K17868" i="7"/>
  <c r="L17868" i="7" s="1"/>
  <c r="K17888" i="7"/>
  <c r="L17888" i="7" s="1"/>
  <c r="K17891" i="7"/>
  <c r="L17891" i="7" s="1"/>
  <c r="K17892" i="7"/>
  <c r="L17892"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D17125" i="7"/>
  <c r="D17126" i="7"/>
  <c r="D17127" i="7"/>
  <c r="D17128" i="7"/>
  <c r="D17129" i="7"/>
  <c r="D17130" i="7"/>
  <c r="D17131" i="7"/>
  <c r="D17132" i="7"/>
  <c r="D17133" i="7"/>
  <c r="D17134" i="7"/>
  <c r="D17135" i="7"/>
  <c r="D17136" i="7"/>
  <c r="D17137" i="7"/>
  <c r="D17138" i="7"/>
  <c r="D17139" i="7"/>
  <c r="D17140" i="7"/>
  <c r="D17141" i="7"/>
  <c r="D17142" i="7"/>
  <c r="D17143" i="7"/>
  <c r="D17144" i="7"/>
  <c r="D17145" i="7"/>
  <c r="D17146" i="7"/>
  <c r="D17147" i="7"/>
  <c r="D17148" i="7"/>
  <c r="D17149" i="7"/>
  <c r="D17150" i="7"/>
  <c r="D17151" i="7"/>
  <c r="D17152" i="7"/>
  <c r="D17153" i="7"/>
  <c r="D17154" i="7"/>
  <c r="D17155" i="7"/>
  <c r="D17156" i="7"/>
  <c r="D17157" i="7"/>
  <c r="D17158" i="7"/>
  <c r="D17159" i="7"/>
  <c r="D17160" i="7"/>
  <c r="D17161" i="7"/>
  <c r="D17162" i="7"/>
  <c r="D17163" i="7"/>
  <c r="D17164" i="7"/>
  <c r="D17165" i="7"/>
  <c r="D17166" i="7"/>
  <c r="D17167" i="7"/>
  <c r="D17168" i="7"/>
  <c r="D17169" i="7"/>
  <c r="D17170" i="7"/>
  <c r="D17171" i="7"/>
  <c r="D17172" i="7"/>
  <c r="D17173" i="7"/>
  <c r="D17174" i="7"/>
  <c r="D17175" i="7"/>
  <c r="D17176" i="7"/>
  <c r="D17177" i="7"/>
  <c r="D17178" i="7"/>
  <c r="D17179" i="7"/>
  <c r="D17180" i="7"/>
  <c r="D17181" i="7"/>
  <c r="D17182" i="7"/>
  <c r="D17183" i="7"/>
  <c r="D17184" i="7"/>
  <c r="D17185" i="7"/>
  <c r="D17186" i="7"/>
  <c r="D17187" i="7"/>
  <c r="D17188" i="7"/>
  <c r="D17189" i="7"/>
  <c r="D17190" i="7"/>
  <c r="D17191" i="7"/>
  <c r="D17192" i="7"/>
  <c r="D17193" i="7"/>
  <c r="D17194" i="7"/>
  <c r="D17195" i="7"/>
  <c r="D17196" i="7"/>
  <c r="D17197" i="7"/>
  <c r="D17198" i="7"/>
  <c r="D17199" i="7"/>
  <c r="D17200" i="7"/>
  <c r="D17201" i="7"/>
  <c r="D17202" i="7"/>
  <c r="D17203" i="7"/>
  <c r="D17204" i="7"/>
  <c r="D17205" i="7"/>
  <c r="D17206" i="7"/>
  <c r="D17207" i="7"/>
  <c r="D17208" i="7"/>
  <c r="D17209" i="7"/>
  <c r="D17210" i="7"/>
  <c r="D17211" i="7"/>
  <c r="D17212" i="7"/>
  <c r="D17213" i="7"/>
  <c r="D17214" i="7"/>
  <c r="D17215" i="7"/>
  <c r="D17216" i="7"/>
  <c r="D17217" i="7"/>
  <c r="D17218" i="7"/>
  <c r="D17219" i="7"/>
  <c r="D17220" i="7"/>
  <c r="D17221" i="7"/>
  <c r="D17222" i="7"/>
  <c r="D17223" i="7"/>
  <c r="D17224" i="7"/>
  <c r="D17225" i="7"/>
  <c r="D17226" i="7"/>
  <c r="D17227" i="7"/>
  <c r="D17228" i="7"/>
  <c r="D17229" i="7"/>
  <c r="D17230" i="7"/>
  <c r="D17231" i="7"/>
  <c r="D17232" i="7"/>
  <c r="D17233" i="7"/>
  <c r="D17234" i="7"/>
  <c r="D17235" i="7"/>
  <c r="D17236" i="7"/>
  <c r="D17237" i="7"/>
  <c r="D17238" i="7"/>
  <c r="D17239" i="7"/>
  <c r="D17240" i="7"/>
  <c r="D17241" i="7"/>
  <c r="D17242" i="7"/>
  <c r="D17243" i="7"/>
  <c r="D17244" i="7"/>
  <c r="D17245" i="7"/>
  <c r="D17246" i="7"/>
  <c r="D17247" i="7"/>
  <c r="D17248" i="7"/>
  <c r="D17249" i="7"/>
  <c r="D17250" i="7"/>
  <c r="D17251" i="7"/>
  <c r="D17252" i="7"/>
  <c r="D17253" i="7"/>
  <c r="D17254" i="7"/>
  <c r="D17255" i="7"/>
  <c r="D17256" i="7"/>
  <c r="D17257" i="7"/>
  <c r="D17258" i="7"/>
  <c r="D17259" i="7"/>
  <c r="D17260" i="7"/>
  <c r="D17261" i="7"/>
  <c r="D17262" i="7"/>
  <c r="D17263" i="7"/>
  <c r="D17264" i="7"/>
  <c r="D17265" i="7"/>
  <c r="D17266" i="7"/>
  <c r="D17267" i="7"/>
  <c r="D17268" i="7"/>
  <c r="D17269" i="7"/>
  <c r="D17270" i="7"/>
  <c r="D17271" i="7"/>
  <c r="D17272" i="7"/>
  <c r="D17273" i="7"/>
  <c r="D17274" i="7"/>
  <c r="D17275" i="7"/>
  <c r="D17276" i="7"/>
  <c r="D17277" i="7"/>
  <c r="D17278" i="7"/>
  <c r="D17279" i="7"/>
  <c r="D17280" i="7"/>
  <c r="D17281" i="7"/>
  <c r="D17282" i="7"/>
  <c r="D17283" i="7"/>
  <c r="D17284" i="7"/>
  <c r="D17285" i="7"/>
  <c r="D17286" i="7"/>
  <c r="D17287" i="7"/>
  <c r="D17288" i="7"/>
  <c r="D17289" i="7"/>
  <c r="D17290" i="7"/>
  <c r="D17291" i="7"/>
  <c r="D17292" i="7"/>
  <c r="D17293" i="7"/>
  <c r="D17294" i="7"/>
  <c r="D17295" i="7"/>
  <c r="D17296" i="7"/>
  <c r="D17297" i="7"/>
  <c r="D17298" i="7"/>
  <c r="D17299" i="7"/>
  <c r="D17300" i="7"/>
  <c r="D17301" i="7"/>
  <c r="D17302" i="7"/>
  <c r="D17303" i="7"/>
  <c r="D17304" i="7"/>
  <c r="D17305" i="7"/>
  <c r="D17306" i="7"/>
  <c r="D17307" i="7"/>
  <c r="D17308" i="7"/>
  <c r="D17309" i="7"/>
  <c r="D17310" i="7"/>
  <c r="D17311" i="7"/>
  <c r="D17312" i="7"/>
  <c r="D17313" i="7"/>
  <c r="D17314" i="7"/>
  <c r="D17315" i="7"/>
  <c r="D17316" i="7"/>
  <c r="D17317" i="7"/>
  <c r="D17318" i="7"/>
  <c r="D17319" i="7"/>
  <c r="D17320" i="7"/>
  <c r="D17321" i="7"/>
  <c r="D17322" i="7"/>
  <c r="D17323" i="7"/>
  <c r="D17324" i="7"/>
  <c r="D17325" i="7"/>
  <c r="D17326" i="7"/>
  <c r="D17327" i="7"/>
  <c r="D17328" i="7"/>
  <c r="D17329" i="7"/>
  <c r="D17330" i="7"/>
  <c r="D17331" i="7"/>
  <c r="D17332" i="7"/>
  <c r="D17333" i="7"/>
  <c r="D17334" i="7"/>
  <c r="D17335" i="7"/>
  <c r="D17336" i="7"/>
  <c r="D17337" i="7"/>
  <c r="D17338" i="7"/>
  <c r="D17339" i="7"/>
  <c r="D17340" i="7"/>
  <c r="D17341" i="7"/>
  <c r="D17342" i="7"/>
  <c r="D17343" i="7"/>
  <c r="D17344" i="7"/>
  <c r="D17345" i="7"/>
  <c r="D17346" i="7"/>
  <c r="D17347" i="7"/>
  <c r="D17348" i="7"/>
  <c r="D17349" i="7"/>
  <c r="D17350" i="7"/>
  <c r="D17351" i="7"/>
  <c r="D17352" i="7"/>
  <c r="D17353" i="7"/>
  <c r="D17354" i="7"/>
  <c r="D17355" i="7"/>
  <c r="D17356" i="7"/>
  <c r="D17357" i="7"/>
  <c r="D17358" i="7"/>
  <c r="D17359" i="7"/>
  <c r="D17360" i="7"/>
  <c r="D17361" i="7"/>
  <c r="D17362" i="7"/>
  <c r="D17363" i="7"/>
  <c r="D17364" i="7"/>
  <c r="D17365" i="7"/>
  <c r="D17366" i="7"/>
  <c r="D17367" i="7"/>
  <c r="D17368" i="7"/>
  <c r="D17369" i="7"/>
  <c r="D17370" i="7"/>
  <c r="D17371" i="7"/>
  <c r="D17372" i="7"/>
  <c r="D17373" i="7"/>
  <c r="D17374" i="7"/>
  <c r="D17375" i="7"/>
  <c r="D17376" i="7"/>
  <c r="D17377" i="7"/>
  <c r="D17378" i="7"/>
  <c r="D17379" i="7"/>
  <c r="D17380" i="7"/>
  <c r="D17381" i="7"/>
  <c r="D17382" i="7"/>
  <c r="D17383" i="7"/>
  <c r="D17384" i="7"/>
  <c r="D17385" i="7"/>
  <c r="D17386" i="7"/>
  <c r="D17387" i="7"/>
  <c r="D17388" i="7"/>
  <c r="D17389" i="7"/>
  <c r="D17390" i="7"/>
  <c r="D17391" i="7"/>
  <c r="D17392" i="7"/>
  <c r="D17393" i="7"/>
  <c r="D17394" i="7"/>
  <c r="D17395" i="7"/>
  <c r="D17396" i="7"/>
  <c r="D17397" i="7"/>
  <c r="D17398" i="7"/>
  <c r="D17399" i="7"/>
  <c r="D17400" i="7"/>
  <c r="D17401" i="7"/>
  <c r="D17402" i="7"/>
  <c r="D17403" i="7"/>
  <c r="D17404" i="7"/>
  <c r="D17405" i="7"/>
  <c r="D17406" i="7"/>
  <c r="D17407" i="7"/>
  <c r="D17408" i="7"/>
  <c r="D17409" i="7"/>
  <c r="D17410" i="7"/>
  <c r="D17411" i="7"/>
  <c r="D17412" i="7"/>
  <c r="D17413" i="7"/>
  <c r="D17414" i="7"/>
  <c r="D17415" i="7"/>
  <c r="D17416" i="7"/>
  <c r="D17417" i="7"/>
  <c r="D17418" i="7"/>
  <c r="D17419" i="7"/>
  <c r="D17420" i="7"/>
  <c r="D17421" i="7"/>
  <c r="D17422" i="7"/>
  <c r="D17423" i="7"/>
  <c r="D17424" i="7"/>
  <c r="D17425" i="7"/>
  <c r="D17426" i="7"/>
  <c r="D17427" i="7"/>
  <c r="D17428" i="7"/>
  <c r="D17429" i="7"/>
  <c r="D17430" i="7"/>
  <c r="D17431" i="7"/>
  <c r="D17432" i="7"/>
  <c r="D17433" i="7"/>
  <c r="D17434" i="7"/>
  <c r="D17435" i="7"/>
  <c r="D17436" i="7"/>
  <c r="D17437" i="7"/>
  <c r="D17438" i="7"/>
  <c r="D17439" i="7"/>
  <c r="D17440" i="7"/>
  <c r="D17441" i="7"/>
  <c r="D17442" i="7"/>
  <c r="D17443" i="7"/>
  <c r="D17444" i="7"/>
  <c r="D17445" i="7"/>
  <c r="D17446" i="7"/>
  <c r="D17447" i="7"/>
  <c r="D17448" i="7"/>
  <c r="D17449" i="7"/>
  <c r="D17450" i="7"/>
  <c r="D17451" i="7"/>
  <c r="D17452" i="7"/>
  <c r="D17453" i="7"/>
  <c r="D17454" i="7"/>
  <c r="D17455" i="7"/>
  <c r="D17456" i="7"/>
  <c r="D17457" i="7"/>
  <c r="D17458" i="7"/>
  <c r="D17459" i="7"/>
  <c r="D17460" i="7"/>
  <c r="D17461" i="7"/>
  <c r="D17462" i="7"/>
  <c r="D17463" i="7"/>
  <c r="D17464" i="7"/>
  <c r="D17465" i="7"/>
  <c r="D17466" i="7"/>
  <c r="D17467" i="7"/>
  <c r="D17468" i="7"/>
  <c r="D17469" i="7"/>
  <c r="D17470" i="7"/>
  <c r="D17471" i="7"/>
  <c r="D17472" i="7"/>
  <c r="D17473" i="7"/>
  <c r="D17474" i="7"/>
  <c r="D17475" i="7"/>
  <c r="D17476" i="7"/>
  <c r="D17477" i="7"/>
  <c r="D17478" i="7"/>
  <c r="D17479" i="7"/>
  <c r="D17480" i="7"/>
  <c r="D17481" i="7"/>
  <c r="D17482" i="7"/>
  <c r="D17483" i="7"/>
  <c r="D17484" i="7"/>
  <c r="D17485" i="7"/>
  <c r="D17486" i="7"/>
  <c r="D17487" i="7"/>
  <c r="D17488" i="7"/>
  <c r="D17489" i="7"/>
  <c r="D17490" i="7"/>
  <c r="D17491" i="7"/>
  <c r="D17492" i="7"/>
  <c r="D17493" i="7"/>
  <c r="D17494" i="7"/>
  <c r="D17495" i="7"/>
  <c r="D17496" i="7"/>
  <c r="D17497" i="7"/>
  <c r="D17498" i="7"/>
  <c r="D17499" i="7"/>
  <c r="D17500" i="7"/>
  <c r="D17501" i="7"/>
  <c r="D17502" i="7"/>
  <c r="D17503" i="7"/>
  <c r="D17504" i="7"/>
  <c r="D17505" i="7"/>
  <c r="D17506" i="7"/>
  <c r="D17507" i="7"/>
  <c r="D17508" i="7"/>
  <c r="D17509" i="7"/>
  <c r="D17510" i="7"/>
  <c r="D17511" i="7"/>
  <c r="D17512" i="7"/>
  <c r="D17513" i="7"/>
  <c r="D17514" i="7"/>
  <c r="D17515" i="7"/>
  <c r="D17516" i="7"/>
  <c r="D17517" i="7"/>
  <c r="D17518" i="7"/>
  <c r="D17519" i="7"/>
  <c r="D17520" i="7"/>
  <c r="D17521" i="7"/>
  <c r="D17522" i="7"/>
  <c r="D17523" i="7"/>
  <c r="D17524" i="7"/>
  <c r="D17525" i="7"/>
  <c r="D17526" i="7"/>
  <c r="D17527" i="7"/>
  <c r="D17528" i="7"/>
  <c r="D17529" i="7"/>
  <c r="D17530" i="7"/>
  <c r="D17531" i="7"/>
  <c r="D17532" i="7"/>
  <c r="D17533" i="7"/>
  <c r="D17534" i="7"/>
  <c r="D17535" i="7"/>
  <c r="D17536" i="7"/>
  <c r="D17537" i="7"/>
  <c r="D17538" i="7"/>
  <c r="D17539" i="7"/>
  <c r="D17540" i="7"/>
  <c r="D17541" i="7"/>
  <c r="D17542" i="7"/>
  <c r="D17543" i="7"/>
  <c r="D17544" i="7"/>
  <c r="D17545" i="7"/>
  <c r="D17546" i="7"/>
  <c r="D17547" i="7"/>
  <c r="D17548" i="7"/>
  <c r="D17549" i="7"/>
  <c r="D17550" i="7"/>
  <c r="D17551" i="7"/>
  <c r="D17552" i="7"/>
  <c r="D17553" i="7"/>
  <c r="D17554" i="7"/>
  <c r="D17555" i="7"/>
  <c r="D17556" i="7"/>
  <c r="D17557" i="7"/>
  <c r="D17558" i="7"/>
  <c r="D17559" i="7"/>
  <c r="D17560" i="7"/>
  <c r="D17561" i="7"/>
  <c r="D17562" i="7"/>
  <c r="D17563" i="7"/>
  <c r="D17564" i="7"/>
  <c r="D17565" i="7"/>
  <c r="D17566" i="7"/>
  <c r="D17567" i="7"/>
  <c r="D17568" i="7"/>
  <c r="D17569" i="7"/>
  <c r="D17570" i="7"/>
  <c r="D17571" i="7"/>
  <c r="D17572" i="7"/>
  <c r="D17573" i="7"/>
  <c r="D17574" i="7"/>
  <c r="D17575" i="7"/>
  <c r="D17576" i="7"/>
  <c r="D17577" i="7"/>
  <c r="D17578" i="7"/>
  <c r="D17579" i="7"/>
  <c r="D17580" i="7"/>
  <c r="D17581" i="7"/>
  <c r="D17582" i="7"/>
  <c r="D17583" i="7"/>
  <c r="D17584" i="7"/>
  <c r="D17585" i="7"/>
  <c r="D17586" i="7"/>
  <c r="D17587" i="7"/>
  <c r="D17588" i="7"/>
  <c r="D17589" i="7"/>
  <c r="D17590" i="7"/>
  <c r="D17591" i="7"/>
  <c r="D17592" i="7"/>
  <c r="D17593" i="7"/>
  <c r="D17594" i="7"/>
  <c r="D17595" i="7"/>
  <c r="D17596" i="7"/>
  <c r="D17597" i="7"/>
  <c r="D17598" i="7"/>
  <c r="D17599" i="7"/>
  <c r="D17600" i="7"/>
  <c r="D17601" i="7"/>
  <c r="D17602" i="7"/>
  <c r="D17603" i="7"/>
  <c r="D17604" i="7"/>
  <c r="D17605" i="7"/>
  <c r="D17606" i="7"/>
  <c r="D17607" i="7"/>
  <c r="D17608" i="7"/>
  <c r="D17609" i="7"/>
  <c r="D17610" i="7"/>
  <c r="D17611" i="7"/>
  <c r="D17612" i="7"/>
  <c r="D17613" i="7"/>
  <c r="D17614" i="7"/>
  <c r="D17615" i="7"/>
  <c r="D17616" i="7"/>
  <c r="D17617" i="7"/>
  <c r="D17618" i="7"/>
  <c r="D17619" i="7"/>
  <c r="D17620" i="7"/>
  <c r="D17621" i="7"/>
  <c r="D17622" i="7"/>
  <c r="D17623" i="7"/>
  <c r="D17624" i="7"/>
  <c r="D17625" i="7"/>
  <c r="D17626" i="7"/>
  <c r="D17627" i="7"/>
  <c r="D17628" i="7"/>
  <c r="D17629" i="7"/>
  <c r="D17630" i="7"/>
  <c r="D17631" i="7"/>
  <c r="D17632" i="7"/>
  <c r="D17633" i="7"/>
  <c r="D17634" i="7"/>
  <c r="D17635" i="7"/>
  <c r="D17636" i="7"/>
  <c r="D17637" i="7"/>
  <c r="D17638" i="7"/>
  <c r="D17639" i="7"/>
  <c r="D17640" i="7"/>
  <c r="D17641" i="7"/>
  <c r="D17642" i="7"/>
  <c r="D17643" i="7"/>
  <c r="D17644" i="7"/>
  <c r="D17645" i="7"/>
  <c r="D17646" i="7"/>
  <c r="D17647" i="7"/>
  <c r="D17648" i="7"/>
  <c r="D17649" i="7"/>
  <c r="D17650" i="7"/>
  <c r="D17651" i="7"/>
  <c r="D17652" i="7"/>
  <c r="D17653" i="7"/>
  <c r="D17654" i="7"/>
  <c r="D17655" i="7"/>
  <c r="D17656" i="7"/>
  <c r="D17657" i="7"/>
  <c r="D17658" i="7"/>
  <c r="D17659" i="7"/>
  <c r="D17660" i="7"/>
  <c r="D17661" i="7"/>
  <c r="D17662" i="7"/>
  <c r="D17663" i="7"/>
  <c r="D17664" i="7"/>
  <c r="D17665" i="7"/>
  <c r="D17666" i="7"/>
  <c r="D17667" i="7"/>
  <c r="D17668" i="7"/>
  <c r="D17669" i="7"/>
  <c r="D17670" i="7"/>
  <c r="D17671" i="7"/>
  <c r="D17672" i="7"/>
  <c r="D17673" i="7"/>
  <c r="D17674" i="7"/>
  <c r="D17675" i="7"/>
  <c r="D17676" i="7"/>
  <c r="D17677" i="7"/>
  <c r="D17678" i="7"/>
  <c r="D17679" i="7"/>
  <c r="D17680" i="7"/>
  <c r="D17681" i="7"/>
  <c r="D17682" i="7"/>
  <c r="D17683" i="7"/>
  <c r="D17684" i="7"/>
  <c r="D17685" i="7"/>
  <c r="D17686" i="7"/>
  <c r="D17687" i="7"/>
  <c r="D17688" i="7"/>
  <c r="D17689" i="7"/>
  <c r="D17690" i="7"/>
  <c r="D17691" i="7"/>
  <c r="D17692" i="7"/>
  <c r="D17693" i="7"/>
  <c r="D17694" i="7"/>
  <c r="D17695" i="7"/>
  <c r="D17696" i="7"/>
  <c r="D17697" i="7"/>
  <c r="D17698" i="7"/>
  <c r="D17699" i="7"/>
  <c r="D17700" i="7"/>
  <c r="D17701" i="7"/>
  <c r="D17702" i="7"/>
  <c r="D17703" i="7"/>
  <c r="D17704" i="7"/>
  <c r="D17705" i="7"/>
  <c r="D17706" i="7"/>
  <c r="D17707" i="7"/>
  <c r="D17708" i="7"/>
  <c r="D17709" i="7"/>
  <c r="D17710" i="7"/>
  <c r="D17711" i="7"/>
  <c r="D17712" i="7"/>
  <c r="D17713" i="7"/>
  <c r="D17714" i="7"/>
  <c r="D17715" i="7"/>
  <c r="D17716" i="7"/>
  <c r="D17717" i="7"/>
  <c r="D17718" i="7"/>
  <c r="D17719" i="7"/>
  <c r="D17720" i="7"/>
  <c r="D17721" i="7"/>
  <c r="D17722" i="7"/>
  <c r="D17723" i="7"/>
  <c r="D17724" i="7"/>
  <c r="D17725" i="7"/>
  <c r="D17726" i="7"/>
  <c r="D17727" i="7"/>
  <c r="D17728" i="7"/>
  <c r="D17729" i="7"/>
  <c r="D17730" i="7"/>
  <c r="D17731" i="7"/>
  <c r="D17732" i="7"/>
  <c r="D17733" i="7"/>
  <c r="D17734" i="7"/>
  <c r="D17735" i="7"/>
  <c r="D17736" i="7"/>
  <c r="D17737" i="7"/>
  <c r="D17738" i="7"/>
  <c r="D17739" i="7"/>
  <c r="D17740" i="7"/>
  <c r="D17741" i="7"/>
  <c r="D17742" i="7"/>
  <c r="D17743" i="7"/>
  <c r="D17744" i="7"/>
  <c r="D17745" i="7"/>
  <c r="D17746" i="7"/>
  <c r="D17747" i="7"/>
  <c r="D17748" i="7"/>
  <c r="D17749" i="7"/>
  <c r="D17750" i="7"/>
  <c r="D17751" i="7"/>
  <c r="D17752" i="7"/>
  <c r="D17753" i="7"/>
  <c r="D17754" i="7"/>
  <c r="D17755" i="7"/>
  <c r="D17756" i="7"/>
  <c r="D17757" i="7"/>
  <c r="D17758" i="7"/>
  <c r="D17759" i="7"/>
  <c r="D17760" i="7"/>
  <c r="D17761" i="7"/>
  <c r="D17762" i="7"/>
  <c r="D17763" i="7"/>
  <c r="D17764" i="7"/>
  <c r="D17765" i="7"/>
  <c r="D17766" i="7"/>
  <c r="D17767" i="7"/>
  <c r="D17768" i="7"/>
  <c r="D17769" i="7"/>
  <c r="D17770" i="7"/>
  <c r="D17771" i="7"/>
  <c r="D17772" i="7"/>
  <c r="D17773" i="7"/>
  <c r="D17774" i="7"/>
  <c r="D17775" i="7"/>
  <c r="D17776" i="7"/>
  <c r="D17777" i="7"/>
  <c r="D17778" i="7"/>
  <c r="D17779" i="7"/>
  <c r="D17780" i="7"/>
  <c r="D17781" i="7"/>
  <c r="D17782" i="7"/>
  <c r="D17783" i="7"/>
  <c r="D17784" i="7"/>
  <c r="D17785" i="7"/>
  <c r="D17786" i="7"/>
  <c r="D17787" i="7"/>
  <c r="D17788" i="7"/>
  <c r="D17789" i="7"/>
  <c r="D17790" i="7"/>
  <c r="D17791" i="7"/>
  <c r="D17792" i="7"/>
  <c r="D17793" i="7"/>
  <c r="D17794" i="7"/>
  <c r="D17795" i="7"/>
  <c r="D17796" i="7"/>
  <c r="D17797" i="7"/>
  <c r="D17798" i="7"/>
  <c r="D17799" i="7"/>
  <c r="D17800" i="7"/>
  <c r="D17801" i="7"/>
  <c r="D17802" i="7"/>
  <c r="D17803" i="7"/>
  <c r="D17804" i="7"/>
  <c r="D17805" i="7"/>
  <c r="D17806" i="7"/>
  <c r="D17807" i="7"/>
  <c r="D17808" i="7"/>
  <c r="D17809" i="7"/>
  <c r="D17810" i="7"/>
  <c r="D17811" i="7"/>
  <c r="D17812" i="7"/>
  <c r="D17813" i="7"/>
  <c r="D17814" i="7"/>
  <c r="D17815" i="7"/>
  <c r="D17816" i="7"/>
  <c r="D17817" i="7"/>
  <c r="D17818" i="7"/>
  <c r="D17819" i="7"/>
  <c r="D17820" i="7"/>
  <c r="D17821" i="7"/>
  <c r="D17822" i="7"/>
  <c r="D17823" i="7"/>
  <c r="D17824" i="7"/>
  <c r="D17825" i="7"/>
  <c r="D17826" i="7"/>
  <c r="D17827" i="7"/>
  <c r="D17828" i="7"/>
  <c r="D17829" i="7"/>
  <c r="D17830" i="7"/>
  <c r="D17831" i="7"/>
  <c r="D17832" i="7"/>
  <c r="D17833" i="7"/>
  <c r="D17834" i="7"/>
  <c r="D17835" i="7"/>
  <c r="D17836" i="7"/>
  <c r="D17837" i="7"/>
  <c r="D17838" i="7"/>
  <c r="D17839" i="7"/>
  <c r="D17840" i="7"/>
  <c r="D17841" i="7"/>
  <c r="D17842" i="7"/>
  <c r="D17843" i="7"/>
  <c r="D17844" i="7"/>
  <c r="D17845" i="7"/>
  <c r="D17846" i="7"/>
  <c r="D17847" i="7"/>
  <c r="D17848" i="7"/>
  <c r="D17849" i="7"/>
  <c r="D17850" i="7"/>
  <c r="D17851" i="7"/>
  <c r="D17852" i="7"/>
  <c r="D17853" i="7"/>
  <c r="D17854" i="7"/>
  <c r="D17855" i="7"/>
  <c r="D17856" i="7"/>
  <c r="D17857" i="7"/>
  <c r="D17858" i="7"/>
  <c r="D17859" i="7"/>
  <c r="D17860" i="7"/>
  <c r="D17861" i="7"/>
  <c r="D17862" i="7"/>
  <c r="D17863" i="7"/>
  <c r="D17864" i="7"/>
  <c r="D17865" i="7"/>
  <c r="D17866" i="7"/>
  <c r="D17867" i="7"/>
  <c r="D17868" i="7"/>
  <c r="D17869" i="7"/>
  <c r="D17870" i="7"/>
  <c r="D17871" i="7"/>
  <c r="D17872" i="7"/>
  <c r="D17873" i="7"/>
  <c r="D17874" i="7"/>
  <c r="D17875" i="7"/>
  <c r="D17876" i="7"/>
  <c r="D17877" i="7"/>
  <c r="D17878" i="7"/>
  <c r="D17879" i="7"/>
  <c r="D17880" i="7"/>
  <c r="D17881" i="7"/>
  <c r="D17882" i="7"/>
  <c r="D17883" i="7"/>
  <c r="D17884" i="7"/>
  <c r="D17885" i="7"/>
  <c r="D17886" i="7"/>
  <c r="D17887" i="7"/>
  <c r="D17888" i="7"/>
  <c r="D17889" i="7"/>
  <c r="D17890" i="7"/>
  <c r="D17891" i="7"/>
  <c r="D17892" i="7"/>
  <c r="D17893" i="7"/>
  <c r="D17894" i="7"/>
  <c r="D17895" i="7"/>
  <c r="D17896" i="7"/>
  <c r="D17897" i="7"/>
  <c r="D17898" i="7"/>
  <c r="D17899" i="7"/>
  <c r="D17900" i="7"/>
  <c r="D17901" i="7"/>
  <c r="D17902" i="7"/>
  <c r="D17903" i="7"/>
  <c r="D17904" i="7"/>
  <c r="D17905"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3" i="9" s="1"/>
  <c r="BB19" i="9" s="1"/>
  <c r="BK9" i="3" s="1"/>
  <c r="BB20" i="9"/>
  <c r="BK66" i="3" s="1"/>
  <c r="BC20" i="9"/>
  <c r="BL66" i="3" s="1"/>
  <c r="BD20" i="9"/>
  <c r="BM66" i="3" s="1"/>
  <c r="BE20" i="9"/>
  <c r="BF19" i="9" s="1"/>
  <c r="BO9" i="3" s="1"/>
  <c r="BF20" i="9"/>
  <c r="BO66" i="3" s="1"/>
  <c r="BG20" i="9"/>
  <c r="BH19" i="9" s="1"/>
  <c r="BQ9" i="3" s="1"/>
  <c r="BH20" i="9"/>
  <c r="BQ66" i="3" s="1"/>
  <c r="BI20" i="9"/>
  <c r="BR66" i="3" s="1"/>
  <c r="BJ20" i="9"/>
  <c r="BS66" i="3" s="1"/>
  <c r="BK20" i="9"/>
  <c r="BT66" i="3" s="1"/>
  <c r="BL20" i="9"/>
  <c r="BU66" i="3" s="1"/>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O65" i="3"/>
  <c r="BD65" i="3"/>
  <c r="AY3" i="9"/>
  <c r="AY9" i="9" s="1"/>
  <c r="BE8" i="3" s="1"/>
  <c r="AV65" i="3"/>
  <c r="AV69" i="3" s="1"/>
  <c r="AQ3" i="9"/>
  <c r="BU9" i="9"/>
  <c r="BM9" i="9"/>
  <c r="BE9" i="9"/>
  <c r="BN8" i="3" s="1"/>
  <c r="BB65" i="3"/>
  <c r="BB69" i="3" s="1"/>
  <c r="AW3" i="9"/>
  <c r="AW9" i="9" s="1"/>
  <c r="BC8" i="3" s="1"/>
  <c r="BW19" i="9"/>
  <c r="BC65" i="3"/>
  <c r="AX3" i="9"/>
  <c r="AX9" i="9" s="1"/>
  <c r="BD8" i="3" s="1"/>
  <c r="BT9" i="9"/>
  <c r="BT65" i="3"/>
  <c r="BT69" i="3" s="1"/>
  <c r="BL65" i="3"/>
  <c r="BL69" i="3" s="1"/>
  <c r="BD9" i="9"/>
  <c r="BM8" i="3" s="1"/>
  <c r="BA65" i="3"/>
  <c r="BA69" i="3" s="1"/>
  <c r="AV3" i="9"/>
  <c r="BV19" i="9"/>
  <c r="BS9" i="9"/>
  <c r="BK9" i="9"/>
  <c r="BT8" i="3" s="1"/>
  <c r="BK65" i="3"/>
  <c r="BC3" i="9"/>
  <c r="AZ65" i="3"/>
  <c r="AZ69" i="3" s="1"/>
  <c r="AU3" i="9"/>
  <c r="AU9" i="9" s="1"/>
  <c r="BA8" i="3" s="1"/>
  <c r="BS19" i="9"/>
  <c r="BN65" i="3"/>
  <c r="BR9" i="9"/>
  <c r="BR65" i="3"/>
  <c r="BR69" i="3" s="1"/>
  <c r="BJ65" i="3"/>
  <c r="BB3" i="9"/>
  <c r="BB9" i="9" s="1"/>
  <c r="BK8" i="3" s="1"/>
  <c r="AY65" i="3"/>
  <c r="AT3" i="9"/>
  <c r="AT9" i="9" s="1"/>
  <c r="AZ8" i="3" s="1"/>
  <c r="BQ19" i="9"/>
  <c r="BQ9" i="9"/>
  <c r="BI9" i="9"/>
  <c r="BR8" i="3" s="1"/>
  <c r="BF65" i="3"/>
  <c r="BG65" i="3" s="1"/>
  <c r="BA3" i="9"/>
  <c r="BA9" i="9" s="1"/>
  <c r="BJ8" i="3" s="1"/>
  <c r="AX65" i="3"/>
  <c r="AX69" i="3" s="1"/>
  <c r="AS3" i="9"/>
  <c r="BV9" i="9"/>
  <c r="AU65" i="3"/>
  <c r="AP3" i="9"/>
  <c r="BX9" i="9"/>
  <c r="BP9" i="9"/>
  <c r="BP65" i="3"/>
  <c r="BE65" i="3"/>
  <c r="BE69" i="3" s="1"/>
  <c r="AZ3" i="9"/>
  <c r="AW65" i="3"/>
  <c r="AR3" i="9"/>
  <c r="AR9" i="9" s="1"/>
  <c r="AX8" i="3" s="1"/>
  <c r="BT19" i="9"/>
  <c r="BO9" i="9"/>
  <c r="BU19" i="9"/>
  <c r="BO19" i="9"/>
  <c r="AU13" i="9"/>
  <c r="AU19" i="9" s="1"/>
  <c r="BA9" i="3" s="1"/>
  <c r="BR19" i="9"/>
  <c r="BN19" i="9"/>
  <c r="BX19" i="9"/>
  <c r="BP19" i="9"/>
  <c r="BN9" i="9"/>
  <c r="L17529" i="7"/>
  <c r="L17497" i="7"/>
  <c r="L17449" i="7"/>
  <c r="L17409" i="7"/>
  <c r="L17217" i="7"/>
  <c r="L17001" i="7"/>
  <c r="L16929" i="7"/>
  <c r="L16913" i="7"/>
  <c r="L16905" i="7"/>
  <c r="L17214" i="7"/>
  <c r="L17110" i="7"/>
  <c r="BG19" i="9"/>
  <c r="BC13" i="9"/>
  <c r="BC19" i="9" s="1"/>
  <c r="BU65" i="3"/>
  <c r="BV65" i="3" s="1"/>
  <c r="BO69" i="3"/>
  <c r="BS65" i="3"/>
  <c r="BS69" i="3" s="1"/>
  <c r="BJ9" i="9"/>
  <c r="BS8" i="3" s="1"/>
  <c r="BK19" i="9"/>
  <c r="BM19" i="9"/>
  <c r="BE19" i="9"/>
  <c r="BQ65" i="3"/>
  <c r="BQ69" i="3" s="1"/>
  <c r="BM65" i="3"/>
  <c r="BM69" i="3" s="1"/>
  <c r="AS9" i="9"/>
  <c r="AY8" i="3" s="1"/>
  <c r="AT13" i="9"/>
  <c r="AT19" i="9" s="1"/>
  <c r="AZ9" i="3" s="1"/>
  <c r="BL19" i="9"/>
  <c r="BD19" i="9"/>
  <c r="BN66" i="3"/>
  <c r="BN69" i="3" s="1"/>
  <c r="AZ9" i="9"/>
  <c r="BF8" i="3" s="1"/>
  <c r="BG8" i="3" s="1"/>
  <c r="AS13" i="9"/>
  <c r="AS19" i="9" s="1"/>
  <c r="AY9" i="3" s="1"/>
  <c r="BH9" i="9"/>
  <c r="BQ8" i="3" s="1"/>
  <c r="BQ14" i="3" s="1"/>
  <c r="BP66" i="3"/>
  <c r="BK69" i="3"/>
  <c r="BJ66" i="3"/>
  <c r="AZ13" i="9"/>
  <c r="AZ19" i="9" s="1"/>
  <c r="BF9" i="3" s="1"/>
  <c r="BG9" i="3" s="1"/>
  <c r="AR13" i="9"/>
  <c r="AR19" i="9" s="1"/>
  <c r="AX9" i="3" s="1"/>
  <c r="BG9" i="9"/>
  <c r="BP8" i="3" s="1"/>
  <c r="BJ19" i="9"/>
  <c r="AY13" i="9"/>
  <c r="AY19" i="9" s="1"/>
  <c r="BE9" i="3" s="1"/>
  <c r="BF9" i="9"/>
  <c r="BO8" i="3" s="1"/>
  <c r="BO14" i="3" s="1"/>
  <c r="BI19" i="9"/>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C69" i="3"/>
  <c r="AW69" i="3"/>
  <c r="BD69" i="3"/>
  <c r="BK11" i="3"/>
  <c r="BV68" i="3"/>
  <c r="AY69" i="3"/>
  <c r="AU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C14" i="3"/>
  <c r="BP69" i="3"/>
  <c r="BF69" i="3"/>
  <c r="G6" i="1" s="1"/>
  <c r="I6" i="1"/>
  <c r="BB14" i="3"/>
  <c r="BB22" i="9"/>
  <c r="BK14" i="3"/>
  <c r="BJ69" i="3"/>
  <c r="BE14" i="3"/>
  <c r="AZ14" i="3"/>
  <c r="AX14" i="3"/>
  <c r="BO22" i="9"/>
  <c r="BF14" i="3"/>
  <c r="AO13" i="9"/>
  <c r="AO19" i="9" s="1"/>
  <c r="AU9" i="3" s="1"/>
  <c r="AQ66" i="3"/>
  <c r="I5" i="1"/>
  <c r="BM22" i="9"/>
  <c r="BD14" i="3"/>
  <c r="BF22" i="9"/>
  <c r="BH22" i="9"/>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A17217" i="7" s="1"/>
  <c r="D4112" i="7"/>
  <c r="D4037" i="7"/>
  <c r="D4024" i="7"/>
  <c r="A17320" i="7" s="1"/>
  <c r="D3985" i="7"/>
  <c r="D3965" i="7"/>
  <c r="D3918" i="7"/>
  <c r="D3906" i="7"/>
  <c r="A17471" i="7" s="1"/>
  <c r="D3845" i="7"/>
  <c r="D3820" i="7"/>
  <c r="A17529" i="7" s="1"/>
  <c r="D3819" i="7"/>
  <c r="D3803" i="7"/>
  <c r="D3792" i="7"/>
  <c r="A17550" i="7" s="1"/>
  <c r="D3782" i="7"/>
  <c r="A17557" i="7" s="1"/>
  <c r="D3775" i="7"/>
  <c r="D3745" i="7"/>
  <c r="A17593" i="7" s="1"/>
  <c r="D3735" i="7"/>
  <c r="D3724" i="7"/>
  <c r="D3711" i="7"/>
  <c r="D3710" i="7"/>
  <c r="D3657" i="7"/>
  <c r="D3631" i="7"/>
  <c r="A17712" i="7" s="1"/>
  <c r="D3588" i="7"/>
  <c r="D3580" i="7"/>
  <c r="D3494" i="7"/>
  <c r="D3366" i="7"/>
  <c r="D3337" i="7"/>
  <c r="D3336" i="7"/>
  <c r="D3335" i="7"/>
  <c r="D4252" i="7"/>
  <c r="D4213" i="7"/>
  <c r="D4121" i="7"/>
  <c r="A17216" i="7" s="1"/>
  <c r="D4111" i="7"/>
  <c r="A17250" i="7" s="1"/>
  <c r="D4036" i="7"/>
  <c r="D4023" i="7"/>
  <c r="D3984" i="7"/>
  <c r="D3964" i="7"/>
  <c r="D3917" i="7"/>
  <c r="D3905" i="7"/>
  <c r="D3844" i="7"/>
  <c r="A17506" i="7" s="1"/>
  <c r="D3818" i="7"/>
  <c r="D3817" i="7"/>
  <c r="D3802" i="7"/>
  <c r="D3791" i="7"/>
  <c r="A17549" i="7" s="1"/>
  <c r="D3781" i="7"/>
  <c r="A17556" i="7" s="1"/>
  <c r="D3774" i="7"/>
  <c r="D3744" i="7"/>
  <c r="D3734" i="7"/>
  <c r="D3723" i="7"/>
  <c r="D3709" i="7"/>
  <c r="D3708" i="7"/>
  <c r="A17661" i="7" s="1"/>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K3188" i="7"/>
  <c r="K3274" i="7"/>
  <c r="K2856" i="7"/>
  <c r="K2811" i="7"/>
  <c r="K2588" i="7"/>
  <c r="K2357" i="7"/>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S5" i="3"/>
  <c r="AH5" i="3" s="1"/>
  <c r="AW5" i="3" s="1"/>
  <c r="BL5" i="3" s="1"/>
  <c r="T5" i="3"/>
  <c r="AI5" i="3" s="1"/>
  <c r="AX5" i="3" s="1"/>
  <c r="BM5" i="3" s="1"/>
  <c r="U5" i="3"/>
  <c r="AJ5" i="3" s="1"/>
  <c r="AY5" i="3" s="1"/>
  <c r="BN5" i="3" s="1"/>
  <c r="V5" i="3"/>
  <c r="AK5" i="3" s="1"/>
  <c r="AZ5" i="3" s="1"/>
  <c r="BO5" i="3" s="1"/>
  <c r="W5" i="3"/>
  <c r="AL5" i="3" s="1"/>
  <c r="BA5" i="3" s="1"/>
  <c r="BP5" i="3" s="1"/>
  <c r="X5" i="3"/>
  <c r="AM5" i="3" s="1"/>
  <c r="BB5" i="3" s="1"/>
  <c r="BQ5" i="3" s="1"/>
  <c r="Y5" i="3"/>
  <c r="AN5" i="3" s="1"/>
  <c r="BC5" i="3" s="1"/>
  <c r="BR5" i="3" s="1"/>
  <c r="Z5" i="3"/>
  <c r="AO5" i="3" s="1"/>
  <c r="BD5" i="3" s="1"/>
  <c r="BS5" i="3" s="1"/>
  <c r="AA5" i="3"/>
  <c r="AP5" i="3" s="1"/>
  <c r="BE5" i="3" s="1"/>
  <c r="BT5" i="3" s="1"/>
  <c r="AB5" i="3"/>
  <c r="AQ5" i="3" s="1"/>
  <c r="BF5" i="3" s="1"/>
  <c r="BU5" i="3" s="1"/>
  <c r="Q5" i="3"/>
  <c r="AF5" i="3" s="1"/>
  <c r="AU5" i="3" s="1"/>
  <c r="BJ5" i="3" s="1"/>
  <c r="D7595" i="7"/>
  <c r="A4615" i="7"/>
  <c r="A5495" i="7"/>
  <c r="D7594" i="7"/>
  <c r="L2756" i="7" l="1"/>
  <c r="L2403" i="7"/>
  <c r="L4718" i="7"/>
  <c r="A16635" i="7"/>
  <c r="L2900" i="7"/>
  <c r="L750" i="7"/>
  <c r="L465" i="7"/>
  <c r="L2938" i="7"/>
  <c r="L1859" i="7"/>
  <c r="L2869" i="7"/>
  <c r="L2990" i="7"/>
  <c r="L2874" i="7"/>
  <c r="L2579" i="7"/>
  <c r="L2431" i="7"/>
  <c r="L2415" i="7"/>
  <c r="L2087" i="7"/>
  <c r="L1857" i="7"/>
  <c r="L864" i="7"/>
  <c r="L64" i="7"/>
  <c r="L4616" i="7"/>
  <c r="A16680" i="7"/>
  <c r="L4323" i="7"/>
  <c r="A17012" i="7"/>
  <c r="L3733" i="7"/>
  <c r="A17606" i="7"/>
  <c r="L4005" i="7"/>
  <c r="A17328" i="7"/>
  <c r="L3681" i="7"/>
  <c r="A17634" i="7"/>
  <c r="L3412" i="7"/>
  <c r="L3288" i="7"/>
  <c r="L3459" i="7"/>
  <c r="A17843" i="7"/>
  <c r="L4602" i="7"/>
  <c r="A16726" i="7"/>
  <c r="L3999" i="7"/>
  <c r="A17322" i="7"/>
  <c r="L3313" i="7"/>
  <c r="L3012" i="7"/>
  <c r="L2321" i="7"/>
  <c r="L2139" i="7"/>
  <c r="L3616" i="7"/>
  <c r="A17722" i="7"/>
  <c r="L3277" i="7"/>
  <c r="L3026" i="7"/>
  <c r="L2420" i="7"/>
  <c r="L3016" i="7"/>
  <c r="L2732" i="7"/>
  <c r="L2430" i="7"/>
  <c r="L2209" i="7"/>
  <c r="L1834" i="7"/>
  <c r="L1721" i="7"/>
  <c r="L1253" i="7"/>
  <c r="L915" i="7"/>
  <c r="L4376" i="7"/>
  <c r="A16979" i="7"/>
  <c r="L3824" i="7"/>
  <c r="A17511" i="7"/>
  <c r="L4580" i="7"/>
  <c r="A16752" i="7"/>
  <c r="L4464" i="7"/>
  <c r="A16855" i="7"/>
  <c r="L3971" i="7"/>
  <c r="A17351" i="7"/>
  <c r="L4216" i="7"/>
  <c r="A17104" i="7"/>
  <c r="L3759" i="7"/>
  <c r="A17558" i="7"/>
  <c r="L3538" i="7"/>
  <c r="A17788" i="7"/>
  <c r="L2910" i="7"/>
  <c r="L478" i="7"/>
  <c r="L1483" i="7"/>
  <c r="L3237" i="7"/>
  <c r="L3134" i="7"/>
  <c r="L3057" i="7"/>
  <c r="L2955" i="7"/>
  <c r="L2867" i="7"/>
  <c r="L2767" i="7"/>
  <c r="L2707" i="7"/>
  <c r="L2429" i="7"/>
  <c r="L1768" i="7"/>
  <c r="L1250" i="7"/>
  <c r="L4608" i="7"/>
  <c r="A16732" i="7"/>
  <c r="L4003" i="7"/>
  <c r="A17326" i="7"/>
  <c r="L4463" i="7"/>
  <c r="A16854" i="7"/>
  <c r="L3518" i="7"/>
  <c r="A17815" i="7"/>
  <c r="L3539" i="7"/>
  <c r="A17789" i="7"/>
  <c r="L4079" i="7"/>
  <c r="A17218" i="7"/>
  <c r="L3281" i="7"/>
  <c r="L2404" i="7"/>
  <c r="L2372" i="7"/>
  <c r="L1890" i="7"/>
  <c r="L1760" i="7"/>
  <c r="L1582" i="7"/>
  <c r="L1327" i="7"/>
  <c r="L3484" i="7"/>
  <c r="A17868" i="7"/>
  <c r="L3780" i="7"/>
  <c r="A17555" i="7"/>
  <c r="L4607" i="7"/>
  <c r="A16731" i="7"/>
  <c r="L3301" i="7"/>
  <c r="L4605" i="7"/>
  <c r="A16729" i="7"/>
  <c r="L3463" i="7"/>
  <c r="A17847" i="7"/>
  <c r="L3280" i="7"/>
  <c r="L2445" i="7"/>
  <c r="L2953" i="7"/>
  <c r="L2690" i="7"/>
  <c r="L3311" i="7"/>
  <c r="L3328" i="7"/>
  <c r="L4606" i="7"/>
  <c r="A16730" i="7"/>
  <c r="L4368" i="7"/>
  <c r="A16971" i="7"/>
  <c r="L4604" i="7"/>
  <c r="A16728" i="7"/>
  <c r="L4429" i="7"/>
  <c r="A16902" i="7"/>
  <c r="L3279" i="7"/>
  <c r="L1692" i="7"/>
  <c r="L1264" i="7"/>
  <c r="L4255" i="7"/>
  <c r="A17059" i="7"/>
  <c r="L3014" i="7"/>
  <c r="L2658" i="7"/>
  <c r="L3124" i="7"/>
  <c r="L2865" i="7"/>
  <c r="L1269" i="7"/>
  <c r="L2681" i="7"/>
  <c r="L1436" i="7"/>
  <c r="L2876" i="7"/>
  <c r="L874" i="7"/>
  <c r="L135" i="7"/>
  <c r="L4614" i="7"/>
  <c r="A16724" i="7"/>
  <c r="L3559" i="7"/>
  <c r="A17777" i="7"/>
  <c r="L4595" i="7"/>
  <c r="A16738" i="7"/>
  <c r="L3432" i="7"/>
  <c r="L3302" i="7"/>
  <c r="L4400" i="7"/>
  <c r="A16931" i="7"/>
  <c r="L3414" i="7"/>
  <c r="L3797" i="7"/>
  <c r="A17534" i="7"/>
  <c r="L4601" i="7"/>
  <c r="A16725" i="7"/>
  <c r="L2146" i="7"/>
  <c r="L2189" i="7"/>
  <c r="L4654" i="7"/>
  <c r="A16718" i="7"/>
  <c r="L3310" i="7"/>
  <c r="L3615" i="7"/>
  <c r="A17721" i="7"/>
  <c r="L3024" i="7"/>
  <c r="L3267" i="7"/>
  <c r="L3138" i="7"/>
  <c r="L2994" i="7"/>
  <c r="L2894" i="7"/>
  <c r="L2693" i="7"/>
  <c r="L2432" i="7"/>
  <c r="L2220" i="7"/>
  <c r="L1937" i="7"/>
  <c r="L1561" i="7"/>
  <c r="L1456" i="7"/>
  <c r="L833" i="7"/>
  <c r="L515" i="7"/>
  <c r="L368" i="7"/>
  <c r="L276" i="7"/>
  <c r="L3413" i="7"/>
  <c r="L3553" i="7"/>
  <c r="A17778" i="7"/>
  <c r="L3460" i="7"/>
  <c r="A17844"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BT73" i="3"/>
  <c r="W73" i="3"/>
  <c r="AQ73" i="3"/>
  <c r="BC73" i="3"/>
  <c r="N73" i="3"/>
  <c r="Z73" i="3"/>
  <c r="BL73" i="3"/>
  <c r="BS73" i="3"/>
  <c r="AB73" i="3"/>
  <c r="J73" i="3"/>
  <c r="AI73" i="3"/>
  <c r="AU73" i="3"/>
  <c r="BN73" i="3"/>
  <c r="E73" i="3"/>
  <c r="R73" i="3"/>
  <c r="AY73" i="3"/>
  <c r="BK73" i="3"/>
  <c r="V73" i="3"/>
  <c r="AP73" i="3"/>
  <c r="BA73" i="3"/>
  <c r="G73" i="3"/>
  <c r="AL73" i="3"/>
  <c r="BF73" i="3"/>
  <c r="BR73" i="3"/>
  <c r="T73" i="3"/>
  <c r="K73" i="3"/>
  <c r="AH73" i="3"/>
  <c r="AN73" i="3"/>
  <c r="AO73" i="3"/>
  <c r="Y73" i="3"/>
  <c r="AX73" i="3"/>
  <c r="BJ73" i="3"/>
  <c r="C73" i="3"/>
  <c r="U73" i="3"/>
  <c r="AF73" i="3"/>
  <c r="BU73" i="3"/>
  <c r="M73" i="3"/>
  <c r="Q73" i="3"/>
  <c r="AK73" i="3"/>
  <c r="BE73" i="3"/>
  <c r="BQ73" i="3"/>
  <c r="AG73" i="3"/>
  <c r="D73" i="3"/>
  <c r="AA73" i="3"/>
  <c r="BM73" i="3"/>
  <c r="H73" i="3"/>
  <c r="X73" i="3"/>
  <c r="AW73" i="3"/>
  <c r="BD73" i="3"/>
  <c r="L73" i="3"/>
  <c r="S73" i="3"/>
  <c r="AZ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7454" i="7"/>
  <c r="K17878" i="7"/>
  <c r="K17879" i="7"/>
  <c r="K17880" i="7"/>
  <c r="K17625" i="7"/>
  <c r="K17881" i="7"/>
  <c r="K17323" i="7"/>
  <c r="K17068" i="7"/>
  <c r="K17444" i="7"/>
  <c r="K17884" i="7"/>
  <c r="K17877"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16940" i="7"/>
  <c r="K17078" i="7"/>
  <c r="K17278" i="7"/>
  <c r="K17470" i="7"/>
  <c r="K17526" i="7"/>
  <c r="K17614" i="7"/>
  <c r="K17870" i="7"/>
  <c r="K16942" i="7"/>
  <c r="K17079" i="7"/>
  <c r="K17279" i="7"/>
  <c r="K17431" i="7"/>
  <c r="K17615" i="7"/>
  <c r="K17799" i="7"/>
  <c r="K17871" i="7"/>
  <c r="K17432" i="7"/>
  <c r="K17472" i="7"/>
  <c r="K17178" i="7"/>
  <c r="K17067" i="7"/>
  <c r="K17179" i="7"/>
  <c r="K17076" i="7"/>
  <c r="K17077"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17571" i="7"/>
  <c r="K7734" i="7"/>
  <c r="K8246" i="7"/>
  <c r="K8617" i="7"/>
  <c r="K9081" i="7"/>
  <c r="K9493" i="7"/>
  <c r="K10311" i="7"/>
  <c r="K9946" i="7"/>
  <c r="K10663" i="7"/>
  <c r="K11681" i="7"/>
  <c r="K11005" i="7"/>
  <c r="A10308" i="7" s="1"/>
  <c r="K17399" i="7"/>
  <c r="K17768" i="7"/>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7312" i="7"/>
  <c r="K16759" i="7"/>
  <c r="A4595" i="7" s="1"/>
  <c r="K17313" i="7"/>
  <c r="K17314" i="7"/>
  <c r="K17746" i="7"/>
  <c r="K17315" i="7"/>
  <c r="K17747" i="7"/>
  <c r="K17748" i="7"/>
  <c r="A3046" i="7"/>
  <c r="K17749"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6885" i="7"/>
  <c r="K16846" i="7"/>
  <c r="K16936" i="7"/>
  <c r="K16737" i="7"/>
  <c r="K17726" i="7"/>
  <c r="K17774" i="7"/>
  <c r="K17495" i="7"/>
  <c r="K17775" i="7"/>
  <c r="K17192" i="7"/>
  <c r="K17233" i="7"/>
  <c r="K17737" i="7"/>
  <c r="K17753" i="7"/>
  <c r="K17354" i="7"/>
  <c r="K17370" i="7"/>
  <c r="K17642" i="7"/>
  <c r="K17395" i="7"/>
  <c r="K17403" i="7"/>
  <c r="K16939"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6747" i="7"/>
  <c r="K16851" i="7"/>
  <c r="K16740" i="7"/>
  <c r="K16748" i="7"/>
  <c r="K16741" i="7"/>
  <c r="K16781" i="7"/>
  <c r="K16742" i="7"/>
  <c r="K16744" i="7"/>
  <c r="K16776" i="7"/>
  <c r="K16848" i="7"/>
  <c r="K16952" i="7"/>
  <c r="K16745" i="7"/>
  <c r="K16753" i="7"/>
  <c r="K16849" i="7"/>
  <c r="K16977" i="7"/>
  <c r="K17358" i="7"/>
  <c r="K17382" i="7"/>
  <c r="K17742" i="7"/>
  <c r="K17071" i="7"/>
  <c r="K17143" i="7"/>
  <c r="K16754" i="7"/>
  <c r="K16847" i="7"/>
  <c r="K17624" i="7"/>
  <c r="K17760" i="7"/>
  <c r="K16850" i="7"/>
  <c r="K17361" i="7"/>
  <c r="K17673" i="7"/>
  <c r="K17769" i="7"/>
  <c r="K17562" i="7"/>
  <c r="K17738" i="7"/>
  <c r="K17123" i="7"/>
  <c r="K17355" i="7"/>
  <c r="K17371" i="7"/>
  <c r="K17595" i="7"/>
  <c r="K17739" i="7"/>
  <c r="K17755" i="7"/>
  <c r="K17771" i="7"/>
  <c r="K16743" i="7"/>
  <c r="K17124" i="7"/>
  <c r="K17188" i="7"/>
  <c r="K17356" i="7"/>
  <c r="K17372" i="7"/>
  <c r="K17404" i="7"/>
  <c r="K17596" i="7"/>
  <c r="K17756" i="7"/>
  <c r="K17772" i="7"/>
  <c r="K17754" i="7"/>
  <c r="K17757" i="7"/>
  <c r="K17357" i="7"/>
  <c r="K17765" i="7"/>
  <c r="K17770" i="7"/>
  <c r="K17597" i="7"/>
  <c r="K17333" i="7"/>
  <c r="K17741" i="7"/>
  <c r="K16746" i="7"/>
  <c r="K16951"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7239" i="7"/>
  <c r="K17826"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6841" i="7"/>
  <c r="K16955" i="7"/>
  <c r="K17307" i="7"/>
  <c r="K17612" i="7"/>
  <c r="K16842"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7885" i="7"/>
  <c r="K8286" i="7"/>
  <c r="K8622" i="7"/>
  <c r="K9494" i="7"/>
  <c r="K9943" i="7"/>
  <c r="K9077" i="7"/>
  <c r="K10974" i="7"/>
  <c r="K10665" i="7"/>
  <c r="K10299" i="7"/>
  <c r="A11030" i="7" s="1"/>
  <c r="K12074" i="7"/>
  <c r="K11622" i="7"/>
  <c r="K16869" i="7"/>
  <c r="K17129" i="7"/>
  <c r="K17227" i="7"/>
  <c r="K17819"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7334" i="7"/>
  <c r="K17602" i="7"/>
  <c r="K13035" i="7"/>
  <c r="K12236" i="7"/>
  <c r="K13172" i="7"/>
  <c r="K14476" i="7"/>
  <c r="K12622" i="7"/>
  <c r="K14030" i="7"/>
  <c r="K14166" i="7"/>
  <c r="K13516" i="7"/>
  <c r="K16225" i="7"/>
  <c r="K15276" i="7"/>
  <c r="K14814" i="7"/>
  <c r="K15384" i="7"/>
  <c r="K10807" i="7"/>
  <c r="K10856" i="7"/>
  <c r="K10857" i="7"/>
  <c r="K17591" i="7"/>
  <c r="K17600" i="7"/>
  <c r="K17651"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16723" i="7"/>
  <c r="K16763" i="7"/>
  <c r="K16819" i="7"/>
  <c r="K16827" i="7"/>
  <c r="K16835" i="7"/>
  <c r="K16891" i="7"/>
  <c r="K16899" i="7"/>
  <c r="K16820" i="7"/>
  <c r="K16828" i="7"/>
  <c r="K16836" i="7"/>
  <c r="K16892" i="7"/>
  <c r="K16900" i="7"/>
  <c r="K16956" i="7"/>
  <c r="K16964" i="7"/>
  <c r="K17004" i="7"/>
  <c r="K17044" i="7"/>
  <c r="K17052" i="7"/>
  <c r="K16733" i="7"/>
  <c r="K16821" i="7"/>
  <c r="K16829" i="7"/>
  <c r="K16893" i="7"/>
  <c r="K16901" i="7"/>
  <c r="K16957" i="7"/>
  <c r="K16965" i="7"/>
  <c r="K17005" i="7"/>
  <c r="K17045" i="7"/>
  <c r="K17053" i="7"/>
  <c r="K16702" i="7"/>
  <c r="K16822" i="7"/>
  <c r="K16830" i="7"/>
  <c r="K16712" i="7"/>
  <c r="K16720" i="7"/>
  <c r="K16824" i="7"/>
  <c r="K16832" i="7"/>
  <c r="K16896" i="7"/>
  <c r="K16960" i="7"/>
  <c r="K17008" i="7"/>
  <c r="K17048" i="7"/>
  <c r="K16721" i="7"/>
  <c r="A4619" i="7" s="1"/>
  <c r="K16817" i="7"/>
  <c r="K16825" i="7"/>
  <c r="K16833" i="7"/>
  <c r="K16889" i="7"/>
  <c r="K16897" i="7"/>
  <c r="K16961" i="7"/>
  <c r="K17009" i="7"/>
  <c r="K17049" i="7"/>
  <c r="K17057" i="7"/>
  <c r="K16722" i="7"/>
  <c r="K16818" i="7"/>
  <c r="K16890" i="7"/>
  <c r="K17010" i="7"/>
  <c r="K17050" i="7"/>
  <c r="K17086" i="7"/>
  <c r="K17150" i="7"/>
  <c r="K17158" i="7"/>
  <c r="K17206" i="7"/>
  <c r="K17246" i="7"/>
  <c r="K17262" i="7"/>
  <c r="K17318" i="7"/>
  <c r="K17350" i="7"/>
  <c r="K17422" i="7"/>
  <c r="K17438" i="7"/>
  <c r="K17446" i="7"/>
  <c r="K17486" i="7"/>
  <c r="K17518" i="7"/>
  <c r="K17582" i="7"/>
  <c r="K17630" i="7"/>
  <c r="K17654" i="7"/>
  <c r="K17782" i="7"/>
  <c r="K17814" i="7"/>
  <c r="K17846" i="7"/>
  <c r="K17862" i="7"/>
  <c r="K17886" i="7"/>
  <c r="K17902" i="7"/>
  <c r="K16823" i="7"/>
  <c r="K16894" i="7"/>
  <c r="K17051" i="7"/>
  <c r="K17087" i="7"/>
  <c r="K17151" i="7"/>
  <c r="K17159" i="7"/>
  <c r="K17207" i="7"/>
  <c r="K17247" i="7"/>
  <c r="K17263" i="7"/>
  <c r="K17319" i="7"/>
  <c r="K17327" i="7"/>
  <c r="K17343" i="7"/>
  <c r="K17415" i="7"/>
  <c r="K17423" i="7"/>
  <c r="K17439" i="7"/>
  <c r="K17447" i="7"/>
  <c r="K17455" i="7"/>
  <c r="K17519" i="7"/>
  <c r="K17583" i="7"/>
  <c r="K17607" i="7"/>
  <c r="K17631" i="7"/>
  <c r="K17655" i="7"/>
  <c r="K17783" i="7"/>
  <c r="K17831" i="7"/>
  <c r="K17863" i="7"/>
  <c r="K17887" i="7"/>
  <c r="K17903" i="7"/>
  <c r="K16826" i="7"/>
  <c r="K16895" i="7"/>
  <c r="K16958" i="7"/>
  <c r="K17054" i="7"/>
  <c r="K17088" i="7"/>
  <c r="K17152" i="7"/>
  <c r="K17160" i="7"/>
  <c r="K17208" i="7"/>
  <c r="K17248" i="7"/>
  <c r="K17264" i="7"/>
  <c r="K17280" i="7"/>
  <c r="K17288" i="7"/>
  <c r="K17344" i="7"/>
  <c r="K17416" i="7"/>
  <c r="K17424" i="7"/>
  <c r="K17448" i="7"/>
  <c r="K17520" i="7"/>
  <c r="K17528" i="7"/>
  <c r="K17576" i="7"/>
  <c r="K17584" i="7"/>
  <c r="K17608" i="7"/>
  <c r="K17656" i="7"/>
  <c r="K17664" i="7"/>
  <c r="K17688" i="7"/>
  <c r="K17784" i="7"/>
  <c r="K17832" i="7"/>
  <c r="K17864" i="7"/>
  <c r="K16831" i="7"/>
  <c r="K16898" i="7"/>
  <c r="K16959" i="7"/>
  <c r="K17055" i="7"/>
  <c r="K17113" i="7"/>
  <c r="K17153" i="7"/>
  <c r="K17161" i="7"/>
  <c r="K17209" i="7"/>
  <c r="K17241" i="7"/>
  <c r="K17249" i="7"/>
  <c r="K17265" i="7"/>
  <c r="K17281" i="7"/>
  <c r="K17321" i="7"/>
  <c r="K17345" i="7"/>
  <c r="K17417" i="7"/>
  <c r="A3934" i="7" s="1"/>
  <c r="K17521" i="7"/>
  <c r="K17577" i="7"/>
  <c r="K17609" i="7"/>
  <c r="K17633" i="7"/>
  <c r="K17657" i="7"/>
  <c r="K17689" i="7"/>
  <c r="K17785" i="7"/>
  <c r="K17833" i="7"/>
  <c r="K17865" i="7"/>
  <c r="K16706" i="7"/>
  <c r="K16834" i="7"/>
  <c r="K16962" i="7"/>
  <c r="K17002" i="7"/>
  <c r="K17056" i="7"/>
  <c r="K17098" i="7"/>
  <c r="K17114" i="7"/>
  <c r="K17154" i="7"/>
  <c r="K17162" i="7"/>
  <c r="K17210" i="7"/>
  <c r="K17242" i="7"/>
  <c r="K17266" i="7"/>
  <c r="K17282" i="7"/>
  <c r="K17346" i="7"/>
  <c r="K17418" i="7"/>
  <c r="K17546" i="7"/>
  <c r="K17578" i="7"/>
  <c r="K17586" i="7"/>
  <c r="A3781" i="7" s="1"/>
  <c r="K17610" i="7"/>
  <c r="A3745" i="7" s="1"/>
  <c r="K17626" i="7"/>
  <c r="K17658" i="7"/>
  <c r="K17690" i="7"/>
  <c r="K17714" i="7"/>
  <c r="K16963" i="7"/>
  <c r="K17003" i="7"/>
  <c r="K17043" i="7"/>
  <c r="K17155" i="7"/>
  <c r="K17163" i="7"/>
  <c r="K17203" i="7"/>
  <c r="K17211" i="7"/>
  <c r="K17243" i="7"/>
  <c r="K17267" i="7"/>
  <c r="K17283" i="7"/>
  <c r="K17347" i="7"/>
  <c r="K17419" i="7"/>
  <c r="K17483" i="7"/>
  <c r="K17499" i="7"/>
  <c r="K17579" i="7"/>
  <c r="K17587" i="7"/>
  <c r="K17611" i="7"/>
  <c r="K17627" i="7"/>
  <c r="K17659" i="7"/>
  <c r="K17715" i="7"/>
  <c r="K17779" i="7"/>
  <c r="K17811" i="7"/>
  <c r="K17835" i="7"/>
  <c r="K17883" i="7"/>
  <c r="K17899" i="7"/>
  <c r="K16966" i="7"/>
  <c r="K17006" i="7"/>
  <c r="K17046" i="7"/>
  <c r="K17156" i="7"/>
  <c r="K17164" i="7"/>
  <c r="K17204" i="7"/>
  <c r="K17212" i="7"/>
  <c r="K17244" i="7"/>
  <c r="K17284" i="7"/>
  <c r="K17348" i="7"/>
  <c r="K17420" i="7"/>
  <c r="K17484" i="7"/>
  <c r="K17508" i="7"/>
  <c r="K17580" i="7"/>
  <c r="K17628" i="7"/>
  <c r="K17660" i="7"/>
  <c r="K17780" i="7"/>
  <c r="K17812" i="7"/>
  <c r="K17820" i="7"/>
  <c r="K17836" i="7"/>
  <c r="K17860" i="7"/>
  <c r="K17900" i="7"/>
  <c r="K16967" i="7"/>
  <c r="K17317" i="7"/>
  <c r="K17349" i="7"/>
  <c r="K17781" i="7"/>
  <c r="K17821" i="7"/>
  <c r="K17149" i="7"/>
  <c r="K17245" i="7"/>
  <c r="K17445" i="7"/>
  <c r="K17786" i="7"/>
  <c r="K17157" i="7"/>
  <c r="K17629" i="7"/>
  <c r="K17653" i="7"/>
  <c r="K17007" i="7"/>
  <c r="K17165" i="7"/>
  <c r="K17813" i="7"/>
  <c r="K17882" i="7"/>
  <c r="K17901" i="7"/>
  <c r="K17421" i="7"/>
  <c r="K17485" i="7"/>
  <c r="K17885" i="7"/>
  <c r="K17261" i="7"/>
  <c r="K17509" i="7"/>
  <c r="K17845" i="7"/>
  <c r="K17861" i="7"/>
  <c r="K17047" i="7"/>
  <c r="K17205" i="7"/>
  <c r="K17834" i="7"/>
  <c r="K17581" i="7"/>
  <c r="K17213" i="7"/>
  <c r="K17437"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7662" i="7"/>
  <c r="K17718" i="7"/>
  <c r="K17663" i="7"/>
  <c r="K17719" i="7"/>
  <c r="K17552" i="7"/>
  <c r="K17720" i="7"/>
  <c r="K17553" i="7"/>
  <c r="K17889" i="7"/>
  <c r="K16762" i="7"/>
  <c r="K17531" i="7"/>
  <c r="K17092" i="7"/>
  <c r="K17532" i="7"/>
  <c r="K17717" i="7"/>
  <c r="K17533" i="7"/>
  <c r="K17890" i="7"/>
  <c r="K17093"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16908" i="7"/>
  <c r="K16798" i="7"/>
  <c r="K16904" i="7"/>
  <c r="K16777" i="7"/>
  <c r="K17198" i="7"/>
  <c r="K17238" i="7"/>
  <c r="K17302" i="7"/>
  <c r="K17598" i="7"/>
  <c r="K17638" i="7"/>
  <c r="K17199" i="7"/>
  <c r="K17303" i="7"/>
  <c r="K17575" i="7"/>
  <c r="K17304" i="7"/>
  <c r="K17640" i="7"/>
  <c r="K17194" i="7"/>
  <c r="K17298" i="7"/>
  <c r="K17195" i="7"/>
  <c r="K17603" i="7"/>
  <c r="K17300" i="7"/>
  <c r="K17636" i="7"/>
  <c r="A2578" i="7"/>
  <c r="K17197" i="7"/>
  <c r="K17301"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16691" i="7"/>
  <c r="K16787" i="7"/>
  <c r="K16875" i="7"/>
  <c r="K16788" i="7"/>
  <c r="K16876" i="7"/>
  <c r="K16972" i="7"/>
  <c r="K17028" i="7"/>
  <c r="K16949" i="7"/>
  <c r="K16973" i="7"/>
  <c r="K16981" i="7"/>
  <c r="K17021" i="7"/>
  <c r="K17029" i="7"/>
  <c r="K16694" i="7"/>
  <c r="K16920" i="7"/>
  <c r="K16944" i="7"/>
  <c r="K16992" i="7"/>
  <c r="K17032" i="7"/>
  <c r="K17040" i="7"/>
  <c r="K16689" i="7"/>
  <c r="K16873" i="7"/>
  <c r="K16993" i="7"/>
  <c r="K17025" i="7"/>
  <c r="K17230" i="7"/>
  <c r="K17286" i="7"/>
  <c r="K17294" i="7"/>
  <c r="K17342" i="7"/>
  <c r="K17502" i="7"/>
  <c r="K17566" i="7"/>
  <c r="K17646" i="7"/>
  <c r="K17702" i="7"/>
  <c r="K17790" i="7"/>
  <c r="K17798" i="7"/>
  <c r="K17854" i="7"/>
  <c r="K16982" i="7"/>
  <c r="K17231" i="7"/>
  <c r="K17295" i="7"/>
  <c r="K17407" i="7"/>
  <c r="K17463" i="7"/>
  <c r="K17503" i="7"/>
  <c r="K17647" i="7"/>
  <c r="K17767" i="7"/>
  <c r="K17791" i="7"/>
  <c r="K17807" i="7"/>
  <c r="K16866" i="7"/>
  <c r="K17039" i="7"/>
  <c r="K17144" i="7"/>
  <c r="K17232" i="7"/>
  <c r="K17336" i="7"/>
  <c r="K17616" i="7"/>
  <c r="K17792" i="7"/>
  <c r="K17856" i="7"/>
  <c r="K16986" i="7"/>
  <c r="K17145" i="7"/>
  <c r="K17257" i="7"/>
  <c r="K17393" i="7"/>
  <c r="K17433" i="7"/>
  <c r="K17441" i="7"/>
  <c r="K17465" i="7"/>
  <c r="K17505" i="7"/>
  <c r="K17601" i="7"/>
  <c r="A3736" i="7" s="1"/>
  <c r="K17665" i="7"/>
  <c r="K17697" i="7"/>
  <c r="K17705" i="7"/>
  <c r="K17841" i="7"/>
  <c r="K17857" i="7"/>
  <c r="K17897" i="7"/>
  <c r="K16874" i="7"/>
  <c r="K16947" i="7"/>
  <c r="K16974" i="7"/>
  <c r="K17027" i="7"/>
  <c r="K17138" i="7"/>
  <c r="K17330" i="7"/>
  <c r="K17474" i="7"/>
  <c r="K17514" i="7"/>
  <c r="K17730" i="7"/>
  <c r="K16695" i="7"/>
  <c r="K16975" i="7"/>
  <c r="K16990" i="7"/>
  <c r="K17030" i="7"/>
  <c r="K17187" i="7"/>
  <c r="K17443" i="7"/>
  <c r="K17451" i="7"/>
  <c r="K17459" i="7"/>
  <c r="K17475" i="7"/>
  <c r="K17491" i="7"/>
  <c r="K17795" i="7"/>
  <c r="K17803" i="7"/>
  <c r="K16991" i="7"/>
  <c r="K17031" i="7"/>
  <c r="K17196" i="7"/>
  <c r="K17292" i="7"/>
  <c r="K17308" i="7"/>
  <c r="K17324" i="7"/>
  <c r="K17340" i="7"/>
  <c r="K17436" i="7"/>
  <c r="K17572" i="7"/>
  <c r="K16994" i="7"/>
  <c r="K17019" i="7"/>
  <c r="K17397" i="7"/>
  <c r="K17613" i="7"/>
  <c r="K17405" i="7"/>
  <c r="K17621" i="7"/>
  <c r="K17874" i="7"/>
  <c r="K17525" i="7"/>
  <c r="K17898" i="7"/>
  <c r="K17189" i="7"/>
  <c r="K17325" i="7"/>
  <c r="K17565" i="7"/>
  <c r="K17701" i="7"/>
  <c r="K17794" i="7"/>
  <c r="K17133" i="7"/>
  <c r="K17493" i="7"/>
  <c r="K17605" i="7"/>
  <c r="K17341" i="7"/>
  <c r="K17229"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7024" i="7"/>
  <c r="K17182" i="7"/>
  <c r="K17022" i="7"/>
  <c r="K17568" i="7"/>
  <c r="K17026" i="7"/>
  <c r="K17875" i="7"/>
  <c r="K17876" i="7"/>
  <c r="K17181"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7200" i="7"/>
  <c r="K17193" i="7"/>
  <c r="K17201" i="7"/>
  <c r="K17273" i="7"/>
  <c r="K17337" i="7"/>
  <c r="K17513" i="7"/>
  <c r="K17274" i="7"/>
  <c r="K17290" i="7"/>
  <c r="K17482" i="7"/>
  <c r="K17291" i="7"/>
  <c r="K17507" i="7"/>
  <c r="K16679" i="7"/>
  <c r="K17236"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6755" i="7"/>
  <c r="K16917" i="7"/>
  <c r="K16760" i="7"/>
  <c r="K17310" i="7"/>
  <c r="K17622" i="7"/>
  <c r="K17766" i="7"/>
  <c r="K17311" i="7"/>
  <c r="K17383" i="7"/>
  <c r="K17743" i="7"/>
  <c r="K17128" i="7"/>
  <c r="K17744" i="7"/>
  <c r="K17745" i="7"/>
  <c r="K17299" i="7"/>
  <c r="K17252" i="7"/>
  <c r="K17620" i="7"/>
  <c r="K17309"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17135" i="7"/>
  <c r="K17674" i="7"/>
  <c r="K17018"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7061" i="7"/>
  <c r="K17904" i="7"/>
  <c r="K17457" i="7"/>
  <c r="K17905" i="7"/>
  <c r="K17458" i="7"/>
  <c r="K17060"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7183" i="7"/>
  <c r="K17527" i="7"/>
  <c r="K17256" i="7"/>
  <c r="K17617" i="7"/>
  <c r="K17170" i="7"/>
  <c r="K17220" i="7"/>
  <c r="K17228"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6778" i="7"/>
  <c r="K17893" i="7"/>
  <c r="K17477"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6780" i="7"/>
  <c r="K16845" i="7"/>
  <c r="K16761" i="7"/>
  <c r="K17750" i="7"/>
  <c r="K17751" i="7"/>
  <c r="K17377" i="7"/>
  <c r="K17761" i="7"/>
  <c r="K17015" i="7"/>
  <c r="K17362" i="7"/>
  <c r="K17402" i="7"/>
  <c r="K17434" i="7"/>
  <c r="K17131" i="7"/>
  <c r="K16938" i="7"/>
  <c r="K17773"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16884" i="7"/>
  <c r="K17037" i="7"/>
  <c r="K17094" i="7"/>
  <c r="K17670" i="7"/>
  <c r="K17671" i="7"/>
  <c r="K17536" i="7"/>
  <c r="K17672" i="7"/>
  <c r="K17097" i="7"/>
  <c r="K17537" i="7"/>
  <c r="K17649" i="7"/>
  <c r="K17618" i="7"/>
  <c r="K17075" i="7"/>
  <c r="K17452" i="7"/>
  <c r="K17516" i="7"/>
  <c r="K17652" i="7"/>
  <c r="A3691" i="7" s="1"/>
  <c r="K17732" i="7"/>
  <c r="K17869"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16699" i="7"/>
  <c r="K16700" i="7"/>
  <c r="K16686" i="7"/>
  <c r="K17414" i="7"/>
  <c r="K17542" i="7"/>
  <c r="K17678" i="7"/>
  <c r="K17686" i="7"/>
  <c r="K17710" i="7"/>
  <c r="K17543" i="7"/>
  <c r="K17679" i="7"/>
  <c r="K17080" i="7"/>
  <c r="K17544" i="7"/>
  <c r="K16687" i="7"/>
  <c r="K17081" i="7"/>
  <c r="K17089" i="7"/>
  <c r="K17425" i="7"/>
  <c r="K17545" i="7"/>
  <c r="K17681" i="7"/>
  <c r="K17082" i="7"/>
  <c r="K17410" i="7"/>
  <c r="K17682" i="7"/>
  <c r="K17083" i="7"/>
  <c r="K17411" i="7"/>
  <c r="K17539" i="7"/>
  <c r="K17547" i="7"/>
  <c r="K17675" i="7"/>
  <c r="K17683" i="7"/>
  <c r="K17691" i="7"/>
  <c r="K17084" i="7"/>
  <c r="K17412" i="7"/>
  <c r="K17540" i="7"/>
  <c r="K17684" i="7"/>
  <c r="K17541" i="7"/>
  <c r="K16698" i="7"/>
  <c r="K17413" i="7"/>
  <c r="K17085" i="7"/>
  <c r="A2953" i="7"/>
  <c r="K17677" i="7"/>
  <c r="K17709"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16711" i="7"/>
  <c r="A4624" i="7" s="1"/>
  <c r="K17564" i="7"/>
  <c r="K17277"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6771" i="7"/>
  <c r="K16883" i="7"/>
  <c r="K16772" i="7"/>
  <c r="K16773" i="7"/>
  <c r="K16766" i="7"/>
  <c r="K16774" i="7"/>
  <c r="K16768" i="7"/>
  <c r="K16769" i="7"/>
  <c r="K16770" i="7"/>
  <c r="K17142" i="7"/>
  <c r="K16775" i="7"/>
  <c r="K17703" i="7"/>
  <c r="K17112" i="7"/>
  <c r="K17272" i="7"/>
  <c r="K17392" i="7"/>
  <c r="K17488" i="7"/>
  <c r="K17840" i="7"/>
  <c r="K17570" i="7"/>
  <c r="K17427" i="7"/>
  <c r="K17140" i="7"/>
  <c r="K17180" i="7"/>
  <c r="K17141" i="7"/>
  <c r="K16767"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16932" i="7"/>
  <c r="K16996" i="7"/>
  <c r="K16997" i="7"/>
  <c r="K16928" i="7"/>
  <c r="K17065" i="7"/>
  <c r="K16995" i="7"/>
  <c r="K17190" i="7"/>
  <c r="K17462" i="7"/>
  <c r="K17806" i="7"/>
  <c r="K16930" i="7"/>
  <c r="K17062" i="7"/>
  <c r="K17191" i="7"/>
  <c r="K17479" i="7"/>
  <c r="K17895" i="7"/>
  <c r="K17023" i="7"/>
  <c r="K17063" i="7"/>
  <c r="K17480" i="7"/>
  <c r="K17800" i="7"/>
  <c r="K17064" i="7"/>
  <c r="K17305" i="7"/>
  <c r="K17481" i="7"/>
  <c r="K16934" i="7"/>
  <c r="K17074" i="7"/>
  <c r="K17306" i="7"/>
  <c r="K17442" i="7"/>
  <c r="K17498" i="7"/>
  <c r="K16935" i="7"/>
  <c r="K17058" i="7"/>
  <c r="K17107" i="7"/>
  <c r="K17235" i="7"/>
  <c r="A31" i="7"/>
  <c r="K17116" i="7"/>
  <c r="K17460" i="7"/>
  <c r="K17804" i="7"/>
  <c r="K17802" i="7"/>
  <c r="K17805" i="7"/>
  <c r="K17461" i="7"/>
  <c r="A888"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6784" i="7"/>
  <c r="K17713" i="7"/>
  <c r="K17146" i="7"/>
  <c r="K17316"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7559" i="7"/>
  <c r="K17177"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7127"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K17590" i="7"/>
  <c r="A3725" i="7" s="1"/>
  <c r="K17599" i="7"/>
  <c r="A3734" i="7" s="1"/>
  <c r="K17711" i="7"/>
  <c r="K17096" i="7"/>
  <c r="K17184" i="7"/>
  <c r="K17224" i="7"/>
  <c r="K17105" i="7"/>
  <c r="K17185" i="7"/>
  <c r="K17225" i="7"/>
  <c r="K17106" i="7"/>
  <c r="K17186" i="7"/>
  <c r="K17226" i="7"/>
  <c r="K17650" i="7"/>
  <c r="K17171" i="7"/>
  <c r="K17172" i="7"/>
  <c r="K17524" i="7"/>
  <c r="K17604" i="7"/>
  <c r="K17173"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6794" i="7"/>
  <c r="K17669" i="7"/>
  <c r="K17381"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7270" i="7"/>
  <c r="K17510" i="7"/>
  <c r="K17695" i="7"/>
  <c r="K16799" i="7"/>
  <c r="K16922" i="7"/>
  <c r="K17698" i="7"/>
  <c r="K16810" i="7"/>
  <c r="K17099" i="7"/>
  <c r="K17108" i="7"/>
  <c r="K17332" i="7"/>
  <c r="K17109"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6988" i="7"/>
  <c r="K17036" i="7"/>
  <c r="K16989" i="7"/>
  <c r="K17035" i="7"/>
  <c r="K17623" i="7"/>
  <c r="K17896" i="7"/>
  <c r="K17809" i="7"/>
  <c r="K17873" i="7"/>
  <c r="K16987" i="7"/>
  <c r="K17066" i="7"/>
  <c r="K17851" i="7"/>
  <c r="K17644"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7390" i="7"/>
  <c r="K17830" i="7"/>
  <c r="K17855" i="7"/>
  <c r="K17408" i="7"/>
  <c r="K17808" i="7"/>
  <c r="K17872" i="7"/>
  <c r="K17121" i="7"/>
  <c r="K17825" i="7"/>
  <c r="K17435" i="7"/>
  <c r="K17827" i="7"/>
  <c r="K17476" i="7"/>
  <c r="K17828" i="7"/>
  <c r="K17469" i="7"/>
  <c r="K17810" i="7"/>
  <c r="K17842" i="7"/>
  <c r="K17453"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6861" i="7"/>
  <c r="K16925" i="7"/>
  <c r="K16862" i="7"/>
  <c r="K17033" i="7"/>
  <c r="K17296" i="7"/>
  <c r="K17728" i="7"/>
  <c r="K17379" i="7"/>
  <c r="K17387" i="7"/>
  <c r="K17635" i="7"/>
  <c r="K17380" i="7"/>
  <c r="K17724" i="7"/>
  <c r="K17034" i="7"/>
  <c r="K17725"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6697" i="7"/>
  <c r="K17222" i="7"/>
  <c r="K17175" i="7"/>
  <c r="K17176" i="7"/>
  <c r="K17512" i="7"/>
  <c r="K17592" i="7"/>
  <c r="K17122" i="7"/>
  <c r="K17378" i="7"/>
  <c r="K17251" i="7"/>
  <c r="K17707" i="7"/>
  <c r="K17763" i="7"/>
  <c r="K17852" i="7"/>
  <c r="K17762" i="7"/>
  <c r="K17853" i="7"/>
  <c r="K12533" i="7"/>
  <c r="K12198" i="7"/>
  <c r="K13100" i="7"/>
  <c r="K14578" i="7"/>
  <c r="K13478" i="7"/>
  <c r="K13536" i="7"/>
  <c r="K12959" i="7"/>
  <c r="K13504" i="7"/>
  <c r="K13902" i="7"/>
  <c r="K14279" i="7"/>
  <c r="K16425" i="7"/>
  <c r="K14946" i="7"/>
  <c r="K15178" i="7"/>
  <c r="K15766" i="7"/>
  <c r="K9689" i="7"/>
  <c r="K9445" i="7"/>
  <c r="K9722" i="7"/>
  <c r="K9938" i="7"/>
  <c r="K9939" i="7"/>
  <c r="K12028" i="7"/>
  <c r="K13378" i="7"/>
  <c r="K12196" i="7"/>
  <c r="K13357" i="7"/>
  <c r="K13153" i="7"/>
  <c r="K5957" i="7"/>
  <c r="K7924" i="7"/>
  <c r="K8631" i="7"/>
  <c r="K9242" i="7"/>
  <c r="K9626" i="7"/>
  <c r="K9117" i="7"/>
  <c r="K9907" i="7"/>
  <c r="K10605" i="7"/>
  <c r="K11195" i="7"/>
  <c r="K11283" i="7"/>
  <c r="K11468"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6859" i="7"/>
  <c r="K16864" i="7"/>
  <c r="K16880" i="7"/>
  <c r="K16881" i="7"/>
  <c r="K17254" i="7"/>
  <c r="K17366" i="7"/>
  <c r="K17406" i="7"/>
  <c r="K16863" i="7"/>
  <c r="K17255" i="7"/>
  <c r="K17352" i="7"/>
  <c r="K17384" i="7"/>
  <c r="K17736" i="7"/>
  <c r="K17752" i="7"/>
  <c r="K16911" i="7"/>
  <c r="K17297" i="7"/>
  <c r="K17619" i="7"/>
  <c r="K17764" i="7"/>
  <c r="K17645" i="7"/>
  <c r="K17253" i="7"/>
  <c r="K17733"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17126" i="7"/>
  <c r="K17335" i="7"/>
  <c r="K17073" i="7"/>
  <c r="K17706" i="7"/>
  <c r="K17643" i="7"/>
  <c r="K17125"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7574" i="7"/>
  <c r="K17147" i="7"/>
  <c r="K17148" i="7"/>
  <c r="K17676" i="7"/>
  <c r="K16887" i="7"/>
  <c r="K17573" i="7"/>
  <c r="K17685"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7734" i="7"/>
  <c r="K17367" i="7"/>
  <c r="K17735" i="7"/>
  <c r="K17368" i="7"/>
  <c r="K17353" i="7"/>
  <c r="K17369" i="7"/>
  <c r="K16879" i="7"/>
  <c r="K16914" i="7"/>
  <c r="K17365"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A10173" i="7" s="1"/>
  <c r="K10544" i="7"/>
  <c r="K10443" i="7"/>
  <c r="K10866" i="7"/>
  <c r="K11575" i="7"/>
  <c r="K10444" i="7"/>
  <c r="K11152" i="7"/>
  <c r="A11152" i="7" s="1"/>
  <c r="K11329" i="7"/>
  <c r="K11377" i="7"/>
  <c r="A11377" i="7" s="1"/>
  <c r="K10789" i="7"/>
  <c r="A10524" i="7" s="1"/>
  <c r="K11200" i="7"/>
  <c r="K11571" i="7"/>
  <c r="K11573" i="7"/>
  <c r="K16749" i="7"/>
  <c r="K16736" i="7"/>
  <c r="K16857" i="7"/>
  <c r="K17391" i="7"/>
  <c r="K17666" i="7"/>
  <c r="K17363" i="7"/>
  <c r="K17667" i="7"/>
  <c r="K17364" i="7"/>
  <c r="K17668" i="7"/>
  <c r="A2807"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A9926" i="7" s="1"/>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A10291" i="7" s="1"/>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A11117" i="7" s="1"/>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A11249" i="7" s="1"/>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A10869" i="7" s="1"/>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A11436" i="7" s="1"/>
  <c r="K10875" i="7"/>
  <c r="K11061" i="7"/>
  <c r="K11253" i="7"/>
  <c r="A10081" i="7" s="1"/>
  <c r="K11285" i="7"/>
  <c r="K11437" i="7"/>
  <c r="K11750" i="7"/>
  <c r="K11838" i="7"/>
  <c r="K11069" i="7"/>
  <c r="A11069" i="7" s="1"/>
  <c r="K16803" i="7"/>
  <c r="K16692" i="7"/>
  <c r="K16804" i="7"/>
  <c r="K16693" i="7"/>
  <c r="K16789" i="7"/>
  <c r="K16805" i="7"/>
  <c r="K16806" i="7"/>
  <c r="K16808" i="7"/>
  <c r="K16872" i="7"/>
  <c r="K17000" i="7"/>
  <c r="K16785" i="7"/>
  <c r="K16801" i="7"/>
  <c r="K16945" i="7"/>
  <c r="K17134" i="7"/>
  <c r="K17398" i="7"/>
  <c r="K17430" i="7"/>
  <c r="K17494" i="7"/>
  <c r="K16998" i="7"/>
  <c r="K17287" i="7"/>
  <c r="K17727" i="7"/>
  <c r="K17072" i="7"/>
  <c r="K17136" i="7"/>
  <c r="K17240" i="7"/>
  <c r="K17464" i="7"/>
  <c r="K17696" i="7"/>
  <c r="K17704" i="7"/>
  <c r="K16802" i="7"/>
  <c r="K16871" i="7"/>
  <c r="K17329" i="7"/>
  <c r="K17489" i="7"/>
  <c r="K17793" i="7"/>
  <c r="K16690" i="7"/>
  <c r="K16807" i="7"/>
  <c r="K17234" i="7"/>
  <c r="K17258" i="7"/>
  <c r="K17338" i="7"/>
  <c r="K17394" i="7"/>
  <c r="K17466" i="7"/>
  <c r="K17490" i="7"/>
  <c r="K16786" i="7"/>
  <c r="K17139" i="7"/>
  <c r="K17259" i="7"/>
  <c r="K17331" i="7"/>
  <c r="K17339" i="7"/>
  <c r="K17467" i="7"/>
  <c r="K17515" i="7"/>
  <c r="K17699" i="7"/>
  <c r="K17731" i="7"/>
  <c r="K17396" i="7"/>
  <c r="K17428" i="7"/>
  <c r="K17492" i="7"/>
  <c r="K17700" i="7"/>
  <c r="K17708" i="7"/>
  <c r="K17796" i="7"/>
  <c r="K17293" i="7"/>
  <c r="K17429" i="7"/>
  <c r="K17797" i="7"/>
  <c r="A1853" i="7"/>
  <c r="A1885" i="7"/>
  <c r="K17818"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A10446" i="7" s="1"/>
  <c r="K11600" i="7"/>
  <c r="K9476" i="7"/>
  <c r="K10447" i="7"/>
  <c r="K11466" i="7"/>
  <c r="K11077" i="7"/>
  <c r="K11669" i="7"/>
  <c r="A537" i="7"/>
  <c r="K14586" i="7"/>
  <c r="K14938" i="7"/>
  <c r="K14657" i="7"/>
  <c r="K15070" i="7"/>
  <c r="K14856" i="7"/>
  <c r="K7920" i="7"/>
  <c r="K8300" i="7"/>
  <c r="K8850" i="7"/>
  <c r="A12469" i="7" s="1"/>
  <c r="K9605" i="7"/>
  <c r="A9605" i="7" s="1"/>
  <c r="K10142" i="7"/>
  <c r="K10465" i="7"/>
  <c r="K9717" i="7"/>
  <c r="A11588" i="7" s="1"/>
  <c r="K10825" i="7"/>
  <c r="A10560" i="7" s="1"/>
  <c r="K11119" i="7"/>
  <c r="K11755"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A11683" i="7" s="1"/>
  <c r="K11084" i="7"/>
  <c r="A11084" i="7" s="1"/>
  <c r="K11492" i="7"/>
  <c r="K10773" i="7"/>
  <c r="K10774" i="7"/>
  <c r="K16865" i="7"/>
  <c r="K17478" i="7"/>
  <c r="K17894" i="7"/>
  <c r="K17130" i="7"/>
  <c r="K17275"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A11448" i="7" s="1"/>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A9687" i="7" s="1"/>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A9818" i="7" s="1"/>
  <c r="K10114" i="7"/>
  <c r="K10122" i="7"/>
  <c r="K10201" i="7"/>
  <c r="A10201" i="7" s="1"/>
  <c r="K10281" i="7"/>
  <c r="K9744" i="7"/>
  <c r="K10115" i="7"/>
  <c r="K10234" i="7"/>
  <c r="K9829" i="7"/>
  <c r="A9829" i="7" s="1"/>
  <c r="K10323" i="7"/>
  <c r="K10520" i="7"/>
  <c r="K10599" i="7"/>
  <c r="A10599" i="7" s="1"/>
  <c r="K10815" i="7"/>
  <c r="K10441" i="7"/>
  <c r="K10664" i="7"/>
  <c r="K10490" i="7"/>
  <c r="K10562" i="7"/>
  <c r="A10562" i="7" s="1"/>
  <c r="K10633" i="7"/>
  <c r="K10793" i="7"/>
  <c r="K10881" i="7"/>
  <c r="K10889" i="7"/>
  <c r="K10413" i="7"/>
  <c r="K10445" i="7"/>
  <c r="K10788" i="7"/>
  <c r="A10523" i="7" s="1"/>
  <c r="K9868" i="7"/>
  <c r="A9868" i="7" s="1"/>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A11883" i="7" s="1"/>
  <c r="K10535" i="7"/>
  <c r="K11237" i="7"/>
  <c r="A11237" i="7" s="1"/>
  <c r="K11933" i="7"/>
  <c r="K11178" i="7"/>
  <c r="K11412" i="7"/>
  <c r="K12149" i="7"/>
  <c r="K11028" i="7"/>
  <c r="K11885" i="7"/>
  <c r="K10662" i="7"/>
  <c r="K12100" i="7"/>
  <c r="K11853" i="7"/>
  <c r="K10838" i="7"/>
  <c r="K11941" i="7"/>
  <c r="K16852" i="7"/>
  <c r="K16980" i="7"/>
  <c r="K16853" i="7"/>
  <c r="K17013" i="7"/>
  <c r="K16750" i="7"/>
  <c r="K16870" i="7"/>
  <c r="K17016" i="7"/>
  <c r="K16921" i="7"/>
  <c r="K16937" i="7"/>
  <c r="K16751" i="7"/>
  <c r="K17374" i="7"/>
  <c r="K17758" i="7"/>
  <c r="K17095" i="7"/>
  <c r="K17223" i="7"/>
  <c r="K17359" i="7"/>
  <c r="K17375" i="7"/>
  <c r="K17567" i="7"/>
  <c r="K17759" i="7"/>
  <c r="K17360" i="7"/>
  <c r="K17376" i="7"/>
  <c r="K17400" i="7"/>
  <c r="K17560" i="7"/>
  <c r="K17776" i="7"/>
  <c r="K17385" i="7"/>
  <c r="K17401" i="7"/>
  <c r="K17729" i="7"/>
  <c r="K16783" i="7"/>
  <c r="K17386" i="7"/>
  <c r="K17563" i="7"/>
  <c r="K17867" i="7"/>
  <c r="K16882" i="7"/>
  <c r="K17132" i="7"/>
  <c r="K17740" i="7"/>
  <c r="K17501" i="7"/>
  <c r="A1923" i="7"/>
  <c r="K17373" i="7"/>
  <c r="K17829" i="7"/>
  <c r="K17269"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A170" i="7" s="1"/>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A369" i="7" s="1"/>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A292" i="7" s="1"/>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A2950" i="7" s="1"/>
  <c r="K2962" i="7"/>
  <c r="K2989" i="7"/>
  <c r="K3036" i="7"/>
  <c r="K3048" i="7"/>
  <c r="K3082" i="7"/>
  <c r="K3092" i="7"/>
  <c r="K3100" i="7"/>
  <c r="K3113" i="7"/>
  <c r="A3113" i="7" s="1"/>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A3027" i="7" s="1"/>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A16815" i="7" s="1"/>
  <c r="K77" i="7"/>
  <c r="L77" i="7" s="1"/>
  <c r="K371" i="7"/>
  <c r="L371" i="7" s="1"/>
  <c r="K575" i="7"/>
  <c r="L575" i="7" s="1"/>
  <c r="K4522" i="7"/>
  <c r="K78" i="7"/>
  <c r="A11570" i="7"/>
  <c r="K3687" i="7"/>
  <c r="K79" i="7"/>
  <c r="L79" i="7" s="1"/>
  <c r="K3688" i="7"/>
  <c r="A17641" i="7" s="1"/>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443" i="7"/>
  <c r="A10444" i="7"/>
  <c r="A10789" i="7"/>
  <c r="A10544" i="7"/>
  <c r="A10866" i="7"/>
  <c r="A11200" i="7"/>
  <c r="A11571" i="7"/>
  <c r="A11573" i="7"/>
  <c r="A11575" i="7"/>
  <c r="K3878" i="7"/>
  <c r="A3878" i="7" s="1"/>
  <c r="K3465" i="7"/>
  <c r="A17849" i="7" s="1"/>
  <c r="K3473" i="7"/>
  <c r="K513" i="7"/>
  <c r="L513" i="7" s="1"/>
  <c r="K4146" i="7"/>
  <c r="K70" i="7"/>
  <c r="L70" i="7" s="1"/>
  <c r="K349" i="7"/>
  <c r="L349" i="7" s="1"/>
  <c r="K4465" i="7"/>
  <c r="A16856" i="7" s="1"/>
  <c r="K71" i="7"/>
  <c r="L71" i="7" s="1"/>
  <c r="K3464" i="7"/>
  <c r="A17848" i="7" s="1"/>
  <c r="K72" i="7"/>
  <c r="L72" i="7" s="1"/>
  <c r="K80" i="7"/>
  <c r="L80" i="7" s="1"/>
  <c r="K3683" i="7"/>
  <c r="A3683" i="7" s="1"/>
  <c r="K3721" i="7"/>
  <c r="K73" i="7"/>
  <c r="L73" i="7" s="1"/>
  <c r="K81" i="7"/>
  <c r="L81" i="7" s="1"/>
  <c r="K3879" i="7"/>
  <c r="K3885" i="7"/>
  <c r="A17450" i="7" s="1"/>
  <c r="K74" i="7"/>
  <c r="K353" i="7"/>
  <c r="K510" i="7"/>
  <c r="L510" i="7" s="1"/>
  <c r="K4147" i="7"/>
  <c r="K4235" i="7"/>
  <c r="A17103" i="7" s="1"/>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A17801" i="7" s="1"/>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A17504" i="7" s="1"/>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A17168" i="7" s="1"/>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A17548" i="7" s="1"/>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A17100" i="7" s="1"/>
  <c r="K3330" i="7"/>
  <c r="K4021" i="7"/>
  <c r="A4021" i="7" s="1"/>
  <c r="K3552" i="7"/>
  <c r="A17787" i="7" s="1"/>
  <c r="K166" i="7"/>
  <c r="L166" i="7" s="1"/>
  <c r="K205" i="7"/>
  <c r="K468" i="7"/>
  <c r="K474" i="7"/>
  <c r="K565" i="7"/>
  <c r="L565" i="7" s="1"/>
  <c r="K4555" i="7"/>
  <c r="K4233" i="7"/>
  <c r="A17101" i="7" s="1"/>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A17823" i="7" s="1"/>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A17110" i="7" s="1"/>
  <c r="K4446" i="7"/>
  <c r="K3515" i="7"/>
  <c r="A17822" i="7" s="1"/>
  <c r="K3667" i="7"/>
  <c r="K3813" i="7"/>
  <c r="A17522" i="7" s="1"/>
  <c r="K3718" i="7"/>
  <c r="K4227" i="7"/>
  <c r="K4344" i="7"/>
  <c r="A4344" i="7" s="1"/>
  <c r="K4510" i="7"/>
  <c r="K3502" i="7"/>
  <c r="A17837" i="7" s="1"/>
  <c r="K4422" i="7"/>
  <c r="K4325" i="7"/>
  <c r="A17014" i="7" s="1"/>
  <c r="K3891" i="7"/>
  <c r="A17456" i="7" s="1"/>
  <c r="K4029" i="7"/>
  <c r="K4224" i="7"/>
  <c r="A4224" i="7" s="1"/>
  <c r="K4199" i="7"/>
  <c r="K3599" i="7"/>
  <c r="K4229" i="7"/>
  <c r="K3924" i="7"/>
  <c r="A17409" i="7" s="1"/>
  <c r="A10715" i="7"/>
  <c r="A11009" i="7"/>
  <c r="A11409" i="7"/>
  <c r="A10312" i="7"/>
  <c r="K3379" i="7"/>
  <c r="K3684" i="7"/>
  <c r="K4149" i="7"/>
  <c r="K4471" i="7"/>
  <c r="K247" i="7"/>
  <c r="L247" i="7" s="1"/>
  <c r="K3425" i="7"/>
  <c r="K3685" i="7"/>
  <c r="A8490" i="7" s="1"/>
  <c r="K4150" i="7"/>
  <c r="A4150" i="7" s="1"/>
  <c r="K3466" i="7"/>
  <c r="A17850" i="7" s="1"/>
  <c r="K3686" i="7"/>
  <c r="A17639" i="7" s="1"/>
  <c r="K4151" i="7"/>
  <c r="K3467" i="7"/>
  <c r="K3807" i="7"/>
  <c r="K4152" i="7"/>
  <c r="K3468" i="7"/>
  <c r="K3833" i="7"/>
  <c r="K4153" i="7"/>
  <c r="K4468" i="7"/>
  <c r="K3880" i="7"/>
  <c r="K4398" i="7"/>
  <c r="A16929" i="7" s="1"/>
  <c r="K3626" i="7"/>
  <c r="K4098" i="7"/>
  <c r="A17237" i="7" s="1"/>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A17517" i="7" s="1"/>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A17219" i="7" s="1"/>
  <c r="K4077" i="7"/>
  <c r="K285" i="7"/>
  <c r="L285" i="7" s="1"/>
  <c r="K4236" i="7"/>
  <c r="K286" i="7"/>
  <c r="L286" i="7" s="1"/>
  <c r="K4603" i="7"/>
  <c r="K479" i="7"/>
  <c r="L479" i="7" s="1"/>
  <c r="K835" i="7"/>
  <c r="L835" i="7" s="1"/>
  <c r="K757" i="7"/>
  <c r="L757" i="7" s="1"/>
  <c r="K613" i="7"/>
  <c r="L613" i="7" s="1"/>
  <c r="K3970" i="7"/>
  <c r="K4575" i="7"/>
  <c r="K4125" i="7"/>
  <c r="K4513" i="7"/>
  <c r="K4126" i="7"/>
  <c r="A17137" i="7" s="1"/>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A17271" i="7" s="1"/>
  <c r="K7" i="7"/>
  <c r="L7" i="7" s="1"/>
  <c r="K4322" i="7"/>
  <c r="A17011" i="7" s="1"/>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A17276" i="7" s="1"/>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A17167" i="7" s="1"/>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A17289" i="7" s="1"/>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824" i="7" s="1"/>
  <c r="A11494" i="7"/>
  <c r="K3804" i="7"/>
  <c r="A3804" i="7" s="1"/>
  <c r="K4437" i="7"/>
  <c r="A7680" i="7" s="1"/>
  <c r="K3987" i="7"/>
  <c r="K4386" i="7"/>
  <c r="A10721" i="7"/>
  <c r="A1114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A17648" i="7" s="1"/>
  <c r="K3893" i="7"/>
  <c r="K4119" i="7"/>
  <c r="A17214" i="7" s="1"/>
  <c r="K4525" i="7"/>
  <c r="A4525" i="7" s="1"/>
  <c r="K3980" i="7"/>
  <c r="A3980" i="7" s="1"/>
  <c r="A11634" i="7"/>
  <c r="K3994" i="7"/>
  <c r="A8195" i="7" s="1"/>
  <c r="K3433" i="7"/>
  <c r="K3482" i="7"/>
  <c r="A17866" i="7" s="1"/>
  <c r="K4411" i="7"/>
  <c r="K3696" i="7"/>
  <c r="K3894" i="7"/>
  <c r="A8311" i="7" s="1"/>
  <c r="K4120" i="7"/>
  <c r="A17215" i="7" s="1"/>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A17694" i="7" s="1"/>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A16999" i="7" s="1"/>
  <c r="K4266" i="7"/>
  <c r="A17070" i="7" s="1"/>
  <c r="K4250" i="7"/>
  <c r="K4063" i="7"/>
  <c r="K3536" i="7"/>
  <c r="K4269" i="7"/>
  <c r="A7925" i="7" s="1"/>
  <c r="K3469" i="7"/>
  <c r="K3617" i="7"/>
  <c r="A17723" i="7" s="1"/>
  <c r="K4270" i="7"/>
  <c r="K3470" i="7"/>
  <c r="K4267" i="7"/>
  <c r="K4271" i="7"/>
  <c r="A4271" i="7" s="1"/>
  <c r="K4268" i="7"/>
  <c r="K4272" i="7"/>
  <c r="A4272" i="7" s="1"/>
  <c r="K3537" i="7"/>
  <c r="A8660" i="7" s="1"/>
  <c r="K4596" i="7"/>
  <c r="A16739" i="7" s="1"/>
  <c r="K4273" i="7"/>
  <c r="A4273" i="7" s="1"/>
  <c r="K4634" i="7"/>
  <c r="K3801" i="7"/>
  <c r="A17538" i="7" s="1"/>
  <c r="K4274" i="7"/>
  <c r="K923" i="7"/>
  <c r="L923" i="7" s="1"/>
  <c r="K924" i="7"/>
  <c r="L924" i="7" s="1"/>
  <c r="K925" i="7"/>
  <c r="L925" i="7" s="1"/>
  <c r="K4265" i="7"/>
  <c r="A17069" i="7" s="1"/>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A17535" i="7" s="1"/>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583" i="7"/>
  <c r="A10606" i="7"/>
  <c r="A9544" i="7"/>
  <c r="A9918" i="7"/>
  <c r="A10655" i="7"/>
  <c r="A10913" i="7"/>
  <c r="A11000" i="7"/>
  <c r="A11064" i="7"/>
  <c r="A11095" i="7"/>
  <c r="A10329" i="7"/>
  <c r="A10875" i="7"/>
  <c r="A10993" i="7"/>
  <c r="A11065" i="7"/>
  <c r="A11250" i="7"/>
  <c r="A11401" i="7"/>
  <c r="A11457" i="7"/>
  <c r="A10876" i="7"/>
  <c r="A11113" i="7"/>
  <c r="A11207" i="7"/>
  <c r="A11251" i="7"/>
  <c r="A10616" i="7"/>
  <c r="A10877" i="7"/>
  <c r="A10963" i="7"/>
  <c r="A11035" i="7"/>
  <c r="A11075" i="7"/>
  <c r="A11083" i="7"/>
  <c r="A11114" i="7"/>
  <c r="A11216" i="7"/>
  <c r="A10656" i="7"/>
  <c r="A10681" i="7"/>
  <c r="A10878" i="7"/>
  <c r="A10980" i="7"/>
  <c r="A11052" i="7"/>
  <c r="A11076" i="7"/>
  <c r="A11253" i="7"/>
  <c r="A10981" i="7"/>
  <c r="A11062" i="7"/>
  <c r="A11203" i="7"/>
  <c r="A11471" i="7"/>
  <c r="A11619" i="7"/>
  <c r="A11643" i="7"/>
  <c r="K3305" i="7"/>
  <c r="K4435" i="7"/>
  <c r="K3923" i="7"/>
  <c r="A11684" i="7"/>
  <c r="K3450" i="7"/>
  <c r="K3930" i="7"/>
  <c r="K4041" i="7"/>
  <c r="K3567" i="7"/>
  <c r="K3495" i="7"/>
  <c r="K4220" i="7"/>
  <c r="K3866" i="7"/>
  <c r="A11437" i="7"/>
  <c r="K3510" i="7"/>
  <c r="A17817" i="7" s="1"/>
  <c r="K4221" i="7"/>
  <c r="A9575" i="7"/>
  <c r="A129" i="7"/>
  <c r="K3561" i="7"/>
  <c r="A11520" i="7"/>
  <c r="K3282" i="7"/>
  <c r="K3601" i="7"/>
  <c r="A10640" i="7"/>
  <c r="A10873" i="7"/>
  <c r="A10983" i="7"/>
  <c r="K3861" i="7"/>
  <c r="A17426" i="7" s="1"/>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A17632" i="7" s="1"/>
  <c r="K3856" i="7"/>
  <c r="A8333" i="7" s="1"/>
  <c r="K3585" i="7"/>
  <c r="K4017" i="7"/>
  <c r="K3405" i="7"/>
  <c r="K3664" i="7"/>
  <c r="K4169" i="7"/>
  <c r="K3406" i="7"/>
  <c r="K3395" i="7"/>
  <c r="K4201" i="7"/>
  <c r="A17119" i="7" s="1"/>
  <c r="K3762" i="7"/>
  <c r="A17561" i="7" s="1"/>
  <c r="K4341" i="7"/>
  <c r="K3714" i="7"/>
  <c r="K3375" i="7"/>
  <c r="K3875" i="7"/>
  <c r="A17440" i="7" s="1"/>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A17090" i="7" s="1"/>
  <c r="K4075" i="7"/>
  <c r="K4564" i="7"/>
  <c r="A16765" i="7" s="1"/>
  <c r="K3731" i="7"/>
  <c r="K3309" i="7"/>
  <c r="K4072" i="7"/>
  <c r="K4559" i="7"/>
  <c r="K3357" i="7"/>
  <c r="K3847" i="7"/>
  <c r="A17487" i="7" s="1"/>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A17473" i="7" s="1"/>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A17892" i="7" s="1"/>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A17891" i="7" s="1"/>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A17888" i="7" s="1"/>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A17166" i="7" s="1"/>
  <c r="K4473" i="7"/>
  <c r="A4144" i="7"/>
  <c r="A3023" i="7"/>
  <c r="A10447" i="7"/>
  <c r="A10962" i="7"/>
  <c r="A11466" i="7"/>
  <c r="A11077" i="7"/>
  <c r="A11669" i="7"/>
  <c r="K4223" i="7"/>
  <c r="A17111" i="7" s="1"/>
  <c r="K4219" i="7"/>
  <c r="K3758" i="7"/>
  <c r="A3758" i="7" s="1"/>
  <c r="K4002" i="7"/>
  <c r="K4154" i="7"/>
  <c r="K4566" i="7"/>
  <c r="A4260" i="7"/>
  <c r="A10142" i="7"/>
  <c r="A11119" i="7"/>
  <c r="A422" i="7"/>
  <c r="A9682" i="7"/>
  <c r="A10111" i="7"/>
  <c r="A9615" i="7"/>
  <c r="A10117" i="7"/>
  <c r="A10372" i="7"/>
  <c r="A10412" i="7"/>
  <c r="A10772" i="7"/>
  <c r="A10773" i="7"/>
  <c r="A10702" i="7"/>
  <c r="A10774" i="7"/>
  <c r="A10791" i="7"/>
  <c r="A11103" i="7"/>
  <c r="A11235" i="7"/>
  <c r="A11492" i="7"/>
  <c r="A9820" i="7"/>
  <c r="A10204" i="7"/>
  <c r="A10563" i="7"/>
  <c r="A10564" i="7"/>
  <c r="A10565" i="7"/>
  <c r="A10203" i="7"/>
  <c r="A11241" i="7"/>
  <c r="A11449" i="7"/>
  <c r="A9725" i="7"/>
  <c r="A11374" i="7"/>
  <c r="A10912" i="7"/>
  <c r="K4018" i="7"/>
  <c r="K3290" i="7"/>
  <c r="A11240" i="7"/>
  <c r="K4288" i="7"/>
  <c r="K3550" i="7"/>
  <c r="K4609" i="7"/>
  <c r="K3779" i="7"/>
  <c r="A17554" i="7" s="1"/>
  <c r="A7893" i="7"/>
  <c r="A4029" i="7"/>
  <c r="A4004" i="7"/>
  <c r="A9532" i="7"/>
  <c r="A9686" i="7"/>
  <c r="A9708" i="7"/>
  <c r="A9744" i="7"/>
  <c r="A9718" i="7"/>
  <c r="A9801" i="7"/>
  <c r="A10104" i="7"/>
  <c r="A10113" i="7"/>
  <c r="A10114" i="7"/>
  <c r="A10122" i="7"/>
  <c r="A10115" i="7"/>
  <c r="A10234" i="7"/>
  <c r="A9707" i="7"/>
  <c r="A10413" i="7"/>
  <c r="A10445" i="7"/>
  <c r="A10788" i="7"/>
  <c r="A10281" i="7"/>
  <c r="A10414" i="7"/>
  <c r="A10407" i="7"/>
  <c r="A10535" i="7"/>
  <c r="A10662" i="7"/>
  <c r="A10806" i="7"/>
  <c r="A10838" i="7"/>
  <c r="A10520" i="7"/>
  <c r="A10815" i="7"/>
  <c r="A10889" i="7"/>
  <c r="A11072" i="7"/>
  <c r="A11181" i="7"/>
  <c r="A11384" i="7"/>
  <c r="A11160" i="7"/>
  <c r="A10490" i="7"/>
  <c r="A11121" i="7"/>
  <c r="A11161" i="7"/>
  <c r="A11402" i="7"/>
  <c r="A10947" i="7"/>
  <c r="A11090" i="7"/>
  <c r="A11028" i="7"/>
  <c r="A10633" i="7"/>
  <c r="A10965" i="7"/>
  <c r="A11178" i="7"/>
  <c r="A10664" i="7"/>
  <c r="A11659" i="7"/>
  <c r="K3672" i="7"/>
  <c r="A8477" i="7" s="1"/>
  <c r="K3607" i="7"/>
  <c r="A3607" i="7" s="1"/>
  <c r="K3546" i="7"/>
  <c r="K4326" i="7"/>
  <c r="K3794" i="7"/>
  <c r="K4062" i="7"/>
  <c r="A17268" i="7" s="1"/>
  <c r="K4015" i="7"/>
  <c r="K4331" i="7"/>
  <c r="A7850" i="7" s="1"/>
  <c r="A11503" i="7"/>
  <c r="K3864" i="7"/>
  <c r="K4562" i="7"/>
  <c r="K4202" i="7"/>
  <c r="A17120" i="7" s="1"/>
  <c r="A11657" i="7"/>
  <c r="A220" i="7"/>
  <c r="K4512" i="7"/>
  <c r="K3287" i="7"/>
  <c r="K3732" i="7"/>
  <c r="K3771" i="7"/>
  <c r="K4245" i="7"/>
  <c r="K4611" i="7"/>
  <c r="A4611" i="7" s="1"/>
  <c r="K93" i="7"/>
  <c r="L93" i="7" s="1"/>
  <c r="K317" i="7"/>
  <c r="L317" i="7" s="1"/>
  <c r="K4447" i="7"/>
  <c r="A16838" i="7" s="1"/>
  <c r="K3474" i="7"/>
  <c r="A17858" i="7" s="1"/>
  <c r="K3886" i="7"/>
  <c r="K4034" i="7"/>
  <c r="A8152" i="7" s="1"/>
  <c r="K3966" i="7"/>
  <c r="K4275" i="7"/>
  <c r="A7931" i="7" s="1"/>
  <c r="K3746" i="7"/>
  <c r="K94" i="7"/>
  <c r="L94" i="7" s="1"/>
  <c r="K318" i="7"/>
  <c r="L318" i="7" s="1"/>
  <c r="K372" i="7"/>
  <c r="K3777" i="7"/>
  <c r="K3475" i="7"/>
  <c r="A17859" i="7" s="1"/>
  <c r="K3887" i="7"/>
  <c r="K3967" i="7"/>
  <c r="K4011" i="7"/>
  <c r="K5" i="7"/>
  <c r="L5" i="7" s="1"/>
  <c r="K263" i="7"/>
  <c r="L263" i="7" s="1"/>
  <c r="K531" i="7"/>
  <c r="L531" i="7" s="1"/>
  <c r="A11412" i="7"/>
  <c r="K4132" i="7"/>
  <c r="K3289" i="7"/>
  <c r="K3514" i="7"/>
  <c r="K3957" i="7"/>
  <c r="K3308" i="7"/>
  <c r="K3649" i="7"/>
  <c r="A17692" i="7" s="1"/>
  <c r="K4501" i="7"/>
  <c r="K4008" i="7"/>
  <c r="A4008" i="7" s="1"/>
  <c r="K4025" i="7"/>
  <c r="K351" i="7"/>
  <c r="L351" i="7" s="1"/>
  <c r="K3456" i="7"/>
  <c r="K4016" i="7"/>
  <c r="A4016" i="7" s="1"/>
  <c r="K4479" i="7"/>
  <c r="K4158" i="7"/>
  <c r="A17169" i="7" s="1"/>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A17839" i="7" s="1"/>
  <c r="K3670" i="7"/>
  <c r="A8475" i="7" s="1"/>
  <c r="K4055" i="7"/>
  <c r="A8126" i="7" s="1"/>
  <c r="A11846" i="7"/>
  <c r="K4531" i="7"/>
  <c r="A4531" i="7" s="1"/>
  <c r="K3671" i="7"/>
  <c r="K4116" i="7"/>
  <c r="K4545" i="7"/>
  <c r="K3739" i="7"/>
  <c r="K4117" i="7"/>
  <c r="K4350" i="7"/>
  <c r="K3776" i="7"/>
  <c r="A17551" i="7" s="1"/>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A17680" i="7" s="1"/>
  <c r="K4384" i="7"/>
  <c r="A16915" i="7" s="1"/>
  <c r="K4355" i="7"/>
  <c r="K4048" i="7"/>
  <c r="K3760" i="7"/>
  <c r="K4349" i="7"/>
  <c r="K4391" i="7"/>
  <c r="A11519" i="7"/>
  <c r="K3827" i="7"/>
  <c r="A8341" i="7" s="1"/>
  <c r="K3318" i="7"/>
  <c r="K4388" i="7"/>
  <c r="A16919" i="7" s="1"/>
  <c r="K4042" i="7"/>
  <c r="A8136" i="7" s="1"/>
  <c r="K3423" i="7"/>
  <c r="K3761" i="7"/>
  <c r="A8412" i="7" s="1"/>
  <c r="K4389" i="7"/>
  <c r="K4356" i="7"/>
  <c r="K3644" i="7"/>
  <c r="A17687" i="7" s="1"/>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A17569" i="7" s="1"/>
  <c r="K3650" i="7"/>
  <c r="A17693" i="7" s="1"/>
  <c r="K234" i="7"/>
  <c r="L234" i="7" s="1"/>
  <c r="K3828" i="7"/>
  <c r="K3831" i="7"/>
  <c r="K4094" i="7"/>
  <c r="A8085" i="7" s="1"/>
  <c r="K3834" i="7"/>
  <c r="A17496" i="7" s="1"/>
  <c r="K3835" i="7"/>
  <c r="A17497" i="7" s="1"/>
  <c r="K3772" i="7"/>
  <c r="K4419" i="7"/>
  <c r="A16950" i="7" s="1"/>
  <c r="K22" i="7"/>
  <c r="K4091" i="7"/>
  <c r="K4359" i="7"/>
  <c r="K3327" i="7"/>
  <c r="K4405" i="7"/>
  <c r="K3838" i="7"/>
  <c r="A17500" i="7" s="1"/>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A17285" i="7" s="1"/>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A17221" i="7" s="1"/>
  <c r="K4217" i="7"/>
  <c r="K3717" i="7"/>
  <c r="K3566" i="7"/>
  <c r="K3975" i="7"/>
  <c r="A8207" i="7" s="1"/>
  <c r="A11470" i="7"/>
  <c r="A11610" i="7"/>
  <c r="K3622" i="7"/>
  <c r="K3974" i="7"/>
  <c r="K3373" i="7"/>
  <c r="K3529" i="7"/>
  <c r="K4362" i="7"/>
  <c r="K3715" i="7"/>
  <c r="K3610" i="7"/>
  <c r="A17716" i="7" s="1"/>
  <c r="K3509" i="7"/>
  <c r="K3884" i="7"/>
  <c r="A17449" i="7" s="1"/>
  <c r="K3812" i="7"/>
  <c r="K3351" i="7"/>
  <c r="K3660" i="7"/>
  <c r="K4162" i="7"/>
  <c r="K4324" i="7"/>
  <c r="K3392" i="7"/>
  <c r="K4228" i="7"/>
  <c r="K3795" i="7"/>
  <c r="K4248" i="7"/>
  <c r="K4095" i="7"/>
  <c r="K4096" i="7"/>
  <c r="K3809" i="7"/>
  <c r="K3612" i="7"/>
  <c r="K4234" i="7"/>
  <c r="A17102" i="7" s="1"/>
  <c r="K3417" i="7"/>
  <c r="K3927" i="7"/>
  <c r="K4475" i="7"/>
  <c r="K3889" i="7"/>
  <c r="K3352" i="7"/>
  <c r="K3661" i="7"/>
  <c r="A3661" i="7" s="1"/>
  <c r="K4163" i="7"/>
  <c r="A17174" i="7" s="1"/>
  <c r="K3393" i="7"/>
  <c r="K3503" i="7"/>
  <c r="A17838" i="7" s="1"/>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A17260" i="7" s="1"/>
  <c r="K4569" i="7"/>
  <c r="A4569" i="7" s="1"/>
  <c r="K3355" i="7"/>
  <c r="K3846" i="7"/>
  <c r="K3360" i="7"/>
  <c r="K4377" i="7"/>
  <c r="K3676" i="7"/>
  <c r="A8481" i="7" s="1"/>
  <c r="K3496" i="7"/>
  <c r="K4321" i="7"/>
  <c r="K4334" i="7"/>
  <c r="A17001" i="7" s="1"/>
  <c r="K3419" i="7"/>
  <c r="K3996" i="7"/>
  <c r="K3389" i="7"/>
  <c r="K4378" i="7"/>
  <c r="A7833" i="7" s="1"/>
  <c r="K3952" i="7"/>
  <c r="K3500" i="7"/>
  <c r="K3603" i="7"/>
  <c r="A8581" i="7" s="1"/>
  <c r="K4342" i="7"/>
  <c r="K4160" i="7"/>
  <c r="A4160" i="7" s="1"/>
  <c r="K3390" i="7"/>
  <c r="K3960" i="7"/>
  <c r="A17389" i="7" s="1"/>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A17523" i="7" s="1"/>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A9740" i="7" l="1"/>
  <c r="A11159" i="7"/>
  <c r="A407" i="7"/>
  <c r="L3126" i="7"/>
  <c r="L812" i="7"/>
  <c r="L2797" i="7"/>
  <c r="L2204" i="7"/>
  <c r="L2554" i="7"/>
  <c r="L3189" i="7"/>
  <c r="A7970" i="7"/>
  <c r="A17118" i="7"/>
  <c r="L2892" i="7"/>
  <c r="L1874" i="7"/>
  <c r="L54" i="7"/>
  <c r="L3241" i="7"/>
  <c r="L484" i="7"/>
  <c r="L1457" i="7"/>
  <c r="L2370" i="7"/>
  <c r="L2812" i="7"/>
  <c r="L1719" i="7"/>
  <c r="L745" i="7"/>
  <c r="L749" i="7"/>
  <c r="L212" i="7"/>
  <c r="L1376" i="7"/>
  <c r="L1391" i="7"/>
  <c r="L1209" i="7"/>
  <c r="L1373" i="7"/>
  <c r="L1288" i="7"/>
  <c r="L2097" i="7"/>
  <c r="L2411" i="7"/>
  <c r="L25" i="7"/>
  <c r="L2650" i="7"/>
  <c r="A3903" i="7"/>
  <c r="A17468" i="7"/>
  <c r="L1326" i="7"/>
  <c r="L420" i="7"/>
  <c r="L2124" i="7"/>
  <c r="L7082" i="7"/>
  <c r="A14261" i="7"/>
  <c r="A9012"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A16719" i="7"/>
  <c r="L919" i="7"/>
  <c r="L2621" i="7"/>
  <c r="L1477" i="7"/>
  <c r="L2047" i="7"/>
  <c r="L2173" i="7"/>
  <c r="L381" i="7"/>
  <c r="L1860" i="7"/>
  <c r="L2134" i="7"/>
  <c r="A2940" i="7"/>
  <c r="L436" i="7"/>
  <c r="L2401" i="7"/>
  <c r="L1804"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2603" i="7"/>
  <c r="A7758" i="7"/>
  <c r="A16906" i="7"/>
  <c r="L3172" i="7"/>
  <c r="L1594" i="7"/>
  <c r="L372" i="7"/>
  <c r="L993" i="7"/>
  <c r="L2048" i="7"/>
  <c r="L118" i="7"/>
  <c r="L117" i="7"/>
  <c r="A3740" i="7"/>
  <c r="A17588" i="7"/>
  <c r="A3793" i="7"/>
  <c r="A17530"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A17038" i="7"/>
  <c r="L2179" i="7"/>
  <c r="L1191" i="7"/>
  <c r="L142" i="7"/>
  <c r="L6541" i="7"/>
  <c r="A14860" i="7"/>
  <c r="A9234"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L514" i="7"/>
  <c r="L1506" i="7"/>
  <c r="L815" i="7"/>
  <c r="L240" i="7"/>
  <c r="L2761" i="7"/>
  <c r="L3028" i="7"/>
  <c r="L3271" i="7"/>
  <c r="L744" i="7"/>
  <c r="L113" i="7"/>
  <c r="L120" i="7"/>
  <c r="L110" i="7"/>
  <c r="L231" i="7"/>
  <c r="L1895" i="7"/>
  <c r="L2706" i="7"/>
  <c r="L921" i="7"/>
  <c r="L2923" i="7"/>
  <c r="L437" i="7"/>
  <c r="A4603" i="7"/>
  <c r="A16727" i="7"/>
  <c r="L1896" i="7"/>
  <c r="L2904" i="7"/>
  <c r="A7969" i="7"/>
  <c r="A17117" i="7"/>
  <c r="L783" i="7"/>
  <c r="L1280" i="7"/>
  <c r="L221" i="7"/>
  <c r="L2684" i="7"/>
  <c r="L962" i="7"/>
  <c r="L1105" i="7"/>
  <c r="L965" i="7"/>
  <c r="L468" i="7"/>
  <c r="L48" i="7"/>
  <c r="L1479" i="7"/>
  <c r="L2376" i="7"/>
  <c r="L2836" i="7"/>
  <c r="L2400" i="7"/>
  <c r="L1170" i="7"/>
  <c r="L2182"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A16905" i="7"/>
  <c r="L137" i="7"/>
  <c r="L3150" i="7"/>
  <c r="L2663" i="7"/>
  <c r="L1458" i="7"/>
  <c r="L3269" i="7"/>
  <c r="L2765" i="7"/>
  <c r="L1891" i="7"/>
  <c r="L394" i="7"/>
  <c r="L3170" i="7"/>
  <c r="L3142" i="7"/>
  <c r="L2859" i="7"/>
  <c r="L816" i="7"/>
  <c r="L2757" i="7"/>
  <c r="L2755" i="7"/>
  <c r="L3239" i="7"/>
  <c r="L1502" i="7"/>
  <c r="L2912" i="7"/>
  <c r="L2413" i="7"/>
  <c r="L3148" i="7"/>
  <c r="A8489" i="7"/>
  <c r="A17637" i="7"/>
  <c r="L2741" i="7"/>
  <c r="L91" i="7"/>
  <c r="L26" i="7"/>
  <c r="L1462" i="7"/>
  <c r="L1295" i="7"/>
  <c r="L2853" i="7"/>
  <c r="L3122" i="7"/>
  <c r="L2543" i="7"/>
  <c r="L86" i="7"/>
  <c r="L3273"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A17388" i="7"/>
  <c r="L3061" i="7"/>
  <c r="L2269" i="7"/>
  <c r="L239" i="7"/>
  <c r="L1689" i="7"/>
  <c r="L24" i="7"/>
  <c r="L2464" i="7"/>
  <c r="L1112" i="7"/>
  <c r="L122" i="7"/>
  <c r="A3746" i="7"/>
  <c r="A17594" i="7"/>
  <c r="L605" i="7"/>
  <c r="A8668" i="7"/>
  <c r="A17816" i="7"/>
  <c r="L115" i="7"/>
  <c r="A8437" i="7"/>
  <c r="A17585" i="7"/>
  <c r="L3154" i="7"/>
  <c r="A7943" i="7"/>
  <c r="A17091" i="7"/>
  <c r="A4620" i="7"/>
  <c r="A16684" i="7"/>
  <c r="L3108" i="7"/>
  <c r="L1453" i="7"/>
  <c r="L1526" i="7"/>
  <c r="A4191" i="7"/>
  <c r="A17202" i="7"/>
  <c r="L2992" i="7"/>
  <c r="L2921" i="7"/>
  <c r="L6542" i="7"/>
  <c r="A14861" i="7"/>
  <c r="L6969" i="7"/>
  <c r="A14325" i="7"/>
  <c r="L6879" i="7"/>
  <c r="A14465" i="7"/>
  <c r="A2644"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L3116" i="7"/>
  <c r="L1507" i="7"/>
  <c r="L3055" i="7"/>
  <c r="L2838" i="7"/>
  <c r="L17" i="7"/>
  <c r="L3008" i="7"/>
  <c r="L2902" i="7"/>
  <c r="L941" i="7"/>
  <c r="L3004" i="7"/>
  <c r="L1265" i="7"/>
  <c r="A4402" i="7"/>
  <c r="A16933" i="7"/>
  <c r="L3166" i="7"/>
  <c r="L3146" i="7"/>
  <c r="L2005" i="7"/>
  <c r="A8441" i="7"/>
  <c r="A17589" i="7"/>
  <c r="L1753" i="7"/>
  <c r="A4227" i="7"/>
  <c r="A17115" i="7"/>
  <c r="L782" i="7"/>
  <c r="L811" i="7"/>
  <c r="A3325" i="7"/>
  <c r="L223" i="7"/>
  <c r="L1403" i="7"/>
  <c r="L1293" i="7"/>
  <c r="L431" i="7"/>
  <c r="L2863" i="7"/>
  <c r="L41" i="7"/>
  <c r="L2045" i="7"/>
  <c r="L1171" i="7"/>
  <c r="L145" i="7"/>
  <c r="L1252"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L1113" i="7"/>
  <c r="A8897" i="7"/>
  <c r="L2799" i="7"/>
  <c r="L1484" i="7"/>
  <c r="L813" i="7"/>
  <c r="L2398" i="7"/>
  <c r="L977" i="7"/>
  <c r="L2350" i="7"/>
  <c r="L2766" i="7"/>
  <c r="L2988" i="7"/>
  <c r="L143" i="7"/>
  <c r="L3104" i="7"/>
  <c r="L2908" i="7"/>
  <c r="L3168" i="7"/>
  <c r="A4420" i="7"/>
  <c r="A16909" i="7"/>
  <c r="L1482" i="7"/>
  <c r="L1328" i="7"/>
  <c r="L1793" i="7"/>
  <c r="L2336" i="7"/>
  <c r="L3193" i="7"/>
  <c r="L469" i="7"/>
  <c r="L367" i="7"/>
  <c r="L3114" i="7"/>
  <c r="L2906" i="7"/>
  <c r="L2178" i="7"/>
  <c r="L854" i="7"/>
  <c r="L5112" i="7"/>
  <c r="A16236" i="7"/>
  <c r="A6181" i="7"/>
  <c r="A15165" i="7"/>
  <c r="L6532" i="7"/>
  <c r="A14851" i="7"/>
  <c r="L6968" i="7"/>
  <c r="A14324" i="7"/>
  <c r="L6241" i="7"/>
  <c r="A15095" i="7"/>
  <c r="A9341"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7501" i="7"/>
  <c r="A17501" i="7"/>
  <c r="L16882" i="7"/>
  <c r="A16882" i="7"/>
  <c r="L17376" i="7"/>
  <c r="A17376" i="7"/>
  <c r="L17095" i="7"/>
  <c r="A17095" i="7"/>
  <c r="A16921" i="7"/>
  <c r="L16921" i="7"/>
  <c r="L15320" i="7"/>
  <c r="A15320" i="7"/>
  <c r="L14383" i="7"/>
  <c r="A14383" i="7"/>
  <c r="L14173" i="7"/>
  <c r="A14173" i="7"/>
  <c r="L13722" i="7"/>
  <c r="A13722" i="7"/>
  <c r="L13944" i="7"/>
  <c r="A13944" i="7"/>
  <c r="L13946" i="7"/>
  <c r="A13946" i="7"/>
  <c r="L14153" i="7"/>
  <c r="A14153" i="7"/>
  <c r="L12284" i="7"/>
  <c r="A12284" i="7"/>
  <c r="L14657" i="7"/>
  <c r="A14657"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2603" i="7"/>
  <c r="A12603" i="7"/>
  <c r="L13330" i="7"/>
  <c r="A13330" i="7"/>
  <c r="L12410" i="7"/>
  <c r="A12410" i="7"/>
  <c r="L17429" i="7"/>
  <c r="A17429" i="7"/>
  <c r="L17708" i="7"/>
  <c r="A17708" i="7"/>
  <c r="L17699" i="7"/>
  <c r="A17699" i="7"/>
  <c r="L16807" i="7"/>
  <c r="A16807" i="7"/>
  <c r="L17489" i="7"/>
  <c r="A17489" i="7"/>
  <c r="L17240" i="7"/>
  <c r="A17240" i="7"/>
  <c r="L16804" i="7"/>
  <c r="A16804" i="7"/>
  <c r="L14950" i="7"/>
  <c r="A14950" i="7"/>
  <c r="L13256" i="7"/>
  <c r="A13256" i="7"/>
  <c r="L13260" i="7"/>
  <c r="A13260" i="7"/>
  <c r="L13811" i="7"/>
  <c r="A13811" i="7"/>
  <c r="L16448" i="7"/>
  <c r="A16448" i="7"/>
  <c r="L16151" i="7"/>
  <c r="A16151" i="7"/>
  <c r="L15190" i="7"/>
  <c r="A15190" i="7"/>
  <c r="L14917" i="7"/>
  <c r="A14917" i="7"/>
  <c r="L16491" i="7"/>
  <c r="A16491" i="7"/>
  <c r="L16153" i="7"/>
  <c r="A16153" i="7"/>
  <c r="L14460" i="7"/>
  <c r="A14460" i="7"/>
  <c r="L12295" i="7"/>
  <c r="A12295" i="7"/>
  <c r="L13027" i="7"/>
  <c r="A13027" i="7"/>
  <c r="L16914" i="7"/>
  <c r="A16914" i="7"/>
  <c r="L17353" i="7"/>
  <c r="A17353" i="7"/>
  <c r="L16877" i="7"/>
  <c r="A16877" i="7"/>
  <c r="L15890" i="7"/>
  <c r="A15890" i="7"/>
  <c r="L14468" i="7"/>
  <c r="A14468" i="7"/>
  <c r="L12298" i="7"/>
  <c r="A12298" i="7"/>
  <c r="L17574" i="7"/>
  <c r="A17574" i="7"/>
  <c r="L14802" i="7"/>
  <c r="A14802" i="7"/>
  <c r="L13768" i="7"/>
  <c r="A13768" i="7"/>
  <c r="L12191" i="7"/>
  <c r="A12191" i="7"/>
  <c r="L17335" i="7"/>
  <c r="A17335" i="7"/>
  <c r="L15989" i="7"/>
  <c r="A15989" i="7"/>
  <c r="L15354" i="7"/>
  <c r="A15354" i="7"/>
  <c r="L14790" i="7"/>
  <c r="A14790" i="7"/>
  <c r="L13158" i="7"/>
  <c r="A13158" i="7"/>
  <c r="L17736" i="7"/>
  <c r="A17736" i="7"/>
  <c r="A16881" i="7"/>
  <c r="L16881" i="7"/>
  <c r="L15504" i="7"/>
  <c r="A15504" i="7"/>
  <c r="L13881" i="7"/>
  <c r="A13881" i="7"/>
  <c r="L13504" i="7"/>
  <c r="A13504" i="7"/>
  <c r="L17378" i="7"/>
  <c r="A17378" i="7"/>
  <c r="L15971" i="7"/>
  <c r="A15971" i="7"/>
  <c r="L12907" i="7"/>
  <c r="A12907" i="7"/>
  <c r="L13168" i="7"/>
  <c r="A13168" i="7"/>
  <c r="L16536" i="7"/>
  <c r="A16536" i="7"/>
  <c r="L16629" i="7"/>
  <c r="A16629" i="7"/>
  <c r="L13143" i="7"/>
  <c r="A13143" i="7"/>
  <c r="L14100" i="7"/>
  <c r="A14100" i="7"/>
  <c r="L12560" i="7"/>
  <c r="A12560" i="7"/>
  <c r="L12273" i="7"/>
  <c r="A12273" i="7"/>
  <c r="L17033" i="7"/>
  <c r="A17033" i="7"/>
  <c r="L15405" i="7"/>
  <c r="A15405" i="7"/>
  <c r="L16129" i="7"/>
  <c r="A16129" i="7"/>
  <c r="L13145" i="7"/>
  <c r="A13145" i="7"/>
  <c r="L12401" i="7"/>
  <c r="A12401" i="7"/>
  <c r="L17828" i="7"/>
  <c r="A17828" i="7"/>
  <c r="L17808" i="7"/>
  <c r="A17808" i="7"/>
  <c r="L15445" i="7"/>
  <c r="A15445" i="7"/>
  <c r="L13452" i="7"/>
  <c r="A13452" i="7"/>
  <c r="L14018" i="7"/>
  <c r="A14018" i="7"/>
  <c r="L13450" i="7"/>
  <c r="A13450" i="7"/>
  <c r="L17851" i="7"/>
  <c r="A17851" i="7"/>
  <c r="L15133" i="7"/>
  <c r="A15133" i="7"/>
  <c r="L16497" i="7"/>
  <c r="A16497" i="7"/>
  <c r="L12544" i="7"/>
  <c r="A12544" i="7"/>
  <c r="L13295" i="7"/>
  <c r="A13295" i="7"/>
  <c r="L12340" i="7"/>
  <c r="A12340" i="7"/>
  <c r="L17109" i="7"/>
  <c r="A17109" i="7"/>
  <c r="L16800" i="7"/>
  <c r="A16800" i="7"/>
  <c r="L16811" i="7"/>
  <c r="A16811" i="7"/>
  <c r="L16201" i="7"/>
  <c r="A16201" i="7"/>
  <c r="L12535" i="7"/>
  <c r="A12535" i="7"/>
  <c r="L17669" i="7"/>
  <c r="A17669" i="7"/>
  <c r="L15094" i="7"/>
  <c r="A15094" i="7"/>
  <c r="L14847" i="7"/>
  <c r="A14847" i="7"/>
  <c r="L13398" i="7"/>
  <c r="A13398" i="7"/>
  <c r="L12308" i="7"/>
  <c r="A12308" i="7"/>
  <c r="L12722" i="7"/>
  <c r="A12722" i="7"/>
  <c r="L17171" i="7"/>
  <c r="A17171" i="7"/>
  <c r="L17224" i="7"/>
  <c r="A17224" i="7"/>
  <c r="L15217" i="7"/>
  <c r="A15217" i="7"/>
  <c r="L13819" i="7"/>
  <c r="A13819" i="7"/>
  <c r="L15271" i="7"/>
  <c r="A15271" i="7"/>
  <c r="L13947" i="7"/>
  <c r="A13947" i="7"/>
  <c r="L16011" i="7"/>
  <c r="A16011" i="7"/>
  <c r="L13155" i="7"/>
  <c r="A13155" i="7"/>
  <c r="L16599" i="7"/>
  <c r="A16599" i="7"/>
  <c r="L16580" i="7"/>
  <c r="A16580" i="7"/>
  <c r="L16577" i="7"/>
  <c r="A16577" i="7"/>
  <c r="L17306" i="7"/>
  <c r="A17306" i="7"/>
  <c r="L17479" i="7"/>
  <c r="A17479" i="7"/>
  <c r="L17462" i="7"/>
  <c r="A17462" i="7"/>
  <c r="L16932" i="7"/>
  <c r="A16932" i="7"/>
  <c r="L15982" i="7"/>
  <c r="A15982" i="7"/>
  <c r="L16380" i="7"/>
  <c r="A16380" i="7"/>
  <c r="L15978" i="7"/>
  <c r="A15978" i="7"/>
  <c r="L14392" i="7"/>
  <c r="A14392" i="7"/>
  <c r="L13576" i="7"/>
  <c r="A13576" i="7"/>
  <c r="L14493" i="7"/>
  <c r="A14493" i="7"/>
  <c r="L14779" i="7"/>
  <c r="A14779" i="7"/>
  <c r="L13235" i="7"/>
  <c r="A13235" i="7"/>
  <c r="L12753" i="7"/>
  <c r="A12753" i="7"/>
  <c r="L16767" i="7"/>
  <c r="A16767" i="7"/>
  <c r="L17180" i="7"/>
  <c r="A17180" i="7"/>
  <c r="L17112" i="7"/>
  <c r="A17112" i="7"/>
  <c r="L16768" i="7"/>
  <c r="A16768" i="7"/>
  <c r="L15507" i="7"/>
  <c r="A15507" i="7"/>
  <c r="L14306" i="7"/>
  <c r="A14306" i="7"/>
  <c r="L12521" i="7"/>
  <c r="A12521"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7675" i="7"/>
  <c r="A17675" i="7"/>
  <c r="L17545" i="7"/>
  <c r="A17545" i="7"/>
  <c r="L17080" i="7"/>
  <c r="A17080" i="7"/>
  <c r="L17686" i="7"/>
  <c r="A17686" i="7"/>
  <c r="L15588" i="7"/>
  <c r="A15588" i="7"/>
  <c r="L14631" i="7"/>
  <c r="A14631" i="7"/>
  <c r="L13009" i="7"/>
  <c r="A13009" i="7"/>
  <c r="L16507" i="7"/>
  <c r="A16507" i="7"/>
  <c r="L14781" i="7"/>
  <c r="A14781" i="7"/>
  <c r="L14259" i="7"/>
  <c r="A14259" i="7"/>
  <c r="L12490" i="7"/>
  <c r="A12490" i="7"/>
  <c r="L17773" i="7"/>
  <c r="A17773" i="7"/>
  <c r="L17761" i="7"/>
  <c r="A17761" i="7"/>
  <c r="L16845" i="7"/>
  <c r="A16845" i="7"/>
  <c r="L14585" i="7"/>
  <c r="A14585" i="7"/>
  <c r="L15498" i="7"/>
  <c r="A15498" i="7"/>
  <c r="L13392" i="7"/>
  <c r="A13392" i="7"/>
  <c r="L14194" i="7"/>
  <c r="A14194" i="7"/>
  <c r="L17228" i="7"/>
  <c r="A17228" i="7"/>
  <c r="L16432" i="7"/>
  <c r="A16432" i="7"/>
  <c r="L15784" i="7"/>
  <c r="A15784" i="7"/>
  <c r="L15799" i="7"/>
  <c r="A15799" i="7"/>
  <c r="L15854" i="7"/>
  <c r="A15854" i="7"/>
  <c r="L15861" i="7"/>
  <c r="A15861" i="7"/>
  <c r="L15868" i="7"/>
  <c r="A15868" i="7"/>
  <c r="L15875" i="7"/>
  <c r="A15875" i="7"/>
  <c r="L15882" i="7"/>
  <c r="A15882" i="7"/>
  <c r="L16433" i="7"/>
  <c r="A16433" i="7"/>
  <c r="L15793" i="7"/>
  <c r="A15793" i="7"/>
  <c r="L15119" i="7"/>
  <c r="A15119" i="7"/>
  <c r="L13033" i="7"/>
  <c r="A13033" i="7"/>
  <c r="L12745" i="7"/>
  <c r="A12745" i="7"/>
  <c r="L17904" i="7"/>
  <c r="A17904" i="7"/>
  <c r="L14785" i="7"/>
  <c r="A14785" i="7"/>
  <c r="L13982" i="7"/>
  <c r="A13982" i="7"/>
  <c r="L15040" i="7"/>
  <c r="A15040" i="7"/>
  <c r="L16445" i="7"/>
  <c r="A16445" i="7"/>
  <c r="L16337" i="7"/>
  <c r="A16337" i="7"/>
  <c r="L14254" i="7"/>
  <c r="A14254" i="7"/>
  <c r="L17622" i="7"/>
  <c r="A17622"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7236" i="7"/>
  <c r="A17236" i="7"/>
  <c r="L17337" i="7"/>
  <c r="A17337" i="7"/>
  <c r="L16681" i="7"/>
  <c r="A16681" i="7"/>
  <c r="L14196" i="7"/>
  <c r="A14196" i="7"/>
  <c r="L14960" i="7"/>
  <c r="A14960" i="7"/>
  <c r="L13975" i="7"/>
  <c r="A13975" i="7"/>
  <c r="L12789" i="7"/>
  <c r="A12789" i="7"/>
  <c r="L17568" i="7"/>
  <c r="A17568"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7701" i="7"/>
  <c r="A17701" i="7"/>
  <c r="L17189" i="7"/>
  <c r="A17189" i="7"/>
  <c r="L17874" i="7"/>
  <c r="A17874" i="7"/>
  <c r="L17572" i="7"/>
  <c r="A17572" i="7"/>
  <c r="L16991" i="7"/>
  <c r="A16991" i="7"/>
  <c r="L17795" i="7"/>
  <c r="A17795" i="7"/>
  <c r="L16990" i="7"/>
  <c r="A16990" i="7"/>
  <c r="L17027" i="7"/>
  <c r="A17027" i="7"/>
  <c r="L17601" i="7"/>
  <c r="A17601" i="7"/>
  <c r="L16986" i="7"/>
  <c r="A16986" i="7"/>
  <c r="L17144" i="7"/>
  <c r="A17144" i="7"/>
  <c r="L17647" i="7"/>
  <c r="A17647" i="7"/>
  <c r="L17566" i="7"/>
  <c r="A17566" i="7"/>
  <c r="L16993" i="7"/>
  <c r="A16993" i="7"/>
  <c r="L17032" i="7"/>
  <c r="A17032" i="7"/>
  <c r="L17021" i="7"/>
  <c r="A17021" i="7"/>
  <c r="L17028" i="7"/>
  <c r="A17028" i="7"/>
  <c r="L16568" i="7"/>
  <c r="A16568" i="7"/>
  <c r="L16567" i="7"/>
  <c r="A16567" i="7"/>
  <c r="L16566" i="7"/>
  <c r="A16566" i="7"/>
  <c r="L16573" i="7"/>
  <c r="A16573" i="7"/>
  <c r="L16108" i="7"/>
  <c r="A16108" i="7"/>
  <c r="L16091" i="7"/>
  <c r="A16091" i="7"/>
  <c r="L16569" i="7"/>
  <c r="A16569" i="7"/>
  <c r="L17300" i="7"/>
  <c r="A17300" i="7"/>
  <c r="L17194" i="7"/>
  <c r="A17194" i="7"/>
  <c r="L17640" i="7"/>
  <c r="A17640" i="7"/>
  <c r="L16777" i="7"/>
  <c r="A16777" i="7"/>
  <c r="L16798" i="7"/>
  <c r="A16798" i="7"/>
  <c r="L15151" i="7"/>
  <c r="A15151" i="7"/>
  <c r="L15153" i="7"/>
  <c r="A15153" i="7"/>
  <c r="L13207" i="7"/>
  <c r="A13207" i="7"/>
  <c r="L14139" i="7"/>
  <c r="A14139" i="7"/>
  <c r="L12471" i="7"/>
  <c r="A12471" i="7"/>
  <c r="L12571" i="7"/>
  <c r="A12571" i="7"/>
  <c r="L17553" i="7"/>
  <c r="A17553"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7861" i="7"/>
  <c r="A17861" i="7"/>
  <c r="L17885" i="7"/>
  <c r="A17885" i="7"/>
  <c r="L17901" i="7"/>
  <c r="A17901" i="7"/>
  <c r="L17157" i="7"/>
  <c r="A17157" i="7"/>
  <c r="L17860" i="7"/>
  <c r="A17860" i="7"/>
  <c r="L17508" i="7"/>
  <c r="A17508" i="7"/>
  <c r="L17164" i="7"/>
  <c r="A17164" i="7"/>
  <c r="L17835" i="7"/>
  <c r="A17835" i="7"/>
  <c r="L17579" i="7"/>
  <c r="A17579" i="7"/>
  <c r="L17211" i="7"/>
  <c r="A17211" i="7"/>
  <c r="L17714" i="7"/>
  <c r="A17714" i="7"/>
  <c r="L17418" i="7"/>
  <c r="A17418" i="7"/>
  <c r="L17114" i="7"/>
  <c r="A17114" i="7"/>
  <c r="L17657" i="7"/>
  <c r="A17657" i="7"/>
  <c r="L17281" i="7"/>
  <c r="A17281" i="7"/>
  <c r="L17055" i="7"/>
  <c r="A17055" i="7"/>
  <c r="L17584" i="7"/>
  <c r="A17584" i="7"/>
  <c r="L17288" i="7"/>
  <c r="A17288" i="7"/>
  <c r="L17054" i="7"/>
  <c r="A17054" i="7"/>
  <c r="L17655" i="7"/>
  <c r="A17655" i="7"/>
  <c r="L17423" i="7"/>
  <c r="A17423" i="7"/>
  <c r="L17159" i="7"/>
  <c r="A17159" i="7"/>
  <c r="L17814" i="7"/>
  <c r="A17814" i="7"/>
  <c r="L17438" i="7"/>
  <c r="A17438" i="7"/>
  <c r="L17150" i="7"/>
  <c r="A17150" i="7"/>
  <c r="L16833" i="7"/>
  <c r="A16833" i="7"/>
  <c r="L16896" i="7"/>
  <c r="A16896" i="7"/>
  <c r="L16965" i="7"/>
  <c r="A16965" i="7"/>
  <c r="L17052" i="7"/>
  <c r="A17052" i="7"/>
  <c r="L16828" i="7"/>
  <c r="A16828" i="7"/>
  <c r="L16723" i="7"/>
  <c r="A16723" i="7"/>
  <c r="L14805" i="7"/>
  <c r="A14805" i="7"/>
  <c r="L17651" i="7"/>
  <c r="A17651" i="7"/>
  <c r="L15276" i="7"/>
  <c r="A15276" i="7"/>
  <c r="L12236" i="7"/>
  <c r="A12236" i="7"/>
  <c r="L13246" i="7"/>
  <c r="A13246" i="7"/>
  <c r="L16551" i="7"/>
  <c r="A16551" i="7"/>
  <c r="L13488" i="7"/>
  <c r="A13488" i="7"/>
  <c r="L12546" i="7"/>
  <c r="A12546" i="7"/>
  <c r="L16842" i="7"/>
  <c r="A16842" i="7"/>
  <c r="L16009" i="7"/>
  <c r="A16009" i="7"/>
  <c r="L17826" i="7"/>
  <c r="A17826"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17770" i="7"/>
  <c r="A17770" i="7"/>
  <c r="L17765" i="7"/>
  <c r="A17765" i="7"/>
  <c r="L17188" i="7"/>
  <c r="A17188" i="7"/>
  <c r="L17771" i="7"/>
  <c r="A17771" i="7"/>
  <c r="L17738" i="7"/>
  <c r="A17738" i="7"/>
  <c r="L17769" i="7"/>
  <c r="A17769" i="7"/>
  <c r="L16754" i="7"/>
  <c r="A16754" i="7"/>
  <c r="L17358" i="7"/>
  <c r="A17358" i="7"/>
  <c r="L16753" i="7"/>
  <c r="A16753" i="7"/>
  <c r="L16848" i="7"/>
  <c r="A16848" i="7"/>
  <c r="L16742" i="7"/>
  <c r="A16742" i="7"/>
  <c r="L14992" i="7"/>
  <c r="A14992" i="7"/>
  <c r="L15204" i="7"/>
  <c r="A15204" i="7"/>
  <c r="L16066" i="7"/>
  <c r="A16066" i="7"/>
  <c r="L14718" i="7"/>
  <c r="A14718" i="7"/>
  <c r="L14028" i="7"/>
  <c r="A14028" i="7"/>
  <c r="L13695" i="7"/>
  <c r="A13695" i="7"/>
  <c r="L13547" i="7"/>
  <c r="A13547" i="7"/>
  <c r="L16939" i="7"/>
  <c r="A16939" i="7"/>
  <c r="L17642" i="7"/>
  <c r="A17642" i="7"/>
  <c r="L17726" i="7"/>
  <c r="A17726" i="7"/>
  <c r="L16846" i="7"/>
  <c r="A16846" i="7"/>
  <c r="L15311" i="7"/>
  <c r="A15311" i="7"/>
  <c r="L16396" i="7"/>
  <c r="A16396" i="7"/>
  <c r="L14931" i="7"/>
  <c r="A14931" i="7"/>
  <c r="L14255" i="7"/>
  <c r="A14255" i="7"/>
  <c r="L17746" i="7"/>
  <c r="A17746" i="7"/>
  <c r="L16758" i="7"/>
  <c r="A16758" i="7"/>
  <c r="L14395" i="7"/>
  <c r="A14395"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17432" i="7"/>
  <c r="A17432" i="7"/>
  <c r="L14880" i="7"/>
  <c r="A14880" i="7"/>
  <c r="L14911" i="7"/>
  <c r="A14911" i="7"/>
  <c r="L16661" i="7"/>
  <c r="A16661" i="7"/>
  <c r="L15772" i="7"/>
  <c r="A15772" i="7"/>
  <c r="L15195" i="7"/>
  <c r="A15195" i="7"/>
  <c r="L14913" i="7"/>
  <c r="A14913" i="7"/>
  <c r="L13096" i="7"/>
  <c r="A13096" i="7"/>
  <c r="L13198" i="7"/>
  <c r="A13198" i="7"/>
  <c r="L13028" i="7"/>
  <c r="A13028" i="7"/>
  <c r="L12365" i="7"/>
  <c r="A12365" i="7"/>
  <c r="L17878" i="7"/>
  <c r="A17878"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7729" i="7"/>
  <c r="A17729" i="7"/>
  <c r="L17360" i="7"/>
  <c r="A17360" i="7"/>
  <c r="L16870" i="7"/>
  <c r="A16870" i="7"/>
  <c r="L15319" i="7"/>
  <c r="A15319" i="7"/>
  <c r="L14175" i="7"/>
  <c r="A14175" i="7"/>
  <c r="L13297" i="7"/>
  <c r="A13297" i="7"/>
  <c r="L13298" i="7"/>
  <c r="A13298" i="7"/>
  <c r="L12791" i="7"/>
  <c r="A12791" i="7"/>
  <c r="L17894" i="7"/>
  <c r="A17894" i="7"/>
  <c r="L15841" i="7"/>
  <c r="A15841" i="7"/>
  <c r="L12545" i="7"/>
  <c r="A12545" i="7"/>
  <c r="L14938" i="7"/>
  <c r="A14938"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17700" i="7"/>
  <c r="A17700" i="7"/>
  <c r="L17515" i="7"/>
  <c r="A17515" i="7"/>
  <c r="L16690" i="7"/>
  <c r="A16690" i="7"/>
  <c r="A17329" i="7"/>
  <c r="L17329" i="7"/>
  <c r="L17136" i="7"/>
  <c r="A17136" i="7"/>
  <c r="L17494" i="7"/>
  <c r="A17494" i="7"/>
  <c r="L16805" i="7"/>
  <c r="A16805" i="7"/>
  <c r="L16692" i="7"/>
  <c r="A16692" i="7"/>
  <c r="L16197" i="7"/>
  <c r="A16197" i="7"/>
  <c r="L14399" i="7"/>
  <c r="A14399" i="7"/>
  <c r="L12964" i="7"/>
  <c r="A12964" i="7"/>
  <c r="L13258" i="7"/>
  <c r="A13258" i="7"/>
  <c r="L17667" i="7"/>
  <c r="A17667" i="7"/>
  <c r="L16152" i="7"/>
  <c r="A16152" i="7"/>
  <c r="L16119" i="7"/>
  <c r="A16119" i="7"/>
  <c r="L14982" i="7"/>
  <c r="A14982" i="7"/>
  <c r="L16492" i="7"/>
  <c r="A16492" i="7"/>
  <c r="L16451" i="7"/>
  <c r="A16451" i="7"/>
  <c r="L15193" i="7"/>
  <c r="A15193" i="7"/>
  <c r="L13988" i="7"/>
  <c r="A13988" i="7"/>
  <c r="L12231" i="7"/>
  <c r="A12231" i="7"/>
  <c r="L13746" i="7"/>
  <c r="A13746" i="7"/>
  <c r="L17368" i="7"/>
  <c r="A17368" i="7"/>
  <c r="L16343" i="7"/>
  <c r="A16343" i="7"/>
  <c r="L15210" i="7"/>
  <c r="A15210" i="7"/>
  <c r="L12918" i="7"/>
  <c r="A12918" i="7"/>
  <c r="L12497" i="7"/>
  <c r="A12497" i="7"/>
  <c r="L16888" i="7"/>
  <c r="A16888" i="7"/>
  <c r="L16303" i="7"/>
  <c r="A16303" i="7"/>
  <c r="L13024" i="7"/>
  <c r="A13024" i="7"/>
  <c r="L13501" i="7"/>
  <c r="A13501" i="7"/>
  <c r="L17126" i="7"/>
  <c r="A17126" i="7"/>
  <c r="L14973" i="7"/>
  <c r="A14973" i="7"/>
  <c r="L15186" i="7"/>
  <c r="A15186" i="7"/>
  <c r="L13503" i="7"/>
  <c r="A13503" i="7"/>
  <c r="L12230" i="7"/>
  <c r="A12230" i="7"/>
  <c r="L17384" i="7"/>
  <c r="A17384" i="7"/>
  <c r="L16880" i="7"/>
  <c r="A16880" i="7"/>
  <c r="L14989" i="7"/>
  <c r="A14989" i="7"/>
  <c r="L13598" i="7"/>
  <c r="A13598" i="7"/>
  <c r="L12959" i="7"/>
  <c r="A12959" i="7"/>
  <c r="L17853" i="7"/>
  <c r="A17853" i="7"/>
  <c r="L17122" i="7"/>
  <c r="A17122" i="7"/>
  <c r="L13502" i="7"/>
  <c r="A13502" i="7"/>
  <c r="L13767" i="7"/>
  <c r="A13767" i="7"/>
  <c r="L15360" i="7"/>
  <c r="A15360" i="7"/>
  <c r="L15252" i="7"/>
  <c r="A15252" i="7"/>
  <c r="L12776" i="7"/>
  <c r="A12776" i="7"/>
  <c r="L14771" i="7"/>
  <c r="A14771" i="7"/>
  <c r="L13675" i="7"/>
  <c r="A13675" i="7"/>
  <c r="L17034" i="7"/>
  <c r="A17034" i="7"/>
  <c r="L17724" i="7"/>
  <c r="A17724" i="7"/>
  <c r="L15141" i="7"/>
  <c r="A15141" i="7"/>
  <c r="L14208" i="7"/>
  <c r="A14208" i="7"/>
  <c r="L12952" i="7"/>
  <c r="A12952" i="7"/>
  <c r="L17476" i="7"/>
  <c r="A17476" i="7"/>
  <c r="L17408" i="7"/>
  <c r="A17408" i="7"/>
  <c r="L15468" i="7"/>
  <c r="A15468" i="7"/>
  <c r="L13404" i="7"/>
  <c r="A13404" i="7"/>
  <c r="L13544" i="7"/>
  <c r="A13544" i="7"/>
  <c r="L13202" i="7"/>
  <c r="A13202" i="7"/>
  <c r="L17066" i="7"/>
  <c r="A17066" i="7"/>
  <c r="L16989" i="7"/>
  <c r="A16989" i="7"/>
  <c r="L14369" i="7"/>
  <c r="A14369" i="7"/>
  <c r="L16289" i="7"/>
  <c r="A16289" i="7"/>
  <c r="L14765" i="7"/>
  <c r="A14765" i="7"/>
  <c r="L12796" i="7"/>
  <c r="A12796" i="7"/>
  <c r="L13443" i="7"/>
  <c r="A13443" i="7"/>
  <c r="L17332" i="7"/>
  <c r="A17332" i="7"/>
  <c r="L16799" i="7"/>
  <c r="A16799" i="7"/>
  <c r="L16792" i="7"/>
  <c r="A16792" i="7"/>
  <c r="L13633" i="7"/>
  <c r="A13633" i="7"/>
  <c r="L12577" i="7"/>
  <c r="A12577" i="7"/>
  <c r="L16664" i="7"/>
  <c r="A16664" i="7"/>
  <c r="L15093" i="7"/>
  <c r="A15093" i="7"/>
  <c r="L13932" i="7"/>
  <c r="A13932" i="7"/>
  <c r="L13112" i="7"/>
  <c r="A13112" i="7"/>
  <c r="L12300" i="7"/>
  <c r="A12300" i="7"/>
  <c r="L12642" i="7"/>
  <c r="A12642" i="7"/>
  <c r="L17650" i="7"/>
  <c r="A17650" i="7"/>
  <c r="L17184" i="7"/>
  <c r="A17184" i="7"/>
  <c r="L14105" i="7"/>
  <c r="A14105" i="7"/>
  <c r="L13506" i="7"/>
  <c r="A13506" i="7"/>
  <c r="L15838" i="7"/>
  <c r="A15838" i="7"/>
  <c r="L13219" i="7"/>
  <c r="A13219" i="7"/>
  <c r="L16812" i="7"/>
  <c r="A16812" i="7"/>
  <c r="L16010" i="7"/>
  <c r="A16010" i="7"/>
  <c r="L13922" i="7"/>
  <c r="A13922" i="7"/>
  <c r="L16543" i="7"/>
  <c r="A16543" i="7"/>
  <c r="L16548" i="7"/>
  <c r="A16548" i="7"/>
  <c r="L16545" i="7"/>
  <c r="A16545" i="7"/>
  <c r="L17461" i="7"/>
  <c r="A17461" i="7"/>
  <c r="L17235" i="7"/>
  <c r="A17235" i="7"/>
  <c r="L17074" i="7"/>
  <c r="A17074" i="7"/>
  <c r="L17191" i="7"/>
  <c r="A17191" i="7"/>
  <c r="L17190" i="7"/>
  <c r="A17190" i="7"/>
  <c r="L15342" i="7"/>
  <c r="A15342" i="7"/>
  <c r="L15980" i="7"/>
  <c r="A15980" i="7"/>
  <c r="L15338" i="7"/>
  <c r="A15338" i="7"/>
  <c r="L14184" i="7"/>
  <c r="A14184" i="7"/>
  <c r="L13231" i="7"/>
  <c r="A13231" i="7"/>
  <c r="L14389" i="7"/>
  <c r="A14389" i="7"/>
  <c r="L14499" i="7"/>
  <c r="A14499" i="7"/>
  <c r="L13227" i="7"/>
  <c r="A13227" i="7"/>
  <c r="L12345" i="7"/>
  <c r="A12345" i="7"/>
  <c r="L17140" i="7"/>
  <c r="A17140" i="7"/>
  <c r="L14280" i="7"/>
  <c r="A14280" i="7"/>
  <c r="L13496" i="7"/>
  <c r="A13496"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7547" i="7"/>
  <c r="A17547" i="7"/>
  <c r="L17425" i="7"/>
  <c r="A17425" i="7"/>
  <c r="L17678" i="7"/>
  <c r="A17678" i="7"/>
  <c r="L16699" i="7"/>
  <c r="A16699" i="7"/>
  <c r="L14705" i="7"/>
  <c r="A14705" i="7"/>
  <c r="L14721" i="7"/>
  <c r="A14721" i="7"/>
  <c r="L14111" i="7"/>
  <c r="A14111" i="7"/>
  <c r="L13225" i="7"/>
  <c r="A13225" i="7"/>
  <c r="L17075" i="7"/>
  <c r="A17075" i="7"/>
  <c r="L17672" i="7"/>
  <c r="A17672" i="7"/>
  <c r="L16884" i="7"/>
  <c r="A16884" i="7"/>
  <c r="L15987" i="7"/>
  <c r="A15987" i="7"/>
  <c r="L13240" i="7"/>
  <c r="A13240" i="7"/>
  <c r="L13238" i="7"/>
  <c r="A13238" i="7"/>
  <c r="L12226" i="7"/>
  <c r="A12226" i="7"/>
  <c r="L17131" i="7"/>
  <c r="A17131" i="7"/>
  <c r="L17377" i="7"/>
  <c r="A17377" i="7"/>
  <c r="L17893" i="7"/>
  <c r="A17893" i="7"/>
  <c r="L15470" i="7"/>
  <c r="A15470" i="7"/>
  <c r="L14962" i="7"/>
  <c r="A14962" i="7"/>
  <c r="L12384" i="7"/>
  <c r="A12384" i="7"/>
  <c r="L13389" i="7"/>
  <c r="A13389" i="7"/>
  <c r="L17220" i="7"/>
  <c r="A17220" i="7"/>
  <c r="L15880" i="7"/>
  <c r="A15880" i="7"/>
  <c r="L16431" i="7"/>
  <c r="A16431" i="7"/>
  <c r="L15791" i="7"/>
  <c r="A15791" i="7"/>
  <c r="L15846" i="7"/>
  <c r="A15846" i="7"/>
  <c r="L15853" i="7"/>
  <c r="A15853" i="7"/>
  <c r="L15860" i="7"/>
  <c r="A15860" i="7"/>
  <c r="L15867" i="7"/>
  <c r="A15867" i="7"/>
  <c r="L15874" i="7"/>
  <c r="A15874" i="7"/>
  <c r="L15881" i="7"/>
  <c r="A15881" i="7"/>
  <c r="L15785" i="7"/>
  <c r="A15785" i="7"/>
  <c r="L14870" i="7"/>
  <c r="A14870" i="7"/>
  <c r="L14142" i="7"/>
  <c r="A14142" i="7"/>
  <c r="L17061" i="7"/>
  <c r="A17061" i="7"/>
  <c r="L15998" i="7"/>
  <c r="A15998" i="7"/>
  <c r="L12493" i="7"/>
  <c r="A12493" i="7"/>
  <c r="L14928" i="7"/>
  <c r="A14928" i="7"/>
  <c r="L16165" i="7"/>
  <c r="A16165" i="7"/>
  <c r="L16185" i="7"/>
  <c r="A16185" i="7"/>
  <c r="L14062" i="7"/>
  <c r="A14062" i="7"/>
  <c r="L17744" i="7"/>
  <c r="A17744" i="7"/>
  <c r="A17310" i="7"/>
  <c r="L17310"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6679" i="7"/>
  <c r="A16679" i="7"/>
  <c r="L17273" i="7"/>
  <c r="A17273" i="7"/>
  <c r="L16984" i="7"/>
  <c r="A16984" i="7"/>
  <c r="L13927" i="7"/>
  <c r="A13927" i="7"/>
  <c r="L15487" i="7"/>
  <c r="A15487" i="7"/>
  <c r="L13312" i="7"/>
  <c r="A13312" i="7"/>
  <c r="L12380" i="7"/>
  <c r="A12380" i="7"/>
  <c r="L17181" i="7"/>
  <c r="A17181"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17565" i="7"/>
  <c r="A17565" i="7"/>
  <c r="L17621" i="7"/>
  <c r="A17621" i="7"/>
  <c r="L17436" i="7"/>
  <c r="A17436" i="7"/>
  <c r="L17491" i="7"/>
  <c r="A17491" i="7"/>
  <c r="L16975" i="7"/>
  <c r="A16975" i="7"/>
  <c r="L16974" i="7"/>
  <c r="A16974" i="7"/>
  <c r="L17505" i="7"/>
  <c r="A17505" i="7"/>
  <c r="L17039" i="7"/>
  <c r="A17039" i="7"/>
  <c r="L17503" i="7"/>
  <c r="A17503" i="7"/>
  <c r="L17502" i="7"/>
  <c r="A17502" i="7"/>
  <c r="L16873" i="7"/>
  <c r="A16873" i="7"/>
  <c r="L16992" i="7"/>
  <c r="A16992" i="7"/>
  <c r="L16981" i="7"/>
  <c r="A16981" i="7"/>
  <c r="L16972" i="7"/>
  <c r="A16972" i="7"/>
  <c r="L16104" i="7"/>
  <c r="A16104" i="7"/>
  <c r="L16103" i="7"/>
  <c r="A16103" i="7"/>
  <c r="L16110" i="7"/>
  <c r="A16110" i="7"/>
  <c r="L16565" i="7"/>
  <c r="A16565" i="7"/>
  <c r="L16100" i="7"/>
  <c r="A16100" i="7"/>
  <c r="L15963" i="7"/>
  <c r="A15963" i="7"/>
  <c r="L16105" i="7"/>
  <c r="A16105" i="7"/>
  <c r="L17304" i="7"/>
  <c r="A17304" i="7"/>
  <c r="L15150" i="7"/>
  <c r="A15150" i="7"/>
  <c r="L13120" i="7"/>
  <c r="A13120" i="7"/>
  <c r="L12520" i="7"/>
  <c r="A12520" i="7"/>
  <c r="L13049" i="7"/>
  <c r="A13049" i="7"/>
  <c r="L13725" i="7"/>
  <c r="A13725" i="7"/>
  <c r="L13482" i="7"/>
  <c r="A13482" i="7"/>
  <c r="L17890" i="7"/>
  <c r="A17890" i="7"/>
  <c r="L17720" i="7"/>
  <c r="A17720"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A17845" i="7"/>
  <c r="L17845" i="7"/>
  <c r="L17485" i="7"/>
  <c r="A17485" i="7"/>
  <c r="L17882" i="7"/>
  <c r="A17882" i="7"/>
  <c r="L17821" i="7"/>
  <c r="A17821" i="7"/>
  <c r="L17836" i="7"/>
  <c r="A17836" i="7"/>
  <c r="L17484" i="7"/>
  <c r="A17484" i="7"/>
  <c r="L17156" i="7"/>
  <c r="A17156" i="7"/>
  <c r="L17811" i="7"/>
  <c r="A17811" i="7"/>
  <c r="L17499" i="7"/>
  <c r="A17499" i="7"/>
  <c r="L17203" i="7"/>
  <c r="A17203" i="7"/>
  <c r="L17690" i="7"/>
  <c r="A17690" i="7"/>
  <c r="L17346" i="7"/>
  <c r="A17346" i="7"/>
  <c r="L17098" i="7"/>
  <c r="A17098" i="7"/>
  <c r="L17633" i="7"/>
  <c r="A17633" i="7"/>
  <c r="L17265" i="7"/>
  <c r="A17265" i="7"/>
  <c r="L16959" i="7"/>
  <c r="A16959" i="7"/>
  <c r="L17864" i="7"/>
  <c r="A17864" i="7"/>
  <c r="L17576" i="7"/>
  <c r="A17576" i="7"/>
  <c r="L17280" i="7"/>
  <c r="A17280" i="7"/>
  <c r="L16958" i="7"/>
  <c r="A16958" i="7"/>
  <c r="L17631" i="7"/>
  <c r="A17631" i="7"/>
  <c r="L17415" i="7"/>
  <c r="A17415" i="7"/>
  <c r="L17151" i="7"/>
  <c r="A17151" i="7"/>
  <c r="L17782" i="7"/>
  <c r="A17782" i="7"/>
  <c r="L17422" i="7"/>
  <c r="A17422" i="7"/>
  <c r="L17086" i="7"/>
  <c r="A17086" i="7"/>
  <c r="L16825" i="7"/>
  <c r="A16825" i="7"/>
  <c r="L16832" i="7"/>
  <c r="A16832" i="7"/>
  <c r="L16830" i="7"/>
  <c r="A16830" i="7"/>
  <c r="L16957" i="7"/>
  <c r="A16957" i="7"/>
  <c r="L17044" i="7"/>
  <c r="A17044" i="7"/>
  <c r="L16820" i="7"/>
  <c r="A16820" i="7"/>
  <c r="L14442" i="7"/>
  <c r="A14442" i="7"/>
  <c r="L17600" i="7"/>
  <c r="A17600" i="7"/>
  <c r="L16225" i="7"/>
  <c r="A16225" i="7"/>
  <c r="L13035" i="7"/>
  <c r="A13035" i="7"/>
  <c r="L14787" i="7"/>
  <c r="A14787" i="7"/>
  <c r="L15414" i="7"/>
  <c r="A15414" i="7"/>
  <c r="L14746" i="7"/>
  <c r="A14746" i="7"/>
  <c r="L12233" i="7"/>
  <c r="A12233" i="7"/>
  <c r="L14374" i="7"/>
  <c r="A14374"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6746" i="7"/>
  <c r="A16746" i="7"/>
  <c r="L17754" i="7"/>
  <c r="A17754" i="7"/>
  <c r="L17124" i="7"/>
  <c r="A17124" i="7"/>
  <c r="L17755" i="7"/>
  <c r="A17755" i="7"/>
  <c r="L17562" i="7"/>
  <c r="A17562" i="7"/>
  <c r="L17673" i="7"/>
  <c r="A17673" i="7"/>
  <c r="L17143" i="7"/>
  <c r="A17143" i="7"/>
  <c r="L16745" i="7"/>
  <c r="A16745" i="7"/>
  <c r="L16776" i="7"/>
  <c r="A16776" i="7"/>
  <c r="L15383" i="7"/>
  <c r="A15383" i="7"/>
  <c r="L15172" i="7"/>
  <c r="A15172" i="7"/>
  <c r="L14806" i="7"/>
  <c r="A14806" i="7"/>
  <c r="L13919" i="7"/>
  <c r="A13919" i="7"/>
  <c r="L13070" i="7"/>
  <c r="A13070" i="7"/>
  <c r="L13408" i="7"/>
  <c r="A13408" i="7"/>
  <c r="L13890" i="7"/>
  <c r="A13890" i="7"/>
  <c r="L17370" i="7"/>
  <c r="A17370" i="7"/>
  <c r="L17192" i="7"/>
  <c r="A17192" i="7"/>
  <c r="L16737" i="7"/>
  <c r="A16737" i="7"/>
  <c r="L14843" i="7"/>
  <c r="A14843" i="7"/>
  <c r="L16340" i="7"/>
  <c r="A16340" i="7"/>
  <c r="L15410" i="7"/>
  <c r="A15410" i="7"/>
  <c r="L14063" i="7"/>
  <c r="A14063" i="7"/>
  <c r="L17749" i="7"/>
  <c r="A17749" i="7"/>
  <c r="L17314" i="7"/>
  <c r="A17314" i="7"/>
  <c r="L16757" i="7"/>
  <c r="A16757" i="7"/>
  <c r="L14074" i="7"/>
  <c r="A14074"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7077" i="7"/>
  <c r="A17077" i="7"/>
  <c r="L17871" i="7"/>
  <c r="A17871" i="7"/>
  <c r="L17870" i="7"/>
  <c r="A17870" i="7"/>
  <c r="L16663" i="7"/>
  <c r="A16663" i="7"/>
  <c r="L14879" i="7"/>
  <c r="A14879" i="7"/>
  <c r="L16277" i="7"/>
  <c r="A16277" i="7"/>
  <c r="L15220" i="7"/>
  <c r="A15220" i="7"/>
  <c r="L14875" i="7"/>
  <c r="A14875" i="7"/>
  <c r="L12812" i="7"/>
  <c r="A12812" i="7"/>
  <c r="L13022" i="7"/>
  <c r="A13022" i="7"/>
  <c r="L14372" i="7"/>
  <c r="A14372" i="7"/>
  <c r="L12815" i="7"/>
  <c r="A12815" i="7"/>
  <c r="L12349" i="7"/>
  <c r="A12349" i="7"/>
  <c r="A17454" i="7"/>
  <c r="L17454" i="7"/>
  <c r="L14803" i="7"/>
  <c r="A14803"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7401" i="7"/>
  <c r="A17401" i="7"/>
  <c r="L16750" i="7"/>
  <c r="A16750" i="7"/>
  <c r="L16126" i="7"/>
  <c r="A16126" i="7"/>
  <c r="L13108" i="7"/>
  <c r="A13108" i="7"/>
  <c r="L12862" i="7"/>
  <c r="A12862" i="7"/>
  <c r="L13106" i="7"/>
  <c r="A13106" i="7"/>
  <c r="L13943" i="7"/>
  <c r="A13943" i="7"/>
  <c r="L17478" i="7"/>
  <c r="A17478" i="7"/>
  <c r="L14557" i="7"/>
  <c r="A14557" i="7"/>
  <c r="L14586" i="7"/>
  <c r="A14586"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7492" i="7"/>
  <c r="A17492" i="7"/>
  <c r="L17467" i="7"/>
  <c r="A17467" i="7"/>
  <c r="L17490" i="7"/>
  <c r="A17490" i="7"/>
  <c r="L16871" i="7"/>
  <c r="A16871" i="7"/>
  <c r="L17072" i="7"/>
  <c r="A17072" i="7"/>
  <c r="L17430" i="7"/>
  <c r="A17430" i="7"/>
  <c r="L17000" i="7"/>
  <c r="A17000" i="7"/>
  <c r="L16789" i="7"/>
  <c r="A16789" i="7"/>
  <c r="L16564" i="7"/>
  <c r="A16564" i="7"/>
  <c r="L13337" i="7"/>
  <c r="A13337" i="7"/>
  <c r="L14730" i="7"/>
  <c r="A14730" i="7"/>
  <c r="L12650" i="7"/>
  <c r="A12650" i="7"/>
  <c r="L17363" i="7"/>
  <c r="A17363" i="7"/>
  <c r="L16857" i="7"/>
  <c r="A16857" i="7"/>
  <c r="L15352" i="7"/>
  <c r="A15352" i="7"/>
  <c r="L15991" i="7"/>
  <c r="A15991" i="7"/>
  <c r="L14974" i="7"/>
  <c r="A14974" i="7"/>
  <c r="L16452" i="7"/>
  <c r="A16452" i="7"/>
  <c r="L16203" i="7"/>
  <c r="A16203" i="7"/>
  <c r="L14977" i="7"/>
  <c r="A14977" i="7"/>
  <c r="L13160" i="7"/>
  <c r="A13160" i="7"/>
  <c r="L13157" i="7"/>
  <c r="A13157" i="7"/>
  <c r="L13250" i="7"/>
  <c r="A13250" i="7"/>
  <c r="L17735" i="7"/>
  <c r="A17735" i="7"/>
  <c r="L16342" i="7"/>
  <c r="A16342" i="7"/>
  <c r="L14160" i="7"/>
  <c r="A14160" i="7"/>
  <c r="L13813" i="7"/>
  <c r="A13813" i="7"/>
  <c r="L15983" i="7"/>
  <c r="A15983" i="7"/>
  <c r="L14375" i="7"/>
  <c r="A14375" i="7"/>
  <c r="L12189" i="7"/>
  <c r="A12189" i="7"/>
  <c r="L16204" i="7"/>
  <c r="A16204" i="7"/>
  <c r="L14978" i="7"/>
  <c r="A14978" i="7"/>
  <c r="L12910" i="7"/>
  <c r="A12910" i="7"/>
  <c r="L13749" i="7"/>
  <c r="A13749" i="7"/>
  <c r="L17645" i="7"/>
  <c r="A17645" i="7"/>
  <c r="L17352" i="7"/>
  <c r="A17352" i="7"/>
  <c r="L16864" i="7"/>
  <c r="A16864" i="7"/>
  <c r="L15556" i="7"/>
  <c r="A15556" i="7"/>
  <c r="L12456" i="7"/>
  <c r="A12456" i="7"/>
  <c r="L15766" i="7"/>
  <c r="A15766" i="7"/>
  <c r="L13536" i="7"/>
  <c r="A13536" i="7"/>
  <c r="L17762" i="7"/>
  <c r="A17762" i="7"/>
  <c r="L17592" i="7"/>
  <c r="A17592" i="7"/>
  <c r="L12606" i="7"/>
  <c r="A12606" i="7"/>
  <c r="L12248" i="7"/>
  <c r="A12248" i="7"/>
  <c r="L15136" i="7"/>
  <c r="A15136" i="7"/>
  <c r="L16195" i="7"/>
  <c r="A16195" i="7"/>
  <c r="L13142" i="7"/>
  <c r="A13142" i="7"/>
  <c r="L14099" i="7"/>
  <c r="A14099" i="7"/>
  <c r="L12923" i="7"/>
  <c r="A12923" i="7"/>
  <c r="L17380" i="7"/>
  <c r="A17380" i="7"/>
  <c r="L16499" i="7"/>
  <c r="A16499" i="7"/>
  <c r="L13440" i="7"/>
  <c r="A13440" i="7"/>
  <c r="L12687" i="7"/>
  <c r="A12687" i="7"/>
  <c r="L17827" i="7"/>
  <c r="A17827" i="7"/>
  <c r="L17855" i="7"/>
  <c r="A17855" i="7"/>
  <c r="L15522" i="7"/>
  <c r="A15522" i="7"/>
  <c r="L13200" i="7"/>
  <c r="A13200" i="7"/>
  <c r="L12734" i="7"/>
  <c r="A12734" i="7"/>
  <c r="L16987" i="7"/>
  <c r="A16987" i="7"/>
  <c r="L16415" i="7"/>
  <c r="A16415" i="7"/>
  <c r="L15364" i="7"/>
  <c r="A15364" i="7"/>
  <c r="L14881" i="7"/>
  <c r="A14881" i="7"/>
  <c r="L14269" i="7"/>
  <c r="A14269" i="7"/>
  <c r="L12558" i="7"/>
  <c r="A12558" i="7"/>
  <c r="L12915" i="7"/>
  <c r="A12915" i="7"/>
  <c r="L17108" i="7"/>
  <c r="A17108" i="7"/>
  <c r="L17695" i="7"/>
  <c r="A17695" i="7"/>
  <c r="L16688" i="7"/>
  <c r="A16688" i="7"/>
  <c r="L12913" i="7"/>
  <c r="A12913" i="7"/>
  <c r="L17381" i="7"/>
  <c r="A17381" i="7"/>
  <c r="L15976" i="7"/>
  <c r="A15976" i="7"/>
  <c r="L15075" i="7"/>
  <c r="A15075" i="7"/>
  <c r="L13460" i="7"/>
  <c r="A13460" i="7"/>
  <c r="L12814" i="7"/>
  <c r="A12814" i="7"/>
  <c r="L13187" i="7"/>
  <c r="A13187" i="7"/>
  <c r="L12697" i="7"/>
  <c r="A12697" i="7"/>
  <c r="L17226" i="7"/>
  <c r="A17226" i="7"/>
  <c r="L17096" i="7"/>
  <c r="A17096" i="7"/>
  <c r="L13264" i="7"/>
  <c r="A13264" i="7"/>
  <c r="L17127" i="7"/>
  <c r="A17127" i="7"/>
  <c r="L16506" i="7"/>
  <c r="A16506" i="7"/>
  <c r="L13514" i="7"/>
  <c r="A13514" i="7"/>
  <c r="L14701" i="7"/>
  <c r="A14701" i="7"/>
  <c r="L12898" i="7"/>
  <c r="A12898" i="7"/>
  <c r="L16598" i="7"/>
  <c r="A16598" i="7"/>
  <c r="L16516" i="7"/>
  <c r="A16516" i="7"/>
  <c r="L17107" i="7"/>
  <c r="A17107" i="7"/>
  <c r="L16934" i="7"/>
  <c r="A16934" i="7"/>
  <c r="L17800" i="7"/>
  <c r="A17800" i="7"/>
  <c r="L17062" i="7"/>
  <c r="A17062" i="7"/>
  <c r="L16995" i="7"/>
  <c r="A16995" i="7"/>
  <c r="L15334" i="7"/>
  <c r="A15334" i="7"/>
  <c r="L15340" i="7"/>
  <c r="A15340" i="7"/>
  <c r="L14393" i="7"/>
  <c r="A14393" i="7"/>
  <c r="L13577" i="7"/>
  <c r="A13577" i="7"/>
  <c r="L14494" i="7"/>
  <c r="A14494" i="7"/>
  <c r="L14069" i="7"/>
  <c r="A14069" i="7"/>
  <c r="L14498" i="7"/>
  <c r="A14498" i="7"/>
  <c r="L12755" i="7"/>
  <c r="A12755" i="7"/>
  <c r="L17427" i="7"/>
  <c r="A17427" i="7"/>
  <c r="L16774" i="7"/>
  <c r="A16774" i="7"/>
  <c r="L12208" i="7"/>
  <c r="A12208" i="7"/>
  <c r="L12857" i="7"/>
  <c r="A12857" i="7"/>
  <c r="L17564" i="7"/>
  <c r="A17564"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7709" i="7"/>
  <c r="A17709" i="7"/>
  <c r="L17413" i="7"/>
  <c r="A17413" i="7"/>
  <c r="L17539" i="7"/>
  <c r="A17539" i="7"/>
  <c r="L17089" i="7"/>
  <c r="A17089" i="7"/>
  <c r="A17542" i="7"/>
  <c r="L17542" i="7"/>
  <c r="L16535" i="7"/>
  <c r="A16535" i="7"/>
  <c r="L15067" i="7"/>
  <c r="A15067" i="7"/>
  <c r="L14079" i="7"/>
  <c r="A14079" i="7"/>
  <c r="L12894" i="7"/>
  <c r="A12894" i="7"/>
  <c r="L17869" i="7"/>
  <c r="A17869" i="7"/>
  <c r="L17618" i="7"/>
  <c r="A17618" i="7"/>
  <c r="L17536" i="7"/>
  <c r="A17536" i="7"/>
  <c r="L16186" i="7"/>
  <c r="A16186" i="7"/>
  <c r="L13020" i="7"/>
  <c r="A13020" i="7"/>
  <c r="L12638" i="7"/>
  <c r="A12638" i="7"/>
  <c r="L12601" i="7"/>
  <c r="A12601" i="7"/>
  <c r="L17434" i="7"/>
  <c r="A17434" i="7"/>
  <c r="L17751" i="7"/>
  <c r="A17751" i="7"/>
  <c r="L16780" i="7"/>
  <c r="A16780" i="7"/>
  <c r="L14957" i="7"/>
  <c r="A14957" i="7"/>
  <c r="L16778" i="7"/>
  <c r="A16778" i="7"/>
  <c r="L15501" i="7"/>
  <c r="A15501" i="7"/>
  <c r="L16585" i="7"/>
  <c r="A16585" i="7"/>
  <c r="L14702" i="7"/>
  <c r="A14702" i="7"/>
  <c r="L12581" i="7"/>
  <c r="A12581" i="7"/>
  <c r="L17170" i="7"/>
  <c r="A17170"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14193" i="7"/>
  <c r="A14193" i="7"/>
  <c r="L16868" i="7"/>
  <c r="A16868" i="7"/>
  <c r="L16143" i="7"/>
  <c r="A16143" i="7"/>
  <c r="L16117" i="7"/>
  <c r="A16117" i="7"/>
  <c r="L15409" i="7"/>
  <c r="A15409" i="7"/>
  <c r="L13789" i="7"/>
  <c r="A13789" i="7"/>
  <c r="L17128" i="7"/>
  <c r="A17128"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7507" i="7"/>
  <c r="A17507" i="7"/>
  <c r="L17201" i="7"/>
  <c r="A17201" i="7"/>
  <c r="L16678" i="7"/>
  <c r="A16678" i="7"/>
  <c r="L13247" i="7"/>
  <c r="A13247" i="7"/>
  <c r="L14959" i="7"/>
  <c r="A14959" i="7"/>
  <c r="L12744" i="7"/>
  <c r="A12744" i="7"/>
  <c r="L13587" i="7"/>
  <c r="A13587" i="7"/>
  <c r="L17876" i="7"/>
  <c r="A17876" i="7"/>
  <c r="L17182" i="7"/>
  <c r="A17182"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17405" i="7"/>
  <c r="A17405" i="7"/>
  <c r="L17340" i="7"/>
  <c r="A17340" i="7"/>
  <c r="L17475" i="7"/>
  <c r="A17475" i="7"/>
  <c r="L16695" i="7"/>
  <c r="A16695" i="7"/>
  <c r="L16947" i="7"/>
  <c r="A16947" i="7"/>
  <c r="L17897" i="7"/>
  <c r="A17897" i="7"/>
  <c r="L17465" i="7"/>
  <c r="A17465" i="7"/>
  <c r="L16866" i="7"/>
  <c r="A16866" i="7"/>
  <c r="L17463" i="7"/>
  <c r="A17463" i="7"/>
  <c r="L17342" i="7"/>
  <c r="A17342" i="7"/>
  <c r="L16689" i="7"/>
  <c r="A16689" i="7"/>
  <c r="L16944" i="7"/>
  <c r="A16944" i="7"/>
  <c r="L16973" i="7"/>
  <c r="A16973" i="7"/>
  <c r="L16876" i="7"/>
  <c r="A16876" i="7"/>
  <c r="L16096" i="7"/>
  <c r="A16096" i="7"/>
  <c r="L16095" i="7"/>
  <c r="A16095" i="7"/>
  <c r="L16102" i="7"/>
  <c r="A16102" i="7"/>
  <c r="L16109" i="7"/>
  <c r="A16109" i="7"/>
  <c r="L16092" i="7"/>
  <c r="A16092" i="7"/>
  <c r="L16570" i="7"/>
  <c r="A16570" i="7"/>
  <c r="L16097" i="7"/>
  <c r="A16097" i="7"/>
  <c r="L17638" i="7"/>
  <c r="A17638" i="7"/>
  <c r="L16605" i="7"/>
  <c r="A16605" i="7"/>
  <c r="L14352" i="7"/>
  <c r="A14352" i="7"/>
  <c r="L14740" i="7"/>
  <c r="A14740" i="7"/>
  <c r="L14386" i="7"/>
  <c r="A14386" i="7"/>
  <c r="L12837" i="7"/>
  <c r="A12837" i="7"/>
  <c r="L12442" i="7"/>
  <c r="A12442" i="7"/>
  <c r="L17533" i="7"/>
  <c r="A17533" i="7"/>
  <c r="L17717" i="7"/>
  <c r="A17717" i="7"/>
  <c r="L17552" i="7"/>
  <c r="A1755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7509" i="7"/>
  <c r="A17509" i="7"/>
  <c r="L17421" i="7"/>
  <c r="A17421" i="7"/>
  <c r="L17813" i="7"/>
  <c r="A17813" i="7"/>
  <c r="L17781" i="7"/>
  <c r="A17781" i="7"/>
  <c r="L17820" i="7"/>
  <c r="A17820" i="7"/>
  <c r="L17420" i="7"/>
  <c r="A17420" i="7"/>
  <c r="L17046" i="7"/>
  <c r="A17046" i="7"/>
  <c r="L17779" i="7"/>
  <c r="A17779" i="7"/>
  <c r="L17483" i="7"/>
  <c r="A17483" i="7"/>
  <c r="L17163" i="7"/>
  <c r="A17163" i="7"/>
  <c r="L17658" i="7"/>
  <c r="A17658" i="7"/>
  <c r="L17282" i="7"/>
  <c r="A17282" i="7"/>
  <c r="L17056" i="7"/>
  <c r="A17056" i="7"/>
  <c r="L17609" i="7"/>
  <c r="A17609" i="7"/>
  <c r="L17249" i="7"/>
  <c r="A17249" i="7"/>
  <c r="L16898" i="7"/>
  <c r="A16898" i="7"/>
  <c r="L17832" i="7"/>
  <c r="A17832" i="7"/>
  <c r="L17528" i="7"/>
  <c r="A17528" i="7"/>
  <c r="L17264" i="7"/>
  <c r="A17264" i="7"/>
  <c r="L16895" i="7"/>
  <c r="A16895" i="7"/>
  <c r="L17607" i="7"/>
  <c r="A17607" i="7"/>
  <c r="L17343" i="7"/>
  <c r="A17343" i="7"/>
  <c r="L17087" i="7"/>
  <c r="A17087" i="7"/>
  <c r="L17654" i="7"/>
  <c r="A17654" i="7"/>
  <c r="L17350" i="7"/>
  <c r="A17350" i="7"/>
  <c r="L17050" i="7"/>
  <c r="A17050" i="7"/>
  <c r="L17057" i="7"/>
  <c r="A17057" i="7"/>
  <c r="L16817" i="7"/>
  <c r="A16817" i="7"/>
  <c r="L16824" i="7"/>
  <c r="A16824" i="7"/>
  <c r="L16822" i="7"/>
  <c r="A16822" i="7"/>
  <c r="L16901" i="7"/>
  <c r="A16901" i="7"/>
  <c r="L17004" i="7"/>
  <c r="A17004" i="7"/>
  <c r="L16899" i="7"/>
  <c r="A16899" i="7"/>
  <c r="L12293" i="7"/>
  <c r="A12293" i="7"/>
  <c r="L17591" i="7"/>
  <c r="A17591" i="7"/>
  <c r="L13516" i="7"/>
  <c r="A13516" i="7"/>
  <c r="L14659" i="7"/>
  <c r="A14659" i="7"/>
  <c r="L17819" i="7"/>
  <c r="A17819" i="7"/>
  <c r="L15069" i="7"/>
  <c r="A15069" i="7"/>
  <c r="L12780" i="7"/>
  <c r="A12780" i="7"/>
  <c r="L17612" i="7"/>
  <c r="A17612" i="7"/>
  <c r="L14645" i="7"/>
  <c r="A14645"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17772" i="7"/>
  <c r="A17772" i="7"/>
  <c r="L16743" i="7"/>
  <c r="A16743" i="7"/>
  <c r="L17739" i="7"/>
  <c r="A17739" i="7"/>
  <c r="L17361" i="7"/>
  <c r="A17361" i="7"/>
  <c r="L17071" i="7"/>
  <c r="A17071" i="7"/>
  <c r="L16744" i="7"/>
  <c r="A16744" i="7"/>
  <c r="L16748" i="7"/>
  <c r="A16748" i="7"/>
  <c r="L16851" i="7"/>
  <c r="A16851" i="7"/>
  <c r="L14991" i="7"/>
  <c r="A14991" i="7"/>
  <c r="L14225" i="7"/>
  <c r="A14225" i="7"/>
  <c r="L16457" i="7"/>
  <c r="A16457" i="7"/>
  <c r="L14733" i="7"/>
  <c r="A14733" i="7"/>
  <c r="L12640" i="7"/>
  <c r="A12640" i="7"/>
  <c r="L13048" i="7"/>
  <c r="A13048" i="7"/>
  <c r="L12610" i="7"/>
  <c r="A12610" i="7"/>
  <c r="L17354" i="7"/>
  <c r="A17354" i="7"/>
  <c r="L16461" i="7"/>
  <c r="A16461" i="7"/>
  <c r="L15996" i="7"/>
  <c r="A15996" i="7"/>
  <c r="L15042" i="7"/>
  <c r="A15042" i="7"/>
  <c r="L13790" i="7"/>
  <c r="A13790" i="7"/>
  <c r="L16756" i="7"/>
  <c r="A16756" i="7"/>
  <c r="L13318" i="7"/>
  <c r="A13318"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7799" i="7"/>
  <c r="A17799" i="7"/>
  <c r="L17614" i="7"/>
  <c r="A17614" i="7"/>
  <c r="L16575" i="7"/>
  <c r="A16575" i="7"/>
  <c r="L16662" i="7"/>
  <c r="A16662" i="7"/>
  <c r="L16173" i="7"/>
  <c r="A16173" i="7"/>
  <c r="L15212" i="7"/>
  <c r="A15212" i="7"/>
  <c r="L16514" i="7"/>
  <c r="A16514" i="7"/>
  <c r="L14120" i="7"/>
  <c r="A14120" i="7"/>
  <c r="L12758" i="7"/>
  <c r="A12758" i="7"/>
  <c r="L14124" i="7"/>
  <c r="A14124" i="7"/>
  <c r="L14130" i="7"/>
  <c r="A14130" i="7"/>
  <c r="L13875" i="7"/>
  <c r="A13875" i="7"/>
  <c r="L17881" i="7"/>
  <c r="A17881" i="7"/>
  <c r="L15255" i="7"/>
  <c r="A15255" i="7"/>
  <c r="L12232" i="7"/>
  <c r="A12232"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17373" i="7"/>
  <c r="A17373" i="7"/>
  <c r="L17867" i="7"/>
  <c r="A17867" i="7"/>
  <c r="A17385" i="7"/>
  <c r="L17385" i="7"/>
  <c r="L17759" i="7"/>
  <c r="A17759" i="7"/>
  <c r="L17758" i="7"/>
  <c r="A17758" i="7"/>
  <c r="L17013" i="7"/>
  <c r="A17013" i="7"/>
  <c r="L16604" i="7"/>
  <c r="A16604" i="7"/>
  <c r="L12878" i="7"/>
  <c r="A12878" i="7"/>
  <c r="L12280" i="7"/>
  <c r="A12280" i="7"/>
  <c r="L12282" i="7"/>
  <c r="A12282" i="7"/>
  <c r="L12696" i="7"/>
  <c r="A12696" i="7"/>
  <c r="L16865" i="7"/>
  <c r="A16865" i="7"/>
  <c r="L13916" i="7"/>
  <c r="A13916"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17293" i="7"/>
  <c r="A17293" i="7"/>
  <c r="L17428" i="7"/>
  <c r="A17428" i="7"/>
  <c r="L17339" i="7"/>
  <c r="A17339" i="7"/>
  <c r="L17466" i="7"/>
  <c r="A17466" i="7"/>
  <c r="L16802" i="7"/>
  <c r="A16802" i="7"/>
  <c r="L17398" i="7"/>
  <c r="A17398" i="7"/>
  <c r="L16872" i="7"/>
  <c r="A16872" i="7"/>
  <c r="L16693" i="7"/>
  <c r="A16693" i="7"/>
  <c r="L16196" i="7"/>
  <c r="A16196" i="7"/>
  <c r="L14398" i="7"/>
  <c r="A14398" i="7"/>
  <c r="L14434" i="7"/>
  <c r="A14434" i="7"/>
  <c r="L17668" i="7"/>
  <c r="A17668" i="7"/>
  <c r="L17666" i="7"/>
  <c r="A17666" i="7"/>
  <c r="L15192" i="7"/>
  <c r="A15192" i="7"/>
  <c r="L15191" i="7"/>
  <c r="A15191" i="7"/>
  <c r="L16453" i="7"/>
  <c r="A16453" i="7"/>
  <c r="L16148" i="7"/>
  <c r="A16148" i="7"/>
  <c r="L14915" i="7"/>
  <c r="A14915" i="7"/>
  <c r="L14791" i="7"/>
  <c r="A14791" i="7"/>
  <c r="L13987" i="7"/>
  <c r="A13987" i="7"/>
  <c r="L12765" i="7"/>
  <c r="A12765" i="7"/>
  <c r="L17367" i="7"/>
  <c r="A17367" i="7"/>
  <c r="L14800" i="7"/>
  <c r="A14800" i="7"/>
  <c r="L12612" i="7"/>
  <c r="A12612" i="7"/>
  <c r="L12917" i="7"/>
  <c r="A12917" i="7"/>
  <c r="L17676" i="7"/>
  <c r="A17676" i="7"/>
  <c r="L16486" i="7"/>
  <c r="A16486" i="7"/>
  <c r="L14015" i="7"/>
  <c r="A14015" i="7"/>
  <c r="L13803" i="7"/>
  <c r="A13803" i="7"/>
  <c r="L16886" i="7"/>
  <c r="A16886" i="7"/>
  <c r="L16180" i="7"/>
  <c r="A16180" i="7"/>
  <c r="L14914" i="7"/>
  <c r="A14914" i="7"/>
  <c r="L13750" i="7"/>
  <c r="A13750" i="7"/>
  <c r="L12909" i="7"/>
  <c r="A12909" i="7"/>
  <c r="L17764" i="7"/>
  <c r="A17764" i="7"/>
  <c r="L17255" i="7"/>
  <c r="A17255" i="7"/>
  <c r="L14988" i="7"/>
  <c r="A14988" i="7"/>
  <c r="L14098" i="7"/>
  <c r="A14098" i="7"/>
  <c r="L15178" i="7"/>
  <c r="A15178" i="7"/>
  <c r="L13478" i="7"/>
  <c r="A13478" i="7"/>
  <c r="L17512" i="7"/>
  <c r="A17512" i="7"/>
  <c r="L14156" i="7"/>
  <c r="A14156" i="7"/>
  <c r="L14014" i="7"/>
  <c r="A14014" i="7"/>
  <c r="L14951" i="7"/>
  <c r="A14951" i="7"/>
  <c r="L15251" i="7"/>
  <c r="A15251" i="7"/>
  <c r="L14749" i="7"/>
  <c r="A14749" i="7"/>
  <c r="L14083" i="7"/>
  <c r="A14083" i="7"/>
  <c r="L12203" i="7"/>
  <c r="A12203" i="7"/>
  <c r="L17725" i="7"/>
  <c r="A17725" i="7"/>
  <c r="L16862" i="7"/>
  <c r="A16862" i="7"/>
  <c r="L15472" i="7"/>
  <c r="A15472" i="7"/>
  <c r="L16131" i="7"/>
  <c r="A16131" i="7"/>
  <c r="L14311" i="7"/>
  <c r="A14311" i="7"/>
  <c r="L12254" i="7"/>
  <c r="A12254" i="7"/>
  <c r="L17435" i="7"/>
  <c r="A17435" i="7"/>
  <c r="L17830" i="7"/>
  <c r="A17830" i="7"/>
  <c r="L15577" i="7"/>
  <c r="A15577" i="7"/>
  <c r="L13585" i="7"/>
  <c r="A13585" i="7"/>
  <c r="L13453" i="7"/>
  <c r="A13453" i="7"/>
  <c r="L17873" i="7"/>
  <c r="A17873" i="7"/>
  <c r="L17036" i="7"/>
  <c r="A17036" i="7"/>
  <c r="L15143" i="7"/>
  <c r="A15143" i="7"/>
  <c r="L16602" i="7"/>
  <c r="A16602" i="7"/>
  <c r="L13015" i="7"/>
  <c r="A13015" i="7"/>
  <c r="L13116" i="7"/>
  <c r="A13116" i="7"/>
  <c r="L12310" i="7"/>
  <c r="A12310" i="7"/>
  <c r="L12747" i="7"/>
  <c r="A12747" i="7"/>
  <c r="L17510" i="7"/>
  <c r="A17510" i="7"/>
  <c r="L16782" i="7"/>
  <c r="A16782" i="7"/>
  <c r="L16582" i="7"/>
  <c r="A16582" i="7"/>
  <c r="L14373" i="7"/>
  <c r="A14373" i="7"/>
  <c r="L16794" i="7"/>
  <c r="A16794" i="7"/>
  <c r="L15528" i="7"/>
  <c r="A15528" i="7"/>
  <c r="L15570" i="7"/>
  <c r="A15570" i="7"/>
  <c r="L14406" i="7"/>
  <c r="A14406" i="7"/>
  <c r="L13933" i="7"/>
  <c r="A13933" i="7"/>
  <c r="L13139" i="7"/>
  <c r="A13139" i="7"/>
  <c r="L17186" i="7"/>
  <c r="A17186" i="7"/>
  <c r="L17711" i="7"/>
  <c r="A17711" i="7"/>
  <c r="L13188" i="7"/>
  <c r="A13188" i="7"/>
  <c r="L14367" i="7"/>
  <c r="A14367" i="7"/>
  <c r="L13868" i="7"/>
  <c r="A13868" i="7"/>
  <c r="L16542" i="7"/>
  <c r="A16542" i="7"/>
  <c r="L16579" i="7"/>
  <c r="A16579" i="7"/>
  <c r="L17802" i="7"/>
  <c r="A17802" i="7"/>
  <c r="L17058" i="7"/>
  <c r="A17058" i="7"/>
  <c r="L17480" i="7"/>
  <c r="A17480" i="7"/>
  <c r="L16930" i="7"/>
  <c r="A16930" i="7"/>
  <c r="L17065" i="7"/>
  <c r="A17065" i="7"/>
  <c r="L16997" i="7"/>
  <c r="A16997" i="7"/>
  <c r="L15336" i="7"/>
  <c r="A15336" i="7"/>
  <c r="L14497" i="7"/>
  <c r="A14497" i="7"/>
  <c r="L15332" i="7"/>
  <c r="A15332" i="7"/>
  <c r="L15337" i="7"/>
  <c r="A15337" i="7"/>
  <c r="L13232" i="7"/>
  <c r="A13232" i="7"/>
  <c r="L14390" i="7"/>
  <c r="A14390" i="7"/>
  <c r="L13228" i="7"/>
  <c r="A13228" i="7"/>
  <c r="L14418" i="7"/>
  <c r="A14418" i="7"/>
  <c r="L12347" i="7"/>
  <c r="A12347" i="7"/>
  <c r="L17570" i="7"/>
  <c r="A17570" i="7"/>
  <c r="L17703" i="7"/>
  <c r="A17703" i="7"/>
  <c r="L16766" i="7"/>
  <c r="A16766" i="7"/>
  <c r="L15631" i="7"/>
  <c r="A15631" i="7"/>
  <c r="L13929" i="7"/>
  <c r="A13929" i="7"/>
  <c r="L12487" i="7"/>
  <c r="A12487"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7677" i="7"/>
  <c r="A17677" i="7"/>
  <c r="L16698" i="7"/>
  <c r="A16698" i="7"/>
  <c r="L17411" i="7"/>
  <c r="A17411" i="7"/>
  <c r="L17081" i="7"/>
  <c r="A17081" i="7"/>
  <c r="L17679" i="7"/>
  <c r="A17679" i="7"/>
  <c r="L17414" i="7"/>
  <c r="A17414" i="7"/>
  <c r="L14935" i="7"/>
  <c r="A14935" i="7"/>
  <c r="L16266" i="7"/>
  <c r="A16266" i="7"/>
  <c r="L14630" i="7"/>
  <c r="A14630" i="7"/>
  <c r="L14266" i="7"/>
  <c r="A14266" i="7"/>
  <c r="L17732" i="7"/>
  <c r="A17732" i="7"/>
  <c r="L17671" i="7"/>
  <c r="A17671" i="7"/>
  <c r="L16312" i="7"/>
  <c r="A16312" i="7"/>
  <c r="L15986" i="7"/>
  <c r="A15986" i="7"/>
  <c r="L12895" i="7"/>
  <c r="A12895" i="7"/>
  <c r="L13915" i="7"/>
  <c r="A13915" i="7"/>
  <c r="L17402" i="7"/>
  <c r="A17402" i="7"/>
  <c r="L17750" i="7"/>
  <c r="A17750" i="7"/>
  <c r="L16426" i="7"/>
  <c r="A16426" i="7"/>
  <c r="L14893" i="7"/>
  <c r="A14893" i="7"/>
  <c r="L15489" i="7"/>
  <c r="A15489" i="7"/>
  <c r="L14582" i="7"/>
  <c r="A14582" i="7"/>
  <c r="L13586" i="7"/>
  <c r="A13586" i="7"/>
  <c r="L17617" i="7"/>
  <c r="A17617" i="7"/>
  <c r="L15864" i="7"/>
  <c r="A15864" i="7"/>
  <c r="L15879" i="7"/>
  <c r="A15879" i="7"/>
  <c r="L16430" i="7"/>
  <c r="A16430" i="7"/>
  <c r="L15790" i="7"/>
  <c r="A15790" i="7"/>
  <c r="L15797" i="7"/>
  <c r="A15797" i="7"/>
  <c r="L15844" i="7"/>
  <c r="A15844" i="7"/>
  <c r="L15851" i="7"/>
  <c r="A15851" i="7"/>
  <c r="L15858" i="7"/>
  <c r="A15858" i="7"/>
  <c r="L15865" i="7"/>
  <c r="A15865" i="7"/>
  <c r="L16674" i="7"/>
  <c r="A16674" i="7"/>
  <c r="L14411" i="7"/>
  <c r="A14411" i="7"/>
  <c r="L17060" i="7"/>
  <c r="A17060" i="7"/>
  <c r="L16409" i="7"/>
  <c r="A16409" i="7"/>
  <c r="L16867" i="7"/>
  <c r="A16867" i="7"/>
  <c r="L15407" i="7"/>
  <c r="A15407" i="7"/>
  <c r="L14842" i="7"/>
  <c r="A14842" i="7"/>
  <c r="L15305" i="7"/>
  <c r="A15305" i="7"/>
  <c r="L17299" i="7"/>
  <c r="A17299" i="7"/>
  <c r="L17743" i="7"/>
  <c r="A17743"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7291" i="7"/>
  <c r="A17291" i="7"/>
  <c r="L17193" i="7"/>
  <c r="A17193" i="7"/>
  <c r="L16796" i="7"/>
  <c r="A16796" i="7"/>
  <c r="L12294" i="7"/>
  <c r="A12294" i="7"/>
  <c r="L15466" i="7"/>
  <c r="A15466" i="7"/>
  <c r="L14654" i="7"/>
  <c r="A14654" i="7"/>
  <c r="L13315" i="7"/>
  <c r="A13315"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7229" i="7"/>
  <c r="A17229" i="7"/>
  <c r="L17605" i="7"/>
  <c r="A17605" i="7"/>
  <c r="L17613" i="7"/>
  <c r="A17613" i="7"/>
  <c r="L17324" i="7"/>
  <c r="A17324" i="7"/>
  <c r="L17459" i="7"/>
  <c r="A17459" i="7"/>
  <c r="L17730" i="7"/>
  <c r="A17730" i="7"/>
  <c r="L16874" i="7"/>
  <c r="A16874" i="7"/>
  <c r="L17857" i="7"/>
  <c r="A17857" i="7"/>
  <c r="L17441" i="7"/>
  <c r="A17441" i="7"/>
  <c r="L17856" i="7"/>
  <c r="A17856" i="7"/>
  <c r="L17407" i="7"/>
  <c r="A17407" i="7"/>
  <c r="L17854" i="7"/>
  <c r="A17854" i="7"/>
  <c r="L17294" i="7"/>
  <c r="A17294" i="7"/>
  <c r="L16920" i="7"/>
  <c r="A16920" i="7"/>
  <c r="L16949" i="7"/>
  <c r="A16949" i="7"/>
  <c r="L16788" i="7"/>
  <c r="A16788" i="7"/>
  <c r="L16875" i="7"/>
  <c r="A16875" i="7"/>
  <c r="L16088" i="7"/>
  <c r="A16088" i="7"/>
  <c r="L16071" i="7"/>
  <c r="A16071" i="7"/>
  <c r="L16094" i="7"/>
  <c r="A16094" i="7"/>
  <c r="L16101" i="7"/>
  <c r="A16101" i="7"/>
  <c r="L16012" i="7"/>
  <c r="A16012" i="7"/>
  <c r="L16106" i="7"/>
  <c r="A16106" i="7"/>
  <c r="L16089" i="7"/>
  <c r="A16089" i="7"/>
  <c r="L17575" i="7"/>
  <c r="A17575" i="7"/>
  <c r="L17598" i="7"/>
  <c r="A17598" i="7"/>
  <c r="L14869" i="7"/>
  <c r="A14869" i="7"/>
  <c r="L14176" i="7"/>
  <c r="A14176" i="7"/>
  <c r="L13628" i="7"/>
  <c r="A13628" i="7"/>
  <c r="L14354" i="7"/>
  <c r="A14354" i="7"/>
  <c r="L12573" i="7"/>
  <c r="A12573" i="7"/>
  <c r="L12713" i="7"/>
  <c r="A12713" i="7"/>
  <c r="L17532" i="7"/>
  <c r="A17532" i="7"/>
  <c r="L17719" i="7"/>
  <c r="A17719"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7213" i="7"/>
  <c r="A17213" i="7"/>
  <c r="L17834" i="7"/>
  <c r="A17834" i="7"/>
  <c r="L17261" i="7"/>
  <c r="A17261" i="7"/>
  <c r="L17165" i="7"/>
  <c r="A17165" i="7"/>
  <c r="L17349" i="7"/>
  <c r="A17349" i="7"/>
  <c r="L17812" i="7"/>
  <c r="A17812" i="7"/>
  <c r="L17348" i="7"/>
  <c r="A17348" i="7"/>
  <c r="L17006" i="7"/>
  <c r="A17006" i="7"/>
  <c r="L17715" i="7"/>
  <c r="A17715" i="7"/>
  <c r="L17419" i="7"/>
  <c r="A17419" i="7"/>
  <c r="L17155" i="7"/>
  <c r="A17155" i="7"/>
  <c r="L17626" i="7"/>
  <c r="A17626" i="7"/>
  <c r="L17266" i="7"/>
  <c r="A17266" i="7"/>
  <c r="L17002" i="7"/>
  <c r="A17002" i="7"/>
  <c r="L17577" i="7"/>
  <c r="A17577" i="7"/>
  <c r="A17241" i="7"/>
  <c r="L17241" i="7"/>
  <c r="L16831" i="7"/>
  <c r="A16831" i="7"/>
  <c r="L17784" i="7"/>
  <c r="A17784" i="7"/>
  <c r="L17520" i="7"/>
  <c r="A17520" i="7"/>
  <c r="L17248" i="7"/>
  <c r="A17248" i="7"/>
  <c r="L16826" i="7"/>
  <c r="A16826" i="7"/>
  <c r="L17903" i="7"/>
  <c r="A17903" i="7"/>
  <c r="L17583" i="7"/>
  <c r="A17583" i="7"/>
  <c r="L17327" i="7"/>
  <c r="A17327" i="7"/>
  <c r="L17051" i="7"/>
  <c r="A17051" i="7"/>
  <c r="L17630" i="7"/>
  <c r="A17630" i="7"/>
  <c r="L17318" i="7"/>
  <c r="A17318" i="7"/>
  <c r="L17010" i="7"/>
  <c r="A17010" i="7"/>
  <c r="A17049" i="7"/>
  <c r="L17049" i="7"/>
  <c r="L16721" i="7"/>
  <c r="A16721" i="7"/>
  <c r="L16720" i="7"/>
  <c r="A16720" i="7"/>
  <c r="L16702" i="7"/>
  <c r="A16702" i="7"/>
  <c r="L16893" i="7"/>
  <c r="A16893" i="7"/>
  <c r="L16964" i="7"/>
  <c r="A16964" i="7"/>
  <c r="L16891" i="7"/>
  <c r="A16891" i="7"/>
  <c r="L12379" i="7"/>
  <c r="A12379" i="7"/>
  <c r="L14166" i="7"/>
  <c r="A14166" i="7"/>
  <c r="L17602" i="7"/>
  <c r="A17602" i="7"/>
  <c r="L14155" i="7"/>
  <c r="A14155" i="7"/>
  <c r="L17227" i="7"/>
  <c r="A17227" i="7"/>
  <c r="L15090" i="7"/>
  <c r="A15090" i="7"/>
  <c r="L13941" i="7"/>
  <c r="A13941" i="7"/>
  <c r="L17307" i="7"/>
  <c r="A17307" i="7"/>
  <c r="L13989" i="7"/>
  <c r="A13989" i="7"/>
  <c r="L17239" i="7"/>
  <c r="A1723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L16951" i="7"/>
  <c r="A16951" i="7"/>
  <c r="L17756" i="7"/>
  <c r="A17756" i="7"/>
  <c r="L17595" i="7"/>
  <c r="A17595" i="7"/>
  <c r="L16850" i="7"/>
  <c r="A16850" i="7"/>
  <c r="L16740" i="7"/>
  <c r="A16740" i="7"/>
  <c r="L16747" i="7"/>
  <c r="A16747" i="7"/>
  <c r="L14813" i="7"/>
  <c r="A14813" i="7"/>
  <c r="L16523" i="7"/>
  <c r="A16523" i="7"/>
  <c r="L16161" i="7"/>
  <c r="A16161" i="7"/>
  <c r="L14685" i="7"/>
  <c r="A14685" i="7"/>
  <c r="L14707" i="7"/>
  <c r="A14707" i="7"/>
  <c r="L12983" i="7"/>
  <c r="A12983" i="7"/>
  <c r="L12234" i="7"/>
  <c r="A12234" i="7"/>
  <c r="L16936" i="7"/>
  <c r="A16936" i="7"/>
  <c r="L16341" i="7"/>
  <c r="A16341" i="7"/>
  <c r="L15412" i="7"/>
  <c r="A15412" i="7"/>
  <c r="L14930" i="7"/>
  <c r="A14930" i="7"/>
  <c r="L14844" i="7"/>
  <c r="A14844"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17076" i="7"/>
  <c r="A17076" i="7"/>
  <c r="L17615" i="7"/>
  <c r="A17615" i="7"/>
  <c r="L17526" i="7"/>
  <c r="A17526" i="7"/>
  <c r="L16407" i="7"/>
  <c r="A16407" i="7"/>
  <c r="L16278" i="7"/>
  <c r="A16278" i="7"/>
  <c r="L15773" i="7"/>
  <c r="A15773" i="7"/>
  <c r="L14884" i="7"/>
  <c r="A14884" i="7"/>
  <c r="L15218" i="7"/>
  <c r="A15218" i="7"/>
  <c r="L13014" i="7"/>
  <c r="A13014" i="7"/>
  <c r="L14326" i="7"/>
  <c r="A14326" i="7"/>
  <c r="L14116" i="7"/>
  <c r="A14116" i="7"/>
  <c r="L14114" i="7"/>
  <c r="A14114" i="7"/>
  <c r="L13683" i="7"/>
  <c r="A13683" i="7"/>
  <c r="L17884" i="7"/>
  <c r="A17884" i="7"/>
  <c r="L17625" i="7"/>
  <c r="A17625" i="7"/>
  <c r="L15253" i="7"/>
  <c r="A15253" i="7"/>
  <c r="L12778" i="7"/>
  <c r="A12778"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7269" i="7"/>
  <c r="A17269" i="7"/>
  <c r="L17829" i="7"/>
  <c r="A17829" i="7"/>
  <c r="L17563" i="7"/>
  <c r="A17563" i="7"/>
  <c r="L17567" i="7"/>
  <c r="A17567" i="7"/>
  <c r="L17374" i="7"/>
  <c r="A17374" i="7"/>
  <c r="L17016" i="7"/>
  <c r="A17016" i="7"/>
  <c r="L16853" i="7"/>
  <c r="A16853" i="7"/>
  <c r="L15323" i="7"/>
  <c r="A15323" i="7"/>
  <c r="L14382" i="7"/>
  <c r="A14382" i="7"/>
  <c r="L13723" i="7"/>
  <c r="A13723" i="7"/>
  <c r="L12218" i="7"/>
  <c r="A12218" i="7"/>
  <c r="L15973" i="7"/>
  <c r="A15973" i="7"/>
  <c r="L14475" i="7"/>
  <c r="A14475" i="7"/>
  <c r="L13737" i="7"/>
  <c r="A13737"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7396" i="7"/>
  <c r="A17396" i="7"/>
  <c r="L17331" i="7"/>
  <c r="A17331" i="7"/>
  <c r="L17394" i="7"/>
  <c r="A17394" i="7"/>
  <c r="L17727" i="7"/>
  <c r="A17727" i="7"/>
  <c r="A17134" i="7"/>
  <c r="L17134" i="7"/>
  <c r="L16808" i="7"/>
  <c r="A16808" i="7"/>
  <c r="L16563" i="7"/>
  <c r="A16563" i="7"/>
  <c r="L13254" i="7"/>
  <c r="A13254" i="7"/>
  <c r="L13647" i="7"/>
  <c r="A13647" i="7"/>
  <c r="L17364" i="7"/>
  <c r="A17364" i="7"/>
  <c r="L16736" i="7"/>
  <c r="A16736" i="7"/>
  <c r="L15184" i="7"/>
  <c r="A15184" i="7"/>
  <c r="L14983" i="7"/>
  <c r="A14983" i="7"/>
  <c r="L16181" i="7"/>
  <c r="A16181" i="7"/>
  <c r="L15988" i="7"/>
  <c r="A15988" i="7"/>
  <c r="L16450" i="7"/>
  <c r="A16450" i="7"/>
  <c r="L14789" i="7"/>
  <c r="A14789" i="7"/>
  <c r="L13748" i="7"/>
  <c r="A13748" i="7"/>
  <c r="L12685" i="7"/>
  <c r="A12685" i="7"/>
  <c r="L17365" i="7"/>
  <c r="A17365" i="7"/>
  <c r="L15893" i="7"/>
  <c r="A15893" i="7"/>
  <c r="L14799" i="7"/>
  <c r="A14799" i="7"/>
  <c r="L13931" i="7"/>
  <c r="A13931" i="7"/>
  <c r="L17685" i="7"/>
  <c r="A17685" i="7"/>
  <c r="L17573" i="7"/>
  <c r="A17573" i="7"/>
  <c r="L17148" i="7"/>
  <c r="A17148" i="7"/>
  <c r="L14577" i="7"/>
  <c r="A14577" i="7"/>
  <c r="L12849" i="7"/>
  <c r="A12849" i="7"/>
  <c r="L12619" i="7"/>
  <c r="A12619" i="7"/>
  <c r="L17643" i="7"/>
  <c r="A17643" i="7"/>
  <c r="L16683" i="7"/>
  <c r="A16683" i="7"/>
  <c r="L15188" i="7"/>
  <c r="A15188" i="7"/>
  <c r="L16513" i="7"/>
  <c r="A16513" i="7"/>
  <c r="L13249" i="7"/>
  <c r="A13249" i="7"/>
  <c r="L12555" i="7"/>
  <c r="A12555" i="7"/>
  <c r="L17297" i="7"/>
  <c r="A17297" i="7"/>
  <c r="L16863" i="7"/>
  <c r="A16863" i="7"/>
  <c r="L14867" i="7"/>
  <c r="A14867" i="7"/>
  <c r="L13365" i="7"/>
  <c r="A13365" i="7"/>
  <c r="L13153" i="7"/>
  <c r="A13153" i="7"/>
  <c r="L14946" i="7"/>
  <c r="A14946" i="7"/>
  <c r="L14578" i="7"/>
  <c r="A14578" i="7"/>
  <c r="L17852" i="7"/>
  <c r="A17852" i="7"/>
  <c r="L17176" i="7"/>
  <c r="A17176" i="7"/>
  <c r="L13388" i="7"/>
  <c r="A13388" i="7"/>
  <c r="L13509" i="7"/>
  <c r="A13509" i="7"/>
  <c r="L14895" i="7"/>
  <c r="A14895" i="7"/>
  <c r="L14361" i="7"/>
  <c r="A14361" i="7"/>
  <c r="L14365" i="7"/>
  <c r="A14365" i="7"/>
  <c r="L13511" i="7"/>
  <c r="A13511" i="7"/>
  <c r="L13938" i="7"/>
  <c r="A13938" i="7"/>
  <c r="L17635" i="7"/>
  <c r="A17635" i="7"/>
  <c r="L17728" i="7"/>
  <c r="A17728" i="7"/>
  <c r="L15088" i="7"/>
  <c r="A15088" i="7"/>
  <c r="L14987" i="7"/>
  <c r="A14987" i="7"/>
  <c r="L14031" i="7"/>
  <c r="A14031" i="7"/>
  <c r="L13637" i="7"/>
  <c r="A13637" i="7"/>
  <c r="L17842" i="7"/>
  <c r="A17842" i="7"/>
  <c r="L17390" i="7"/>
  <c r="A17390" i="7"/>
  <c r="L15521" i="7"/>
  <c r="A15521" i="7"/>
  <c r="L14708" i="7"/>
  <c r="A14708" i="7"/>
  <c r="L13405" i="7"/>
  <c r="A13405" i="7"/>
  <c r="L17809" i="7"/>
  <c r="A17809" i="7"/>
  <c r="L16988" i="7"/>
  <c r="A16988" i="7"/>
  <c r="L15127" i="7"/>
  <c r="A15127" i="7"/>
  <c r="L15762" i="7"/>
  <c r="A15762" i="7"/>
  <c r="L14376" i="7"/>
  <c r="A14376" i="7"/>
  <c r="L14724" i="7"/>
  <c r="A14724" i="7"/>
  <c r="L13661" i="7"/>
  <c r="A13661" i="7"/>
  <c r="L12283" i="7"/>
  <c r="A12283" i="7"/>
  <c r="L17099" i="7"/>
  <c r="A17099" i="7"/>
  <c r="L17270" i="7"/>
  <c r="A17270" i="7"/>
  <c r="L16837" i="7"/>
  <c r="A16837" i="7"/>
  <c r="L14729" i="7"/>
  <c r="A14729" i="7"/>
  <c r="L13161" i="7"/>
  <c r="A13161" i="7"/>
  <c r="L15368" i="7"/>
  <c r="A15368" i="7"/>
  <c r="L15074" i="7"/>
  <c r="A15074" i="7"/>
  <c r="L13164" i="7"/>
  <c r="A13164" i="7"/>
  <c r="L12997" i="7"/>
  <c r="A12997" i="7"/>
  <c r="L12643" i="7"/>
  <c r="A12643" i="7"/>
  <c r="L17173" i="7"/>
  <c r="A17173" i="7"/>
  <c r="L17106" i="7"/>
  <c r="A17106" i="7"/>
  <c r="L17599" i="7"/>
  <c r="A17599" i="7"/>
  <c r="L14588" i="7"/>
  <c r="A14588" i="7"/>
  <c r="L14764" i="7"/>
  <c r="A14764" i="7"/>
  <c r="L17177" i="7"/>
  <c r="A17177" i="7"/>
  <c r="L14154" i="7"/>
  <c r="A14154" i="7"/>
  <c r="L17316" i="7"/>
  <c r="A17316" i="7"/>
  <c r="L16597" i="7"/>
  <c r="A16597" i="7"/>
  <c r="L16547" i="7"/>
  <c r="A16547" i="7"/>
  <c r="L17804" i="7"/>
  <c r="A17804" i="7"/>
  <c r="L16935" i="7"/>
  <c r="A16935" i="7"/>
  <c r="L17063" i="7"/>
  <c r="A17063" i="7"/>
  <c r="L14936" i="7"/>
  <c r="A14936" i="7"/>
  <c r="L16381" i="7"/>
  <c r="A16381" i="7"/>
  <c r="L16379" i="7"/>
  <c r="A16379" i="7"/>
  <c r="L13233" i="7"/>
  <c r="A13233" i="7"/>
  <c r="L14495" i="7"/>
  <c r="A14495" i="7"/>
  <c r="L14182" i="7"/>
  <c r="A14182" i="7"/>
  <c r="L14780" i="7"/>
  <c r="A14780" i="7"/>
  <c r="L13236" i="7"/>
  <c r="A13236" i="7"/>
  <c r="L13578" i="7"/>
  <c r="A13578" i="7"/>
  <c r="L17840" i="7"/>
  <c r="A17840" i="7"/>
  <c r="L16775" i="7"/>
  <c r="A16775" i="7"/>
  <c r="L16773" i="7"/>
  <c r="A16773" i="7"/>
  <c r="L16398" i="7"/>
  <c r="A16398" i="7"/>
  <c r="L14533" i="7"/>
  <c r="A14533" i="7"/>
  <c r="L13949" i="7"/>
  <c r="A13949"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17684" i="7"/>
  <c r="A17684" i="7"/>
  <c r="L17083" i="7"/>
  <c r="A17083" i="7"/>
  <c r="L16687" i="7"/>
  <c r="A16687" i="7"/>
  <c r="L17543" i="7"/>
  <c r="A17543" i="7"/>
  <c r="L16590" i="7"/>
  <c r="A16590" i="7"/>
  <c r="L16265" i="7"/>
  <c r="A16265" i="7"/>
  <c r="L13137" i="7"/>
  <c r="A13137" i="7"/>
  <c r="L12204" i="7"/>
  <c r="A12204" i="7"/>
  <c r="L17652" i="7"/>
  <c r="A17652" i="7"/>
  <c r="L17670" i="7"/>
  <c r="A17670" i="7"/>
  <c r="L14846" i="7"/>
  <c r="A14846" i="7"/>
  <c r="L14113" i="7"/>
  <c r="A14113" i="7"/>
  <c r="L14556" i="7"/>
  <c r="A14556" i="7"/>
  <c r="L13795" i="7"/>
  <c r="A13795" i="7"/>
  <c r="L17362" i="7"/>
  <c r="A17362" i="7"/>
  <c r="L16761" i="7"/>
  <c r="A16761" i="7"/>
  <c r="L15434" i="7"/>
  <c r="A15434" i="7"/>
  <c r="L15500" i="7"/>
  <c r="A15500" i="7"/>
  <c r="L14584" i="7"/>
  <c r="A14584" i="7"/>
  <c r="L13391" i="7"/>
  <c r="A13391" i="7"/>
  <c r="L13434" i="7"/>
  <c r="A13434" i="7"/>
  <c r="L17256" i="7"/>
  <c r="A17256" i="7"/>
  <c r="L15856" i="7"/>
  <c r="A15856" i="7"/>
  <c r="L15871" i="7"/>
  <c r="A15871" i="7"/>
  <c r="L15886" i="7"/>
  <c r="A15886" i="7"/>
  <c r="L16429" i="7"/>
  <c r="A16429" i="7"/>
  <c r="L15789" i="7"/>
  <c r="A15789" i="7"/>
  <c r="L15804" i="7"/>
  <c r="A15804" i="7"/>
  <c r="L15803" i="7"/>
  <c r="A15803" i="7"/>
  <c r="L15850" i="7"/>
  <c r="A15850" i="7"/>
  <c r="L15857" i="7"/>
  <c r="A15857" i="7"/>
  <c r="L15594" i="7"/>
  <c r="A15594" i="7"/>
  <c r="L13726" i="7"/>
  <c r="A13726" i="7"/>
  <c r="L13156" i="7"/>
  <c r="A13156" i="7"/>
  <c r="L17018" i="7"/>
  <c r="A17018" i="7"/>
  <c r="L15303" i="7"/>
  <c r="A15303" i="7"/>
  <c r="L16164" i="7"/>
  <c r="A16164" i="7"/>
  <c r="L15041" i="7"/>
  <c r="A15041" i="7"/>
  <c r="L17620" i="7"/>
  <c r="A17620" i="7"/>
  <c r="L17383" i="7"/>
  <c r="A17383"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7482" i="7"/>
  <c r="A17482" i="7"/>
  <c r="L17200" i="7"/>
  <c r="A17200" i="7"/>
  <c r="L16676" i="7"/>
  <c r="A16676" i="7"/>
  <c r="L13869" i="7"/>
  <c r="A13869" i="7"/>
  <c r="L12732" i="7"/>
  <c r="A12732" i="7"/>
  <c r="L13584" i="7"/>
  <c r="A13584" i="7"/>
  <c r="L13314" i="7"/>
  <c r="A13314"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17341" i="7"/>
  <c r="A17341" i="7"/>
  <c r="L17493" i="7"/>
  <c r="A17493" i="7"/>
  <c r="L17397" i="7"/>
  <c r="A17397" i="7"/>
  <c r="L17308" i="7"/>
  <c r="A17308" i="7"/>
  <c r="L17451" i="7"/>
  <c r="A17451" i="7"/>
  <c r="L17514" i="7"/>
  <c r="A17514" i="7"/>
  <c r="L17841" i="7"/>
  <c r="A17841" i="7"/>
  <c r="L17433" i="7"/>
  <c r="A17433" i="7"/>
  <c r="L17792" i="7"/>
  <c r="A17792" i="7"/>
  <c r="L17295" i="7"/>
  <c r="A17295" i="7"/>
  <c r="L17798" i="7"/>
  <c r="A17798" i="7"/>
  <c r="L17286" i="7"/>
  <c r="A17286" i="7"/>
  <c r="L16787" i="7"/>
  <c r="A16787" i="7"/>
  <c r="L16072" i="7"/>
  <c r="A16072" i="7"/>
  <c r="L16015" i="7"/>
  <c r="A16015" i="7"/>
  <c r="L16070" i="7"/>
  <c r="A16070" i="7"/>
  <c r="L16093" i="7"/>
  <c r="A16093" i="7"/>
  <c r="L15964" i="7"/>
  <c r="A15964" i="7"/>
  <c r="L16098" i="7"/>
  <c r="A16098" i="7"/>
  <c r="L16073" i="7"/>
  <c r="A16073" i="7"/>
  <c r="L17303" i="7"/>
  <c r="A17303" i="7"/>
  <c r="L17302" i="7"/>
  <c r="A17302" i="7"/>
  <c r="L16904" i="7"/>
  <c r="A16904" i="7"/>
  <c r="L15560" i="7"/>
  <c r="A15560" i="7"/>
  <c r="L14353" i="7"/>
  <c r="A14353" i="7"/>
  <c r="L12472" i="7"/>
  <c r="A12472" i="7"/>
  <c r="L13572" i="7"/>
  <c r="A13572" i="7"/>
  <c r="L13896" i="7"/>
  <c r="A13896" i="7"/>
  <c r="L12269" i="7"/>
  <c r="A12269" i="7"/>
  <c r="L12177" i="7"/>
  <c r="A12177" i="7"/>
  <c r="L17092" i="7"/>
  <c r="A17092" i="7"/>
  <c r="L17663" i="7"/>
  <c r="A17663"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7437" i="7"/>
  <c r="A17437" i="7"/>
  <c r="L17205" i="7"/>
  <c r="A17205" i="7"/>
  <c r="L17007" i="7"/>
  <c r="A17007" i="7"/>
  <c r="L17786" i="7"/>
  <c r="A17786" i="7"/>
  <c r="L17317" i="7"/>
  <c r="A17317" i="7"/>
  <c r="L17780" i="7"/>
  <c r="A17780" i="7"/>
  <c r="L17284" i="7"/>
  <c r="A17284" i="7"/>
  <c r="L16966" i="7"/>
  <c r="A16966" i="7"/>
  <c r="L17659" i="7"/>
  <c r="A17659" i="7"/>
  <c r="L17347" i="7"/>
  <c r="A17347" i="7"/>
  <c r="L17043" i="7"/>
  <c r="A17043" i="7"/>
  <c r="L17610" i="7"/>
  <c r="A17610" i="7"/>
  <c r="L17242" i="7"/>
  <c r="A17242" i="7"/>
  <c r="L16962" i="7"/>
  <c r="A16962" i="7"/>
  <c r="L17865" i="7"/>
  <c r="A17865" i="7"/>
  <c r="L17521" i="7"/>
  <c r="A17521" i="7"/>
  <c r="A17209" i="7"/>
  <c r="L17209" i="7"/>
  <c r="L17688" i="7"/>
  <c r="A17688" i="7"/>
  <c r="L17448" i="7"/>
  <c r="A17448" i="7"/>
  <c r="L17208" i="7"/>
  <c r="A17208" i="7"/>
  <c r="L17887" i="7"/>
  <c r="A17887" i="7"/>
  <c r="L17519" i="7"/>
  <c r="A17519" i="7"/>
  <c r="L17319" i="7"/>
  <c r="A17319" i="7"/>
  <c r="L16894" i="7"/>
  <c r="A16894" i="7"/>
  <c r="L17902" i="7"/>
  <c r="A17902" i="7"/>
  <c r="L17582" i="7"/>
  <c r="A17582" i="7"/>
  <c r="L17262" i="7"/>
  <c r="A17262" i="7"/>
  <c r="L16890" i="7"/>
  <c r="A16890" i="7"/>
  <c r="L17009" i="7"/>
  <c r="A17009" i="7"/>
  <c r="L16712" i="7"/>
  <c r="A16712" i="7"/>
  <c r="L16829" i="7"/>
  <c r="A16829" i="7"/>
  <c r="L16956" i="7"/>
  <c r="A16956" i="7"/>
  <c r="L16835" i="7"/>
  <c r="A16835" i="7"/>
  <c r="L12291" i="7"/>
  <c r="A12291" i="7"/>
  <c r="L14030" i="7"/>
  <c r="A14030" i="7"/>
  <c r="L17334" i="7"/>
  <c r="A17334" i="7"/>
  <c r="L16311" i="7"/>
  <c r="A16311" i="7"/>
  <c r="L13926" i="7"/>
  <c r="A13926" i="7"/>
  <c r="A17129" i="7"/>
  <c r="L17129" i="7"/>
  <c r="L16209" i="7"/>
  <c r="A16209" i="7"/>
  <c r="L12693" i="7"/>
  <c r="A12693"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7741" i="7"/>
  <c r="A17741" i="7"/>
  <c r="L17757" i="7"/>
  <c r="A17757" i="7"/>
  <c r="L17596" i="7"/>
  <c r="A17596" i="7"/>
  <c r="L17371" i="7"/>
  <c r="A17371" i="7"/>
  <c r="L16781" i="7"/>
  <c r="A16781" i="7"/>
  <c r="L15366" i="7"/>
  <c r="A15366" i="7"/>
  <c r="L15443" i="7"/>
  <c r="A15443" i="7"/>
  <c r="L15993" i="7"/>
  <c r="A15993" i="7"/>
  <c r="L14205" i="7"/>
  <c r="A14205" i="7"/>
  <c r="L12672" i="7"/>
  <c r="A12672" i="7"/>
  <c r="L12870" i="7"/>
  <c r="A12870" i="7"/>
  <c r="L12609" i="7"/>
  <c r="A12609" i="7"/>
  <c r="L17775" i="7"/>
  <c r="A17775" i="7"/>
  <c r="L15997" i="7"/>
  <c r="A15997" i="7"/>
  <c r="L15044" i="7"/>
  <c r="A15044" i="7"/>
  <c r="L15313" i="7"/>
  <c r="A15313" i="7"/>
  <c r="L13294" i="7"/>
  <c r="A13294" i="7"/>
  <c r="L17313" i="7"/>
  <c r="A17313" i="7"/>
  <c r="L17768" i="7"/>
  <c r="A17768" i="7"/>
  <c r="L17571" i="7"/>
  <c r="A17571"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7179" i="7"/>
  <c r="A17179" i="7"/>
  <c r="L17431" i="7"/>
  <c r="A17431" i="7"/>
  <c r="L17470" i="7"/>
  <c r="A17470"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17444" i="7"/>
  <c r="A17444" i="7"/>
  <c r="L14601" i="7"/>
  <c r="A14601"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7386" i="7"/>
  <c r="A17386" i="7"/>
  <c r="L17776" i="7"/>
  <c r="A17776" i="7"/>
  <c r="L17375" i="7"/>
  <c r="A17375" i="7"/>
  <c r="L16751" i="7"/>
  <c r="A16751" i="7"/>
  <c r="L16980" i="7"/>
  <c r="A16980" i="7"/>
  <c r="L15322" i="7"/>
  <c r="A15322" i="7"/>
  <c r="L14174" i="7"/>
  <c r="A14174" i="7"/>
  <c r="L13299" i="7"/>
  <c r="A13299" i="7"/>
  <c r="L12281" i="7"/>
  <c r="A12281" i="7"/>
  <c r="L15972" i="7"/>
  <c r="A15972" i="7"/>
  <c r="L14339" i="7"/>
  <c r="A14339" i="7"/>
  <c r="L17275" i="7"/>
  <c r="A17275" i="7"/>
  <c r="L16325" i="7"/>
  <c r="A16325" i="7"/>
  <c r="L13367" i="7"/>
  <c r="A13367"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17259" i="7"/>
  <c r="A17259" i="7"/>
  <c r="L17338" i="7"/>
  <c r="A17338" i="7"/>
  <c r="L17704" i="7"/>
  <c r="A17704" i="7"/>
  <c r="L17287" i="7"/>
  <c r="A17287" i="7"/>
  <c r="L16945" i="7"/>
  <c r="A16945" i="7"/>
  <c r="L16803" i="7"/>
  <c r="A16803" i="7"/>
  <c r="L15208" i="7"/>
  <c r="A15208" i="7"/>
  <c r="L16562" i="7"/>
  <c r="A16562" i="7"/>
  <c r="L14101" i="7"/>
  <c r="A14101" i="7"/>
  <c r="L13169" i="7"/>
  <c r="A13169" i="7"/>
  <c r="L14976" i="7"/>
  <c r="A14976" i="7"/>
  <c r="L14975" i="7"/>
  <c r="A14975" i="7"/>
  <c r="L16149" i="7"/>
  <c r="A16149" i="7"/>
  <c r="L15180" i="7"/>
  <c r="A15180" i="7"/>
  <c r="L16154" i="7"/>
  <c r="A16154" i="7"/>
  <c r="L14461" i="7"/>
  <c r="A14461" i="7"/>
  <c r="L13159" i="7"/>
  <c r="A13159" i="7"/>
  <c r="L13747" i="7"/>
  <c r="A13747" i="7"/>
  <c r="L16879" i="7"/>
  <c r="A16879" i="7"/>
  <c r="L15892" i="7"/>
  <c r="A15892" i="7"/>
  <c r="L14159" i="7"/>
  <c r="A14159" i="7"/>
  <c r="L13163" i="7"/>
  <c r="A13163" i="7"/>
  <c r="L17147" i="7"/>
  <c r="A17147" i="7"/>
  <c r="L15629" i="7"/>
  <c r="A15629" i="7"/>
  <c r="L13271" i="7"/>
  <c r="A13271" i="7"/>
  <c r="L12499" i="7"/>
  <c r="A12499" i="7"/>
  <c r="L17706" i="7"/>
  <c r="A17706" i="7"/>
  <c r="L16150" i="7"/>
  <c r="A16150" i="7"/>
  <c r="L14916" i="7"/>
  <c r="A14916" i="7"/>
  <c r="L13985" i="7"/>
  <c r="A13985" i="7"/>
  <c r="L14459" i="7"/>
  <c r="A14459" i="7"/>
  <c r="L13026" i="7"/>
  <c r="A13026" i="7"/>
  <c r="L17619" i="7"/>
  <c r="A17619" i="7"/>
  <c r="L16911" i="7"/>
  <c r="A16911" i="7"/>
  <c r="L17406" i="7"/>
  <c r="A17406" i="7"/>
  <c r="L14663" i="7"/>
  <c r="A14663" i="7"/>
  <c r="L13395" i="7"/>
  <c r="A13395" i="7"/>
  <c r="L13357" i="7"/>
  <c r="A13357" i="7"/>
  <c r="L16425" i="7"/>
  <c r="A16425" i="7"/>
  <c r="L13100" i="7"/>
  <c r="A13100" i="7"/>
  <c r="L17763" i="7"/>
  <c r="A17763" i="7"/>
  <c r="L17175" i="7"/>
  <c r="A17175" i="7"/>
  <c r="L14579" i="7"/>
  <c r="A14579" i="7"/>
  <c r="L12922" i="7"/>
  <c r="A12922" i="7"/>
  <c r="L16630" i="7"/>
  <c r="A16630" i="7"/>
  <c r="L16194" i="7"/>
  <c r="A16194" i="7"/>
  <c r="L13676" i="7"/>
  <c r="A13676" i="7"/>
  <c r="L14362" i="7"/>
  <c r="A14362" i="7"/>
  <c r="L13498" i="7"/>
  <c r="A13498" i="7"/>
  <c r="L17387" i="7"/>
  <c r="A17387" i="7"/>
  <c r="L17296" i="7"/>
  <c r="A17296" i="7"/>
  <c r="L16925" i="7"/>
  <c r="A16925" i="7"/>
  <c r="L15072" i="7"/>
  <c r="A15072" i="7"/>
  <c r="L16586" i="7"/>
  <c r="A16586" i="7"/>
  <c r="L13140" i="7"/>
  <c r="A13140" i="7"/>
  <c r="L13141" i="7"/>
  <c r="A13141" i="7"/>
  <c r="L17810" i="7"/>
  <c r="A17810" i="7"/>
  <c r="L17825" i="7"/>
  <c r="A17825" i="7"/>
  <c r="L16111" i="7"/>
  <c r="A16111" i="7"/>
  <c r="L15057" i="7"/>
  <c r="A15057" i="7"/>
  <c r="L14668" i="7"/>
  <c r="A14668" i="7"/>
  <c r="L12733" i="7"/>
  <c r="A12733" i="7"/>
  <c r="L17896" i="7"/>
  <c r="A17896" i="7"/>
  <c r="L14943" i="7"/>
  <c r="A14943" i="7"/>
  <c r="L15602" i="7"/>
  <c r="A15602" i="7"/>
  <c r="L14104" i="7"/>
  <c r="A14104" i="7"/>
  <c r="L13662" i="7"/>
  <c r="A13662" i="7"/>
  <c r="L12949" i="7"/>
  <c r="A12949" i="7"/>
  <c r="L13866" i="7"/>
  <c r="A13866" i="7"/>
  <c r="L16810" i="7"/>
  <c r="A16810" i="7"/>
  <c r="L16809" i="7"/>
  <c r="A16809" i="7"/>
  <c r="L16813" i="7"/>
  <c r="A16813" i="7"/>
  <c r="L15196" i="7"/>
  <c r="A15196" i="7"/>
  <c r="L12884" i="7"/>
  <c r="A12884" i="7"/>
  <c r="L15527" i="7"/>
  <c r="A15527" i="7"/>
  <c r="L14848" i="7"/>
  <c r="A14848" i="7"/>
  <c r="L14029" i="7"/>
  <c r="A14029" i="7"/>
  <c r="L12925" i="7"/>
  <c r="A12925" i="7"/>
  <c r="L12387" i="7"/>
  <c r="A12387" i="7"/>
  <c r="L17604" i="7"/>
  <c r="A17604" i="7"/>
  <c r="L17225" i="7"/>
  <c r="A17225" i="7"/>
  <c r="L17590" i="7"/>
  <c r="A17590" i="7"/>
  <c r="L12614" i="7"/>
  <c r="A12614" i="7"/>
  <c r="L13103" i="7"/>
  <c r="A13103" i="7"/>
  <c r="L12718" i="7"/>
  <c r="A12718" i="7"/>
  <c r="L17146" i="7"/>
  <c r="A17146" i="7"/>
  <c r="L16600" i="7"/>
  <c r="A16600" i="7"/>
  <c r="L16581" i="7"/>
  <c r="A16581" i="7"/>
  <c r="L16515" i="7"/>
  <c r="A16515" i="7"/>
  <c r="L17460" i="7"/>
  <c r="A17460" i="7"/>
  <c r="L17481" i="7"/>
  <c r="A17481" i="7"/>
  <c r="L17023" i="7"/>
  <c r="A17023" i="7"/>
  <c r="L16928" i="7"/>
  <c r="A16928" i="7"/>
  <c r="L14417" i="7"/>
  <c r="A14417" i="7"/>
  <c r="L15981" i="7"/>
  <c r="A15981" i="7"/>
  <c r="L15979" i="7"/>
  <c r="A15979" i="7"/>
  <c r="L14728" i="7"/>
  <c r="A14728" i="7"/>
  <c r="L14391" i="7"/>
  <c r="A14391" i="7"/>
  <c r="L14070" i="7"/>
  <c r="A14070" i="7"/>
  <c r="L14492" i="7"/>
  <c r="A14492" i="7"/>
  <c r="L12751" i="7"/>
  <c r="A12751" i="7"/>
  <c r="L13234" i="7"/>
  <c r="A13234" i="7"/>
  <c r="L17488" i="7"/>
  <c r="A17488" i="7"/>
  <c r="L17142" i="7"/>
  <c r="A17142" i="7"/>
  <c r="L16772" i="7"/>
  <c r="A16772" i="7"/>
  <c r="L14926" i="7"/>
  <c r="A14926" i="7"/>
  <c r="L13104" i="7"/>
  <c r="A13104" i="7"/>
  <c r="L13554" i="7"/>
  <c r="A13554"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17540" i="7"/>
  <c r="A17540" i="7"/>
  <c r="L17682" i="7"/>
  <c r="A17682" i="7"/>
  <c r="L16686" i="7"/>
  <c r="A16686" i="7"/>
  <c r="L16534" i="7"/>
  <c r="A16534" i="7"/>
  <c r="L14736" i="7"/>
  <c r="A14736" i="7"/>
  <c r="L12840" i="7"/>
  <c r="A12840" i="7"/>
  <c r="L13138" i="7"/>
  <c r="A13138" i="7"/>
  <c r="L17516" i="7"/>
  <c r="A17516" i="7"/>
  <c r="L17649" i="7"/>
  <c r="A17649" i="7"/>
  <c r="L17094" i="7"/>
  <c r="A17094" i="7"/>
  <c r="L15047" i="7"/>
  <c r="A15047" i="7"/>
  <c r="L14656" i="7"/>
  <c r="A14656" i="7"/>
  <c r="L14260" i="7"/>
  <c r="A14260" i="7"/>
  <c r="L13435" i="7"/>
  <c r="A13435" i="7"/>
  <c r="L17015" i="7"/>
  <c r="A17015" i="7"/>
  <c r="L15170" i="7"/>
  <c r="A15170" i="7"/>
  <c r="L17477" i="7"/>
  <c r="A17477" i="7"/>
  <c r="L15068" i="7"/>
  <c r="A15068" i="7"/>
  <c r="L13992" i="7"/>
  <c r="A13992" i="7"/>
  <c r="L13596" i="7"/>
  <c r="A13596" i="7"/>
  <c r="L12810" i="7"/>
  <c r="A12810" i="7"/>
  <c r="L17527" i="7"/>
  <c r="A17527" i="7"/>
  <c r="L12216" i="7"/>
  <c r="A12216" i="7"/>
  <c r="L15848" i="7"/>
  <c r="A15848" i="7"/>
  <c r="L15863" i="7"/>
  <c r="A15863" i="7"/>
  <c r="L15878" i="7"/>
  <c r="A15878" i="7"/>
  <c r="L15885" i="7"/>
  <c r="A15885" i="7"/>
  <c r="L16428" i="7"/>
  <c r="A16428" i="7"/>
  <c r="L15796" i="7"/>
  <c r="A15796" i="7"/>
  <c r="L15795" i="7"/>
  <c r="A15795" i="7"/>
  <c r="L15802" i="7"/>
  <c r="A15802" i="7"/>
  <c r="L15849" i="7"/>
  <c r="A15849" i="7"/>
  <c r="L16296" i="7"/>
  <c r="A16296" i="7"/>
  <c r="L16673" i="7"/>
  <c r="A16673" i="7"/>
  <c r="L13730" i="7"/>
  <c r="A13730" i="7"/>
  <c r="L17458" i="7"/>
  <c r="A17458" i="7"/>
  <c r="L16384" i="7"/>
  <c r="A16384" i="7"/>
  <c r="L14192" i="7"/>
  <c r="A14192" i="7"/>
  <c r="L17674" i="7"/>
  <c r="A17674" i="7"/>
  <c r="L16518" i="7"/>
  <c r="A16518" i="7"/>
  <c r="L15308" i="7"/>
  <c r="A15308" i="7"/>
  <c r="L14929" i="7"/>
  <c r="A14929" i="7"/>
  <c r="L17252" i="7"/>
  <c r="A17252" i="7"/>
  <c r="L17311" i="7"/>
  <c r="A17311"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7290" i="7"/>
  <c r="A17290" i="7"/>
  <c r="L16983" i="7"/>
  <c r="A16983" i="7"/>
  <c r="L14972" i="7"/>
  <c r="A14972" i="7"/>
  <c r="L12906" i="7"/>
  <c r="A12906" i="7"/>
  <c r="L12464" i="7"/>
  <c r="A12464" i="7"/>
  <c r="L14652" i="7"/>
  <c r="A14652" i="7"/>
  <c r="L17875" i="7"/>
  <c r="A17875"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17133" i="7"/>
  <c r="A17133" i="7"/>
  <c r="L17019" i="7"/>
  <c r="A17019" i="7"/>
  <c r="L17292" i="7"/>
  <c r="A17292" i="7"/>
  <c r="L17443" i="7"/>
  <c r="A17443" i="7"/>
  <c r="L17474" i="7"/>
  <c r="A17474" i="7"/>
  <c r="L17705" i="7"/>
  <c r="A17705" i="7"/>
  <c r="L17393" i="7"/>
  <c r="A17393" i="7"/>
  <c r="L17616" i="7"/>
  <c r="A17616" i="7"/>
  <c r="L17807" i="7"/>
  <c r="A17807" i="7"/>
  <c r="L17231" i="7"/>
  <c r="A17231" i="7"/>
  <c r="L17790" i="7"/>
  <c r="A17790" i="7"/>
  <c r="L17230" i="7"/>
  <c r="A17230" i="7"/>
  <c r="L16691" i="7"/>
  <c r="A16691" i="7"/>
  <c r="L16016" i="7"/>
  <c r="A16016" i="7"/>
  <c r="L15967" i="7"/>
  <c r="A15967" i="7"/>
  <c r="L16014" i="7"/>
  <c r="A16014" i="7"/>
  <c r="L16013" i="7"/>
  <c r="A16013" i="7"/>
  <c r="L16571" i="7"/>
  <c r="A16571" i="7"/>
  <c r="L16090" i="7"/>
  <c r="A16090" i="7"/>
  <c r="L16017" i="7"/>
  <c r="A16017" i="7"/>
  <c r="L17301" i="7"/>
  <c r="A17301" i="7"/>
  <c r="L17603" i="7"/>
  <c r="A17603" i="7"/>
  <c r="L17199" i="7"/>
  <c r="A17199" i="7"/>
  <c r="L17238" i="7"/>
  <c r="A17238" i="7"/>
  <c r="L16908" i="7"/>
  <c r="A16908" i="7"/>
  <c r="L15152" i="7"/>
  <c r="A15152" i="7"/>
  <c r="L16259" i="7"/>
  <c r="A16259" i="7"/>
  <c r="L13481" i="7"/>
  <c r="A13481" i="7"/>
  <c r="L13206" i="7"/>
  <c r="A13206" i="7"/>
  <c r="L13121" i="7"/>
  <c r="A13121" i="7"/>
  <c r="L12572" i="7"/>
  <c r="A12572" i="7"/>
  <c r="L17531" i="7"/>
  <c r="A17531" i="7"/>
  <c r="L17718" i="7"/>
  <c r="A17718"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7047" i="7"/>
  <c r="A17047" i="7"/>
  <c r="L17445" i="7"/>
  <c r="A17445" i="7"/>
  <c r="L16967" i="7"/>
  <c r="A16967" i="7"/>
  <c r="L17660" i="7"/>
  <c r="A17660" i="7"/>
  <c r="L17244" i="7"/>
  <c r="A17244" i="7"/>
  <c r="L17627" i="7"/>
  <c r="A17627" i="7"/>
  <c r="L17283" i="7"/>
  <c r="A17283" i="7"/>
  <c r="L17003" i="7"/>
  <c r="A17003" i="7"/>
  <c r="L17586" i="7"/>
  <c r="A17586" i="7"/>
  <c r="L17210" i="7"/>
  <c r="A17210" i="7"/>
  <c r="L16834" i="7"/>
  <c r="A16834" i="7"/>
  <c r="L17833" i="7"/>
  <c r="A17833" i="7"/>
  <c r="L17417" i="7"/>
  <c r="A17417" i="7"/>
  <c r="L17161" i="7"/>
  <c r="A17161" i="7"/>
  <c r="L17664" i="7"/>
  <c r="A17664" i="7"/>
  <c r="L17424" i="7"/>
  <c r="A17424" i="7"/>
  <c r="L17160" i="7"/>
  <c r="A17160" i="7"/>
  <c r="L17863" i="7"/>
  <c r="A17863" i="7"/>
  <c r="L17455" i="7"/>
  <c r="A17455" i="7"/>
  <c r="L17263" i="7"/>
  <c r="A17263" i="7"/>
  <c r="L16823" i="7"/>
  <c r="A16823" i="7"/>
  <c r="L17886" i="7"/>
  <c r="A17886" i="7"/>
  <c r="L17518" i="7"/>
  <c r="A17518" i="7"/>
  <c r="A17246" i="7"/>
  <c r="L17246" i="7"/>
  <c r="L16818" i="7"/>
  <c r="A16818" i="7"/>
  <c r="L16961" i="7"/>
  <c r="A16961" i="7"/>
  <c r="L17048" i="7"/>
  <c r="A17048" i="7"/>
  <c r="L17053" i="7"/>
  <c r="A17053" i="7"/>
  <c r="L16821" i="7"/>
  <c r="A16821" i="7"/>
  <c r="L16900" i="7"/>
  <c r="A16900" i="7"/>
  <c r="L16827" i="7"/>
  <c r="A16827" i="7"/>
  <c r="L12622" i="7"/>
  <c r="A12622" i="7"/>
  <c r="L16954" i="7"/>
  <c r="A16954" i="7"/>
  <c r="L15985" i="7"/>
  <c r="A15985" i="7"/>
  <c r="L13025" i="7"/>
  <c r="A13025" i="7"/>
  <c r="L16869" i="7"/>
  <c r="A16869" i="7"/>
  <c r="L14360" i="7"/>
  <c r="A14360" i="7"/>
  <c r="L12228" i="7"/>
  <c r="A12228"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17333" i="7"/>
  <c r="A17333" i="7"/>
  <c r="L17404" i="7"/>
  <c r="A17404" i="7"/>
  <c r="L17355" i="7"/>
  <c r="A17355" i="7"/>
  <c r="L17760" i="7"/>
  <c r="A17760" i="7"/>
  <c r="L16741" i="7"/>
  <c r="A16741" i="7"/>
  <c r="L15206" i="7"/>
  <c r="A15206" i="7"/>
  <c r="L16498" i="7"/>
  <c r="A16498" i="7"/>
  <c r="L15265" i="7"/>
  <c r="A15265" i="7"/>
  <c r="L13918" i="7"/>
  <c r="A13918" i="7"/>
  <c r="L14602" i="7"/>
  <c r="A14602" i="7"/>
  <c r="L13189" i="7"/>
  <c r="A13189" i="7"/>
  <c r="L12201" i="7"/>
  <c r="A12201" i="7"/>
  <c r="L17753" i="7"/>
  <c r="A17753" i="7"/>
  <c r="L17495" i="7"/>
  <c r="A17495" i="7"/>
  <c r="L16885" i="7"/>
  <c r="A16885" i="7"/>
  <c r="L15309" i="7"/>
  <c r="A15309" i="7"/>
  <c r="L14932" i="7"/>
  <c r="A14932" i="7"/>
  <c r="L14256" i="7"/>
  <c r="A14256" i="7"/>
  <c r="L13293" i="7"/>
  <c r="A13293" i="7"/>
  <c r="L17748" i="7"/>
  <c r="A17748" i="7"/>
  <c r="L16759" i="7"/>
  <c r="A16759" i="7"/>
  <c r="L17399" i="7"/>
  <c r="A17399"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7067" i="7"/>
  <c r="A17067" i="7"/>
  <c r="L17279" i="7"/>
  <c r="A17279" i="7"/>
  <c r="L17278" i="7"/>
  <c r="A17278"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17877" i="7"/>
  <c r="A17877" i="7"/>
  <c r="L17068" i="7"/>
  <c r="A17068" i="7"/>
  <c r="L12924" i="7"/>
  <c r="A12924"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17740" i="7"/>
  <c r="A17740" i="7"/>
  <c r="L16783" i="7"/>
  <c r="A16783" i="7"/>
  <c r="L17560" i="7"/>
  <c r="A17560" i="7"/>
  <c r="L17359" i="7"/>
  <c r="A17359" i="7"/>
  <c r="L16852" i="7"/>
  <c r="A16852" i="7"/>
  <c r="L15321" i="7"/>
  <c r="A15321" i="7"/>
  <c r="L12863" i="7"/>
  <c r="A12863" i="7"/>
  <c r="L13107" i="7"/>
  <c r="A13107" i="7"/>
  <c r="L12217" i="7"/>
  <c r="A12217" i="7"/>
  <c r="L15843" i="7"/>
  <c r="A15843" i="7"/>
  <c r="L12416" i="7"/>
  <c r="A12416" i="7"/>
  <c r="L17130" i="7"/>
  <c r="A17130" i="7"/>
  <c r="L15171" i="7"/>
  <c r="A15171" i="7"/>
  <c r="L13917" i="7"/>
  <c r="A13917" i="7"/>
  <c r="L14856" i="7"/>
  <c r="A14856"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7139" i="7"/>
  <c r="A17139" i="7"/>
  <c r="L17258" i="7"/>
  <c r="A17258" i="7"/>
  <c r="L17696" i="7"/>
  <c r="A17696" i="7"/>
  <c r="L16998" i="7"/>
  <c r="A16998" i="7"/>
  <c r="L16801" i="7"/>
  <c r="A16801" i="7"/>
  <c r="L14952" i="7"/>
  <c r="A14952" i="7"/>
  <c r="L15257" i="7"/>
  <c r="A15257" i="7"/>
  <c r="L13262" i="7"/>
  <c r="A13262" i="7"/>
  <c r="L12495" i="7"/>
  <c r="A12495" i="7"/>
  <c r="L16749" i="7"/>
  <c r="A16749" i="7"/>
  <c r="L16519" i="7"/>
  <c r="A16519" i="7"/>
  <c r="L16182" i="7"/>
  <c r="A16182" i="7"/>
  <c r="L15189" i="7"/>
  <c r="A15189" i="7"/>
  <c r="L14980" i="7"/>
  <c r="A14980" i="7"/>
  <c r="L16521" i="7"/>
  <c r="A16521" i="7"/>
  <c r="L12908" i="7"/>
  <c r="A12908" i="7"/>
  <c r="L14458" i="7"/>
  <c r="A14458" i="7"/>
  <c r="L13403" i="7"/>
  <c r="A13403" i="7"/>
  <c r="L17734" i="7"/>
  <c r="A17734" i="7"/>
  <c r="L15891" i="7"/>
  <c r="A15891" i="7"/>
  <c r="L13814" i="7"/>
  <c r="A13814" i="7"/>
  <c r="L13930" i="7"/>
  <c r="A13930" i="7"/>
  <c r="L14892" i="7"/>
  <c r="A14892" i="7"/>
  <c r="L14515" i="7"/>
  <c r="A14515" i="7"/>
  <c r="L13674" i="7"/>
  <c r="A13674" i="7"/>
  <c r="L17125" i="7"/>
  <c r="A17125" i="7"/>
  <c r="L17073" i="7"/>
  <c r="A17073" i="7"/>
  <c r="L16118" i="7"/>
  <c r="A16118" i="7"/>
  <c r="L16147" i="7"/>
  <c r="A16147" i="7"/>
  <c r="L12912" i="7"/>
  <c r="A12912" i="7"/>
  <c r="L13248" i="7"/>
  <c r="A13248" i="7"/>
  <c r="L17733" i="7"/>
  <c r="A17733" i="7"/>
  <c r="L17366" i="7"/>
  <c r="A17366" i="7"/>
  <c r="L16859" i="7"/>
  <c r="A16859" i="7"/>
  <c r="L14103" i="7"/>
  <c r="A14103" i="7"/>
  <c r="L12515" i="7"/>
  <c r="A12515" i="7"/>
  <c r="L12196" i="7"/>
  <c r="A12196" i="7"/>
  <c r="L14279" i="7"/>
  <c r="A14279" i="7"/>
  <c r="L12198" i="7"/>
  <c r="A12198" i="7"/>
  <c r="L17707" i="7"/>
  <c r="A17707" i="7"/>
  <c r="L17222" i="7"/>
  <c r="A17222" i="7"/>
  <c r="L12494" i="7"/>
  <c r="A12494" i="7"/>
  <c r="L12618" i="7"/>
  <c r="A12618" i="7"/>
  <c r="L16198" i="7"/>
  <c r="A16198" i="7"/>
  <c r="L15250" i="7"/>
  <c r="A15250" i="7"/>
  <c r="L14772" i="7"/>
  <c r="A14772" i="7"/>
  <c r="L13510" i="7"/>
  <c r="A13510" i="7"/>
  <c r="L12274" i="7"/>
  <c r="A12274" i="7"/>
  <c r="L17379" i="7"/>
  <c r="A17379" i="7"/>
  <c r="L16861" i="7"/>
  <c r="A16861" i="7"/>
  <c r="L16646" i="7"/>
  <c r="A16646" i="7"/>
  <c r="L16130" i="7"/>
  <c r="A16130" i="7"/>
  <c r="L14477" i="7"/>
  <c r="A14477" i="7"/>
  <c r="L12252" i="7"/>
  <c r="A12252" i="7"/>
  <c r="L17453" i="7"/>
  <c r="A17453" i="7"/>
  <c r="L17121" i="7"/>
  <c r="A17121" i="7"/>
  <c r="L15014" i="7"/>
  <c r="A15014" i="7"/>
  <c r="L13454" i="7"/>
  <c r="A13454" i="7"/>
  <c r="L13879" i="7"/>
  <c r="A13879" i="7"/>
  <c r="L13451" i="7"/>
  <c r="A13451" i="7"/>
  <c r="L17623" i="7"/>
  <c r="A17623" i="7"/>
  <c r="L16174" i="7"/>
  <c r="A16174" i="7"/>
  <c r="L15362" i="7"/>
  <c r="A15362" i="7"/>
  <c r="L13720" i="7"/>
  <c r="A13720" i="7"/>
  <c r="L14275" i="7"/>
  <c r="A14275" i="7"/>
  <c r="L12445" i="7"/>
  <c r="A12445" i="7"/>
  <c r="L13218" i="7"/>
  <c r="A13218" i="7"/>
  <c r="L17698" i="7"/>
  <c r="A17698" i="7"/>
  <c r="L16793" i="7"/>
  <c r="A16793" i="7"/>
  <c r="L16797" i="7"/>
  <c r="A16797" i="7"/>
  <c r="L14948" i="7"/>
  <c r="A14948" i="7"/>
  <c r="L14082" i="7"/>
  <c r="A14082" i="7"/>
  <c r="L15367" i="7"/>
  <c r="A15367" i="7"/>
  <c r="L13111" i="7"/>
  <c r="A13111" i="7"/>
  <c r="L12644" i="7"/>
  <c r="A12644" i="7"/>
  <c r="L12813" i="7"/>
  <c r="A12813" i="7"/>
  <c r="L12299" i="7"/>
  <c r="A12299" i="7"/>
  <c r="L17524" i="7"/>
  <c r="A17524" i="7"/>
  <c r="L17185" i="7"/>
  <c r="A17185" i="7"/>
  <c r="L16344" i="7"/>
  <c r="A16344" i="7"/>
  <c r="L13029" i="7"/>
  <c r="A13029" i="7"/>
  <c r="L12825" i="7"/>
  <c r="A12825" i="7"/>
  <c r="L16326" i="7"/>
  <c r="A16326" i="7"/>
  <c r="L12287" i="7"/>
  <c r="A12287" i="7"/>
  <c r="L17713" i="7"/>
  <c r="A17713" i="7"/>
  <c r="L16544" i="7"/>
  <c r="A16544" i="7"/>
  <c r="L16541" i="7"/>
  <c r="A16541" i="7"/>
  <c r="L16578" i="7"/>
  <c r="A16578" i="7"/>
  <c r="L17116" i="7"/>
  <c r="A17116" i="7"/>
  <c r="L17498" i="7"/>
  <c r="A17498" i="7"/>
  <c r="L17305" i="7"/>
  <c r="A17305" i="7"/>
  <c r="L15335" i="7"/>
  <c r="A15335" i="7"/>
  <c r="L15341" i="7"/>
  <c r="A15341" i="7"/>
  <c r="L15339" i="7"/>
  <c r="A15339" i="7"/>
  <c r="L14496" i="7"/>
  <c r="A14496" i="7"/>
  <c r="L14183" i="7"/>
  <c r="A14183" i="7"/>
  <c r="L13575" i="7"/>
  <c r="A13575" i="7"/>
  <c r="L14388" i="7"/>
  <c r="A14388" i="7"/>
  <c r="L13237" i="7"/>
  <c r="A13237" i="7"/>
  <c r="L13226" i="7"/>
  <c r="A13226" i="7"/>
  <c r="L17392" i="7"/>
  <c r="A17392" i="7"/>
  <c r="L16770" i="7"/>
  <c r="A16770" i="7"/>
  <c r="L16883" i="7"/>
  <c r="A16883" i="7"/>
  <c r="L15277" i="7"/>
  <c r="A15277" i="7"/>
  <c r="L12200" i="7"/>
  <c r="A12200" i="7"/>
  <c r="L13186" i="7"/>
  <c r="A13186" i="7"/>
  <c r="L17277" i="7"/>
  <c r="A17277"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7085" i="7"/>
  <c r="A17085" i="7"/>
  <c r="L17541" i="7"/>
  <c r="A17541" i="7"/>
  <c r="L17412" i="7"/>
  <c r="A17412" i="7"/>
  <c r="L17691" i="7"/>
  <c r="A17691" i="7"/>
  <c r="L17410" i="7"/>
  <c r="A17410" i="7"/>
  <c r="L16422" i="7"/>
  <c r="A16422" i="7"/>
  <c r="L14704" i="7"/>
  <c r="A14704" i="7"/>
  <c r="L14341" i="7"/>
  <c r="A14341" i="7"/>
  <c r="L12530" i="7"/>
  <c r="A12530" i="7"/>
  <c r="L17452" i="7"/>
  <c r="A17452" i="7"/>
  <c r="L17537" i="7"/>
  <c r="A17537" i="7"/>
  <c r="L15046" i="7"/>
  <c r="A15046" i="7"/>
  <c r="L14112" i="7"/>
  <c r="A14112" i="7"/>
  <c r="L13972" i="7"/>
  <c r="A13972" i="7"/>
  <c r="L12227" i="7"/>
  <c r="A12227" i="7"/>
  <c r="L16064" i="7"/>
  <c r="A16064" i="7"/>
  <c r="L15499" i="7"/>
  <c r="A15499" i="7"/>
  <c r="L14583" i="7"/>
  <c r="A14583" i="7"/>
  <c r="L13390" i="7"/>
  <c r="A13390" i="7"/>
  <c r="L12257" i="7"/>
  <c r="A12257" i="7"/>
  <c r="L17183" i="7"/>
  <c r="A17183"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17905" i="7"/>
  <c r="A17905" i="7"/>
  <c r="L15176" i="7"/>
  <c r="A15176" i="7"/>
  <c r="L14455" i="7"/>
  <c r="A14455" i="7"/>
  <c r="L16446" i="7"/>
  <c r="A16446" i="7"/>
  <c r="L15307" i="7"/>
  <c r="A15307" i="7"/>
  <c r="L13292" i="7"/>
  <c r="A13292"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7274" i="7"/>
  <c r="A17274" i="7"/>
  <c r="L16682" i="7"/>
  <c r="A16682" i="7"/>
  <c r="L14456" i="7"/>
  <c r="A14456" i="7"/>
  <c r="L12554" i="7"/>
  <c r="A12554" i="7"/>
  <c r="L13313" i="7"/>
  <c r="A13313" i="7"/>
  <c r="L13583" i="7"/>
  <c r="A13583"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17794" i="7"/>
  <c r="A17794" i="7"/>
  <c r="L17898" i="7"/>
  <c r="A17898" i="7"/>
  <c r="L16994" i="7"/>
  <c r="A16994" i="7"/>
  <c r="L17196" i="7"/>
  <c r="A17196" i="7"/>
  <c r="L17187" i="7"/>
  <c r="A17187" i="7"/>
  <c r="L17330" i="7"/>
  <c r="A17330" i="7"/>
  <c r="L17697" i="7"/>
  <c r="A17697" i="7"/>
  <c r="L17257" i="7"/>
  <c r="A17257" i="7"/>
  <c r="L17336" i="7"/>
  <c r="A17336" i="7"/>
  <c r="L17791" i="7"/>
  <c r="A17791" i="7"/>
  <c r="L16982" i="7"/>
  <c r="A16982" i="7"/>
  <c r="L17702" i="7"/>
  <c r="A17702" i="7"/>
  <c r="L15968" i="7"/>
  <c r="A15968" i="7"/>
  <c r="L15959" i="7"/>
  <c r="A15959" i="7"/>
  <c r="L15966" i="7"/>
  <c r="A15966" i="7"/>
  <c r="L15965" i="7"/>
  <c r="A15965" i="7"/>
  <c r="L16107" i="7"/>
  <c r="A16107" i="7"/>
  <c r="L15970" i="7"/>
  <c r="A15970" i="7"/>
  <c r="L15969" i="7"/>
  <c r="A15969" i="7"/>
  <c r="L17197" i="7"/>
  <c r="A17197" i="7"/>
  <c r="L17195" i="7"/>
  <c r="A17195" i="7"/>
  <c r="L17198" i="7"/>
  <c r="A17198" i="7"/>
  <c r="L14385" i="7"/>
  <c r="A14385" i="7"/>
  <c r="L15154" i="7"/>
  <c r="A15154" i="7"/>
  <c r="L12887" i="7"/>
  <c r="A12887" i="7"/>
  <c r="L12838" i="7"/>
  <c r="A12838" i="7"/>
  <c r="L12881" i="7"/>
  <c r="A12881" i="7"/>
  <c r="L12268" i="7"/>
  <c r="A12268" i="7"/>
  <c r="L16762" i="7"/>
  <c r="A16762" i="7"/>
  <c r="L17662" i="7"/>
  <c r="A176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7581" i="7"/>
  <c r="A17581" i="7"/>
  <c r="L17653" i="7"/>
  <c r="A17653" i="7"/>
  <c r="L17245" i="7"/>
  <c r="A17245" i="7"/>
  <c r="L17628" i="7"/>
  <c r="A17628" i="7"/>
  <c r="L17212" i="7"/>
  <c r="A17212" i="7"/>
  <c r="L17899" i="7"/>
  <c r="A17899" i="7"/>
  <c r="L17611" i="7"/>
  <c r="A17611" i="7"/>
  <c r="L17267" i="7"/>
  <c r="A17267" i="7"/>
  <c r="L16963" i="7"/>
  <c r="A16963" i="7"/>
  <c r="L17578" i="7"/>
  <c r="A17578" i="7"/>
  <c r="L17162" i="7"/>
  <c r="A17162" i="7"/>
  <c r="L16706" i="7"/>
  <c r="A16706" i="7"/>
  <c r="L17785" i="7"/>
  <c r="A17785" i="7"/>
  <c r="L17345" i="7"/>
  <c r="A17345" i="7"/>
  <c r="L17153" i="7"/>
  <c r="A17153" i="7"/>
  <c r="L17656" i="7"/>
  <c r="A17656" i="7"/>
  <c r="L17416" i="7"/>
  <c r="A17416" i="7"/>
  <c r="L17152" i="7"/>
  <c r="A17152" i="7"/>
  <c r="L17831" i="7"/>
  <c r="A17831" i="7"/>
  <c r="L17447" i="7"/>
  <c r="A17447" i="7"/>
  <c r="L17247" i="7"/>
  <c r="A17247" i="7"/>
  <c r="L17862" i="7"/>
  <c r="A17862" i="7"/>
  <c r="L17486" i="7"/>
  <c r="A17486" i="7"/>
  <c r="L17206" i="7"/>
  <c r="A17206" i="7"/>
  <c r="L16722" i="7"/>
  <c r="A16722" i="7"/>
  <c r="L16897" i="7"/>
  <c r="A16897" i="7"/>
  <c r="L17008" i="7"/>
  <c r="A17008" i="7"/>
  <c r="L17045" i="7"/>
  <c r="A17045" i="7"/>
  <c r="L16733" i="7"/>
  <c r="A16733" i="7"/>
  <c r="L16892" i="7"/>
  <c r="A16892" i="7"/>
  <c r="L16819" i="7"/>
  <c r="A16819" i="7"/>
  <c r="L15384" i="7"/>
  <c r="A15384" i="7"/>
  <c r="L14476" i="7"/>
  <c r="A14476" i="7"/>
  <c r="L16953" i="7"/>
  <c r="A16953" i="7"/>
  <c r="L15609" i="7"/>
  <c r="A15609" i="7"/>
  <c r="L12605" i="7"/>
  <c r="A12605" i="7"/>
  <c r="L13921" i="7"/>
  <c r="A13921" i="7"/>
  <c r="L13355" i="7"/>
  <c r="A13355" i="7"/>
  <c r="L16841" i="7"/>
  <c r="A16841"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17597" i="7"/>
  <c r="A17597" i="7"/>
  <c r="L17372" i="7"/>
  <c r="A17372" i="7"/>
  <c r="L17123" i="7"/>
  <c r="A17123" i="7"/>
  <c r="L17624" i="7"/>
  <c r="A17624" i="7"/>
  <c r="L17742" i="7"/>
  <c r="A17742" i="7"/>
  <c r="A16977" i="7"/>
  <c r="L16977" i="7"/>
  <c r="L16456" i="7"/>
  <c r="A16456" i="7"/>
  <c r="L16668" i="7"/>
  <c r="A16668" i="7"/>
  <c r="L16458" i="7"/>
  <c r="A16458" i="7"/>
  <c r="L14897" i="7"/>
  <c r="A14897" i="7"/>
  <c r="L13335" i="7"/>
  <c r="A13335" i="7"/>
  <c r="L14210" i="7"/>
  <c r="A14210" i="7"/>
  <c r="L12781" i="7"/>
  <c r="A12781" i="7"/>
  <c r="L17403" i="7"/>
  <c r="A17403" i="7"/>
  <c r="L17737" i="7"/>
  <c r="A17737" i="7"/>
  <c r="L15045" i="7"/>
  <c r="A15045" i="7"/>
  <c r="L16339" i="7"/>
  <c r="A16339" i="7"/>
  <c r="L14064" i="7"/>
  <c r="A14064" i="7"/>
  <c r="L12517" i="7"/>
  <c r="A12517" i="7"/>
  <c r="L17747" i="7"/>
  <c r="A17747"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7178" i="7"/>
  <c r="A17178" i="7"/>
  <c r="L17079" i="7"/>
  <c r="A17079" i="7"/>
  <c r="L17078" i="7"/>
  <c r="A17078"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7880" i="7"/>
  <c r="A17880" i="7"/>
  <c r="L13609" i="7"/>
  <c r="A13609"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17132" i="7"/>
  <c r="A17132" i="7"/>
  <c r="L17400" i="7"/>
  <c r="A17400" i="7"/>
  <c r="L17223" i="7"/>
  <c r="A17223" i="7"/>
  <c r="L16937" i="7"/>
  <c r="A16937" i="7"/>
  <c r="L13724" i="7"/>
  <c r="A13724" i="7"/>
  <c r="L14381" i="7"/>
  <c r="A14381" i="7"/>
  <c r="L12219" i="7"/>
  <c r="A12219" i="7"/>
  <c r="L16840" i="7"/>
  <c r="A16840" i="7"/>
  <c r="L13945" i="7"/>
  <c r="A13945" i="7"/>
  <c r="L12540" i="7"/>
  <c r="A12540" i="7"/>
  <c r="L15842" i="7"/>
  <c r="A15842" i="7"/>
  <c r="L12973" i="7"/>
  <c r="A12973" i="7"/>
  <c r="L15070" i="7"/>
  <c r="A15070"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17818" i="7"/>
  <c r="A17818" i="7"/>
  <c r="L17797" i="7"/>
  <c r="A17797" i="7"/>
  <c r="L17796" i="7"/>
  <c r="A17796" i="7"/>
  <c r="L17731" i="7"/>
  <c r="A17731" i="7"/>
  <c r="L16786" i="7"/>
  <c r="A16786" i="7"/>
  <c r="L17234" i="7"/>
  <c r="A17234" i="7"/>
  <c r="L17793" i="7"/>
  <c r="A17793" i="7"/>
  <c r="L17464" i="7"/>
  <c r="A17464" i="7"/>
  <c r="L16785" i="7"/>
  <c r="A16785" i="7"/>
  <c r="L16806" i="7"/>
  <c r="A16806" i="7"/>
  <c r="L14281" i="7"/>
  <c r="A14281" i="7"/>
  <c r="L14097" i="7"/>
  <c r="A14097" i="7"/>
  <c r="L14731" i="7"/>
  <c r="A14731" i="7"/>
  <c r="L12500" i="7"/>
  <c r="A12500" i="7"/>
  <c r="L17391" i="7"/>
  <c r="A17391" i="7"/>
  <c r="L16520" i="7"/>
  <c r="A16520" i="7"/>
  <c r="L16447" i="7"/>
  <c r="A16447" i="7"/>
  <c r="L15990" i="7"/>
  <c r="A15990" i="7"/>
  <c r="L14981" i="7"/>
  <c r="A14981" i="7"/>
  <c r="L14457" i="7"/>
  <c r="A14457" i="7"/>
  <c r="L16449" i="7"/>
  <c r="A16449" i="7"/>
  <c r="L14788" i="7"/>
  <c r="A14788" i="7"/>
  <c r="L12764" i="7"/>
  <c r="A12764" i="7"/>
  <c r="L13251" i="7"/>
  <c r="A13251" i="7"/>
  <c r="L17369" i="7"/>
  <c r="A17369" i="7"/>
  <c r="L16878" i="7"/>
  <c r="A16878" i="7"/>
  <c r="L15211" i="7"/>
  <c r="A15211" i="7"/>
  <c r="L14469" i="7"/>
  <c r="A14469" i="7"/>
  <c r="L13162" i="7"/>
  <c r="A13162" i="7"/>
  <c r="L16887" i="7"/>
  <c r="A16887" i="7"/>
  <c r="L15248" i="7"/>
  <c r="A15248" i="7"/>
  <c r="L15145" i="7"/>
  <c r="A15145" i="7"/>
  <c r="L14195" i="7"/>
  <c r="A14195" i="7"/>
  <c r="L12553" i="7"/>
  <c r="A12553" i="7"/>
  <c r="L15182" i="7"/>
  <c r="A15182" i="7"/>
  <c r="L14979" i="7"/>
  <c r="A14979" i="7"/>
  <c r="L12911" i="7"/>
  <c r="A12911" i="7"/>
  <c r="L13986" i="7"/>
  <c r="A13986" i="7"/>
  <c r="L17253" i="7"/>
  <c r="A17253" i="7"/>
  <c r="L17752" i="7"/>
  <c r="A17752" i="7"/>
  <c r="L17254" i="7"/>
  <c r="A17254" i="7"/>
  <c r="L14350" i="7"/>
  <c r="A14350" i="7"/>
  <c r="L13378" i="7"/>
  <c r="A13378" i="7"/>
  <c r="L13902" i="7"/>
  <c r="A13902" i="7"/>
  <c r="L12533" i="7"/>
  <c r="A12533" i="7"/>
  <c r="L17251" i="7"/>
  <c r="A17251" i="7"/>
  <c r="L16697" i="7"/>
  <c r="A16697" i="7"/>
  <c r="L15359" i="7"/>
  <c r="A15359" i="7"/>
  <c r="L13805" i="7"/>
  <c r="A13805" i="7"/>
  <c r="L14513" i="7"/>
  <c r="A14513" i="7"/>
  <c r="L14934" i="7"/>
  <c r="A14934" i="7"/>
  <c r="L15249" i="7"/>
  <c r="A15249" i="7"/>
  <c r="L14364" i="7"/>
  <c r="A14364" i="7"/>
  <c r="L13144" i="7"/>
  <c r="A13144" i="7"/>
  <c r="L12777" i="7"/>
  <c r="A12777" i="7"/>
  <c r="L16125" i="7"/>
  <c r="A16125" i="7"/>
  <c r="L14745" i="7"/>
  <c r="A14745" i="7"/>
  <c r="L14315" i="7"/>
  <c r="A14315" i="7"/>
  <c r="L13594" i="7"/>
  <c r="A13594" i="7"/>
  <c r="L17469" i="7"/>
  <c r="A17469" i="7"/>
  <c r="L17872" i="7"/>
  <c r="A17872" i="7"/>
  <c r="L15469" i="7"/>
  <c r="A15469" i="7"/>
  <c r="L14032" i="7"/>
  <c r="A14032" i="7"/>
  <c r="L12692" i="7"/>
  <c r="A12692" i="7"/>
  <c r="L13610" i="7"/>
  <c r="A13610" i="7"/>
  <c r="L17644" i="7"/>
  <c r="A17644" i="7"/>
  <c r="L17035" i="7"/>
  <c r="A17035" i="7"/>
  <c r="L15317" i="7"/>
  <c r="A15317" i="7"/>
  <c r="L14561" i="7"/>
  <c r="A14561" i="7"/>
  <c r="L13537" i="7"/>
  <c r="A13537" i="7"/>
  <c r="L13319" i="7"/>
  <c r="A13319" i="7"/>
  <c r="L12556" i="7"/>
  <c r="A12556" i="7"/>
  <c r="L12569" i="7"/>
  <c r="A12569" i="7"/>
  <c r="L16922" i="7"/>
  <c r="A16922" i="7"/>
  <c r="L16816" i="7"/>
  <c r="A16816" i="7"/>
  <c r="L16709" i="7"/>
  <c r="A16709" i="7"/>
  <c r="L16601" i="7"/>
  <c r="A16601" i="7"/>
  <c r="L12607" i="7"/>
  <c r="A12607" i="7"/>
  <c r="L15526" i="7"/>
  <c r="A15526" i="7"/>
  <c r="L13064" i="7"/>
  <c r="A13064" i="7"/>
  <c r="L12996" i="7"/>
  <c r="A12996" i="7"/>
  <c r="L12589" i="7"/>
  <c r="A12589" i="7"/>
  <c r="L12834" i="7"/>
  <c r="A12834" i="7"/>
  <c r="L17172" i="7"/>
  <c r="A17172" i="7"/>
  <c r="L17105" i="7"/>
  <c r="A17105" i="7"/>
  <c r="L14801" i="7"/>
  <c r="A14801" i="7"/>
  <c r="L12245" i="7"/>
  <c r="A12245" i="7"/>
  <c r="L15272" i="7"/>
  <c r="A15272" i="7"/>
  <c r="L12206" i="7"/>
  <c r="A12206" i="7"/>
  <c r="L17559" i="7"/>
  <c r="A17559" i="7"/>
  <c r="L15174" i="7"/>
  <c r="A15174" i="7"/>
  <c r="L13923" i="7"/>
  <c r="A13923" i="7"/>
  <c r="L16784" i="7"/>
  <c r="A16784" i="7"/>
  <c r="L16576" i="7"/>
  <c r="A16576" i="7"/>
  <c r="L16517" i="7"/>
  <c r="A16517" i="7"/>
  <c r="L16546" i="7"/>
  <c r="A16546" i="7"/>
  <c r="L17805" i="7"/>
  <c r="A17805" i="7"/>
  <c r="L17442" i="7"/>
  <c r="A17442" i="7"/>
  <c r="L17064" i="7"/>
  <c r="A17064" i="7"/>
  <c r="L17895" i="7"/>
  <c r="A17895" i="7"/>
  <c r="L17806" i="7"/>
  <c r="A17806" i="7"/>
  <c r="L16996" i="7"/>
  <c r="A16996" i="7"/>
  <c r="L16382" i="7"/>
  <c r="A16382" i="7"/>
  <c r="L15333" i="7"/>
  <c r="A15333" i="7"/>
  <c r="L16378" i="7"/>
  <c r="A16378" i="7"/>
  <c r="L14416" i="7"/>
  <c r="A14416" i="7"/>
  <c r="L14071" i="7"/>
  <c r="A14071" i="7"/>
  <c r="L13230" i="7"/>
  <c r="A13230" i="7"/>
  <c r="L14068" i="7"/>
  <c r="A14068" i="7"/>
  <c r="L13229" i="7"/>
  <c r="A13229" i="7"/>
  <c r="L12346" i="7"/>
  <c r="A12346" i="7"/>
  <c r="L17141" i="7"/>
  <c r="A17141" i="7"/>
  <c r="L17272" i="7"/>
  <c r="A17272" i="7"/>
  <c r="L16769" i="7"/>
  <c r="A16769" i="7"/>
  <c r="L16771" i="7"/>
  <c r="A16771" i="7"/>
  <c r="L14949" i="7"/>
  <c r="A14949" i="7"/>
  <c r="L14587" i="7"/>
  <c r="A14587" i="7"/>
  <c r="L12850" i="7"/>
  <c r="A12850"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7084" i="7"/>
  <c r="A17084" i="7"/>
  <c r="L17683" i="7"/>
  <c r="A17683" i="7"/>
  <c r="L17082" i="7"/>
  <c r="A17082" i="7"/>
  <c r="L17681" i="7"/>
  <c r="A17681" i="7"/>
  <c r="L17544" i="7"/>
  <c r="A17544" i="7"/>
  <c r="L17710" i="7"/>
  <c r="A17710" i="7"/>
  <c r="L16700" i="7"/>
  <c r="A16700" i="7"/>
  <c r="L16589" i="7"/>
  <c r="A16589" i="7"/>
  <c r="L13494" i="7"/>
  <c r="A13494" i="7"/>
  <c r="L14141" i="7"/>
  <c r="A14141" i="7"/>
  <c r="L12522" i="7"/>
  <c r="A12522" i="7"/>
  <c r="L17097" i="7"/>
  <c r="A17097" i="7"/>
  <c r="L17037" i="7"/>
  <c r="A17037" i="7"/>
  <c r="L16348" i="7"/>
  <c r="A16348" i="7"/>
  <c r="L12344" i="7"/>
  <c r="A12344" i="7"/>
  <c r="L13239" i="7"/>
  <c r="A13239" i="7"/>
  <c r="L12602" i="7"/>
  <c r="A12602" i="7"/>
  <c r="L16938" i="7"/>
  <c r="A16938" i="7"/>
  <c r="L15471" i="7"/>
  <c r="A15471" i="7"/>
  <c r="L15491" i="7"/>
  <c r="A15491" i="7"/>
  <c r="L13991" i="7"/>
  <c r="A13991" i="7"/>
  <c r="L13433" i="7"/>
  <c r="A13433" i="7"/>
  <c r="L12337" i="7"/>
  <c r="A12337" i="7"/>
  <c r="L15792" i="7"/>
  <c r="A15792" i="7"/>
  <c r="L15847" i="7"/>
  <c r="A15847" i="7"/>
  <c r="L15862" i="7"/>
  <c r="A15862" i="7"/>
  <c r="L15869" i="7"/>
  <c r="A15869" i="7"/>
  <c r="L15876" i="7"/>
  <c r="A15876" i="7"/>
  <c r="L15883" i="7"/>
  <c r="A15883" i="7"/>
  <c r="L16434" i="7"/>
  <c r="A16434" i="7"/>
  <c r="L15786" i="7"/>
  <c r="A15786" i="7"/>
  <c r="L15801" i="7"/>
  <c r="A15801" i="7"/>
  <c r="L15128" i="7"/>
  <c r="A15128" i="7"/>
  <c r="L12748" i="7"/>
  <c r="A12748" i="7"/>
  <c r="L12450" i="7"/>
  <c r="A12450" i="7"/>
  <c r="L17457" i="7"/>
  <c r="A17457" i="7"/>
  <c r="L16383" i="7"/>
  <c r="A16383" i="7"/>
  <c r="L14278" i="7"/>
  <c r="A14278" i="7"/>
  <c r="L17135" i="7"/>
  <c r="A17135" i="7"/>
  <c r="L15992" i="7"/>
  <c r="A15992" i="7"/>
  <c r="L16166" i="7"/>
  <c r="A16166" i="7"/>
  <c r="L16490" i="7"/>
  <c r="A16490" i="7"/>
  <c r="L12948" i="7"/>
  <c r="A12948" i="7"/>
  <c r="L17309" i="7"/>
  <c r="A17309" i="7"/>
  <c r="L17745" i="7"/>
  <c r="A17745" i="7"/>
  <c r="L17766" i="7"/>
  <c r="A17766"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A17513" i="7"/>
  <c r="L17513" i="7"/>
  <c r="L16985" i="7"/>
  <c r="A16985" i="7"/>
  <c r="L13928" i="7"/>
  <c r="A13928" i="7"/>
  <c r="L15464" i="7"/>
  <c r="A15464" i="7"/>
  <c r="L14207" i="7"/>
  <c r="A14207" i="7"/>
  <c r="L14226" i="7"/>
  <c r="A14226"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7325" i="7"/>
  <c r="A17325" i="7"/>
  <c r="L17525" i="7"/>
  <c r="A17525" i="7"/>
  <c r="L17031" i="7"/>
  <c r="A17031" i="7"/>
  <c r="L17803" i="7"/>
  <c r="A17803" i="7"/>
  <c r="L17030" i="7"/>
  <c r="A17030" i="7"/>
  <c r="L17138" i="7"/>
  <c r="A17138" i="7"/>
  <c r="L17665" i="7"/>
  <c r="A17665" i="7"/>
  <c r="L17145" i="7"/>
  <c r="A17145" i="7"/>
  <c r="L17232" i="7"/>
  <c r="A17232" i="7"/>
  <c r="L17767" i="7"/>
  <c r="A17767" i="7"/>
  <c r="L17646" i="7"/>
  <c r="A17646" i="7"/>
  <c r="L17025" i="7"/>
  <c r="A17025" i="7"/>
  <c r="L17040" i="7"/>
  <c r="A17040" i="7"/>
  <c r="L16694" i="7"/>
  <c r="A16694" i="7"/>
  <c r="L17029" i="7"/>
  <c r="A17029" i="7"/>
  <c r="L15960" i="7"/>
  <c r="A15960" i="7"/>
  <c r="L16574" i="7"/>
  <c r="A16574" i="7"/>
  <c r="L15958" i="7"/>
  <c r="A15958" i="7"/>
  <c r="L16572" i="7"/>
  <c r="A16572" i="7"/>
  <c r="L16099" i="7"/>
  <c r="A16099" i="7"/>
  <c r="L15962" i="7"/>
  <c r="A15962" i="7"/>
  <c r="L15961" i="7"/>
  <c r="A15961" i="7"/>
  <c r="L17636" i="7"/>
  <c r="A17636" i="7"/>
  <c r="L17298" i="7"/>
  <c r="A17298" i="7"/>
  <c r="L15559" i="7"/>
  <c r="A15559" i="7"/>
  <c r="L15561" i="7"/>
  <c r="A15561" i="7"/>
  <c r="L12712" i="7"/>
  <c r="A12712" i="7"/>
  <c r="L14739" i="7"/>
  <c r="A14739" i="7"/>
  <c r="L12519" i="7"/>
  <c r="A12519" i="7"/>
  <c r="L13011" i="7"/>
  <c r="A13011" i="7"/>
  <c r="L17093" i="7"/>
  <c r="A17093" i="7"/>
  <c r="L17889" i="7"/>
  <c r="A17889"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7629" i="7"/>
  <c r="A17629" i="7"/>
  <c r="L17149" i="7"/>
  <c r="A17149" i="7"/>
  <c r="L17900" i="7"/>
  <c r="A17900" i="7"/>
  <c r="L17580" i="7"/>
  <c r="A17580" i="7"/>
  <c r="L17204" i="7"/>
  <c r="A17204" i="7"/>
  <c r="L17883" i="7"/>
  <c r="A17883" i="7"/>
  <c r="L17587" i="7"/>
  <c r="A17587" i="7"/>
  <c r="L17243" i="7"/>
  <c r="A17243" i="7"/>
  <c r="L17546" i="7"/>
  <c r="A17546" i="7"/>
  <c r="L17154" i="7"/>
  <c r="A17154" i="7"/>
  <c r="L17689" i="7"/>
  <c r="A17689" i="7"/>
  <c r="L17321" i="7"/>
  <c r="A17321" i="7"/>
  <c r="L17113" i="7"/>
  <c r="A17113" i="7"/>
  <c r="L17608" i="7"/>
  <c r="A17608" i="7"/>
  <c r="L17344" i="7"/>
  <c r="A17344" i="7"/>
  <c r="L17088" i="7"/>
  <c r="A17088" i="7"/>
  <c r="L17783" i="7"/>
  <c r="A17783" i="7"/>
  <c r="L17439" i="7"/>
  <c r="A17439" i="7"/>
  <c r="L17207" i="7"/>
  <c r="A17207" i="7"/>
  <c r="L17846" i="7"/>
  <c r="A17846" i="7"/>
  <c r="L17446" i="7"/>
  <c r="A17446" i="7"/>
  <c r="L17158" i="7"/>
  <c r="A17158" i="7"/>
  <c r="L16889" i="7"/>
  <c r="A16889" i="7"/>
  <c r="L16960" i="7"/>
  <c r="A16960" i="7"/>
  <c r="L17005" i="7"/>
  <c r="A17005" i="7"/>
  <c r="L16836" i="7"/>
  <c r="A16836" i="7"/>
  <c r="L16763" i="7"/>
  <c r="A16763" i="7"/>
  <c r="L14814" i="7"/>
  <c r="A14814" i="7"/>
  <c r="L13172" i="7"/>
  <c r="A13172" i="7"/>
  <c r="L15177" i="7"/>
  <c r="A15177" i="7"/>
  <c r="L12449" i="7"/>
  <c r="A12449" i="7"/>
  <c r="L12896" i="7"/>
  <c r="A12896" i="7"/>
  <c r="L13242" i="7"/>
  <c r="A13242" i="7"/>
  <c r="L16067" i="7"/>
  <c r="A16067"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17357" i="7"/>
  <c r="A17357" i="7"/>
  <c r="L17356" i="7"/>
  <c r="A17356" i="7"/>
  <c r="L16847" i="7"/>
  <c r="A16847" i="7"/>
  <c r="L17382" i="7"/>
  <c r="A17382" i="7"/>
  <c r="L16849" i="7"/>
  <c r="A16849" i="7"/>
  <c r="L16952" i="7"/>
  <c r="A16952" i="7"/>
  <c r="L15984" i="7"/>
  <c r="A15984" i="7"/>
  <c r="L15628" i="7"/>
  <c r="A15628" i="7"/>
  <c r="L16394" i="7"/>
  <c r="A16394" i="7"/>
  <c r="L14782" i="7"/>
  <c r="A14782" i="7"/>
  <c r="L14108" i="7"/>
  <c r="A14108" i="7"/>
  <c r="L13769" i="7"/>
  <c r="A13769" i="7"/>
  <c r="L12285" i="7"/>
  <c r="A12285" i="7"/>
  <c r="L17395" i="7"/>
  <c r="A17395" i="7"/>
  <c r="L17233" i="7"/>
  <c r="A17233" i="7"/>
  <c r="L17774" i="7"/>
  <c r="A17774" i="7"/>
  <c r="L16460" i="7"/>
  <c r="A16460" i="7"/>
  <c r="L15043" i="7"/>
  <c r="A15043" i="7"/>
  <c r="L13791" i="7"/>
  <c r="A13791" i="7"/>
  <c r="L12516" i="7"/>
  <c r="A12516" i="7"/>
  <c r="L17315" i="7"/>
  <c r="A17315" i="7"/>
  <c r="L17312" i="7"/>
  <c r="A17312"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7472" i="7"/>
  <c r="A17472" i="7"/>
  <c r="L16942" i="7"/>
  <c r="A16942" i="7"/>
  <c r="L14912" i="7"/>
  <c r="A14912" i="7"/>
  <c r="L14927" i="7"/>
  <c r="A14927" i="7"/>
  <c r="L14878" i="7"/>
  <c r="A14878" i="7"/>
  <c r="L14877" i="7"/>
  <c r="A14877" i="7"/>
  <c r="L15203" i="7"/>
  <c r="A15203" i="7"/>
  <c r="L16281" i="7"/>
  <c r="A16281" i="7"/>
  <c r="L13689" i="7"/>
  <c r="A13689" i="7"/>
  <c r="L13687" i="7"/>
  <c r="A13687" i="7"/>
  <c r="L13684" i="7"/>
  <c r="A13684" i="7"/>
  <c r="L13013" i="7"/>
  <c r="A13013" i="7"/>
  <c r="L17323" i="7"/>
  <c r="A17323" i="7"/>
  <c r="L17879" i="7"/>
  <c r="A17879"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BN58" i="3"/>
  <c r="AY62" i="3"/>
  <c r="BF49" i="3"/>
  <c r="AV44" i="3"/>
  <c r="BF37" i="3"/>
  <c r="BF28" i="3"/>
  <c r="BD18" i="3"/>
  <c r="AZ58" i="3"/>
  <c r="AX49" i="3"/>
  <c r="AZ42" i="3"/>
  <c r="AX37" i="3"/>
  <c r="AX28" i="3"/>
  <c r="AV18" i="3"/>
  <c r="BK57" i="3"/>
  <c r="BF57" i="3"/>
  <c r="BD48" i="3"/>
  <c r="BF41" i="3"/>
  <c r="BD36" i="3"/>
  <c r="AZ24" i="3"/>
  <c r="AX57" i="3"/>
  <c r="AV48" i="3"/>
  <c r="AX41" i="3"/>
  <c r="AV36" i="3"/>
  <c r="BD22" i="3"/>
  <c r="BD56" i="3"/>
  <c r="AZ46" i="3"/>
  <c r="BD40" i="3"/>
  <c r="AZ34" i="3"/>
  <c r="AV22" i="3"/>
  <c r="BQ56" i="3"/>
  <c r="AV56" i="3"/>
  <c r="BF45" i="3"/>
  <c r="AV40" i="3"/>
  <c r="BF33" i="3"/>
  <c r="AZ20" i="3"/>
  <c r="BS57" i="3"/>
  <c r="BE57" i="3"/>
  <c r="BJ5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BQ17" i="3"/>
  <c r="BS22" i="3"/>
  <c r="BU33" i="3"/>
  <c r="BQ39" i="3"/>
  <c r="BS44" i="3"/>
  <c r="BU49" i="3"/>
  <c r="BJ21" i="3"/>
  <c r="BP29" i="3"/>
  <c r="BT36" i="3"/>
  <c r="BP42" i="3"/>
  <c r="AU56"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BL57"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AV57"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Q3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O58"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BV18" i="3"/>
  <c r="T59" i="3"/>
  <c r="H59" i="3"/>
  <c r="E59" i="3"/>
  <c r="AN59" i="3"/>
  <c r="M59" i="3"/>
  <c r="AP59" i="3"/>
  <c r="R59" i="3"/>
  <c r="AY59" i="3"/>
  <c r="AA59" i="3"/>
  <c r="BK31" i="3"/>
  <c r="O18" i="3"/>
  <c r="BT31" i="3"/>
  <c r="N59" i="3"/>
  <c r="AC58" i="3"/>
  <c r="BR53" i="3"/>
  <c r="BR50" i="3"/>
  <c r="BP23" i="3"/>
  <c r="BP26" i="3" s="1"/>
  <c r="U59" i="3"/>
  <c r="AM59" i="3"/>
  <c r="BE31" i="3"/>
  <c r="AC55" i="3"/>
  <c r="M31" i="3"/>
  <c r="L59" i="3"/>
  <c r="BN59" i="3"/>
  <c r="S59" i="3"/>
  <c r="BG45" i="3"/>
  <c r="BS31" i="3"/>
  <c r="E31" i="3"/>
  <c r="W31" i="3"/>
  <c r="AC30" i="3"/>
  <c r="BD23" i="3"/>
  <c r="BD26" i="3" s="1"/>
  <c r="AR73" i="3"/>
  <c r="BG73" i="3"/>
  <c r="O73" i="3"/>
  <c r="BV73" i="3"/>
  <c r="AC73" i="3"/>
  <c r="BG19" i="3"/>
  <c r="V59" i="3"/>
  <c r="X31" i="3"/>
  <c r="AI59" i="3"/>
  <c r="AC42" i="3"/>
  <c r="AU23" i="3"/>
  <c r="AU26" i="3" s="1"/>
  <c r="BG17" i="3"/>
  <c r="BP59" i="3"/>
  <c r="BE23" i="3"/>
  <c r="BE26" i="3" s="1"/>
  <c r="BG43" i="3"/>
  <c r="BG21" i="3"/>
  <c r="BG29" i="3"/>
  <c r="BG56" i="3"/>
  <c r="BG35" i="3"/>
  <c r="BC31" i="3"/>
  <c r="BE59" i="3"/>
  <c r="BL31" i="3"/>
  <c r="AX23" i="3"/>
  <c r="AX26" i="3" s="1"/>
  <c r="AY50" i="3"/>
  <c r="AY53" i="3"/>
  <c r="BU23" i="3"/>
  <c r="BU26" i="3" s="1"/>
  <c r="BV38" i="3"/>
  <c r="BQ59" i="3"/>
  <c r="BN31" i="3"/>
  <c r="AY23" i="3"/>
  <c r="AY26" i="3" s="1"/>
  <c r="AZ31" i="3"/>
  <c r="BL53" i="3"/>
  <c r="BL50" i="3"/>
  <c r="BF31" i="3"/>
  <c r="BG42" i="3"/>
  <c r="BV49" i="3"/>
  <c r="BB59" i="3"/>
  <c r="BV19" i="3"/>
  <c r="BG25" i="3"/>
  <c r="BF53" i="3"/>
  <c r="AU31" i="3"/>
  <c r="BG28" i="3"/>
  <c r="AW59" i="3"/>
  <c r="BV35" i="3"/>
  <c r="BQ23" i="3"/>
  <c r="BQ26" i="3" s="1"/>
  <c r="BM59" i="3"/>
  <c r="BV42"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BV24" i="3"/>
  <c r="BV21" i="3"/>
  <c r="BT50" i="3"/>
  <c r="BT53" i="3"/>
  <c r="BB31" i="3"/>
  <c r="BG36" i="3"/>
  <c r="BB53" i="3"/>
  <c r="BB50" i="3"/>
  <c r="BG37" i="3"/>
  <c r="BD31" i="3"/>
  <c r="BG44" i="3"/>
  <c r="BV45" i="3"/>
  <c r="BS59" i="3"/>
  <c r="BV20" i="3"/>
  <c r="BV55" i="3"/>
  <c r="BJ59" i="3"/>
  <c r="BQ31" i="3"/>
  <c r="BT23" i="3"/>
  <c r="BT26" i="3" s="1"/>
  <c r="BO23" i="3"/>
  <c r="BO26" i="3" s="1"/>
  <c r="BG48" i="3"/>
  <c r="AV53" i="3"/>
  <c r="AV50" i="3"/>
  <c r="BV63" i="3"/>
  <c r="BG49" i="3"/>
  <c r="AW31" i="3"/>
  <c r="BG47" i="3"/>
  <c r="BL59" i="3"/>
  <c r="BG40" i="3"/>
  <c r="AV23" i="3"/>
  <c r="AV26" i="3" s="1"/>
  <c r="BE50" i="3"/>
  <c r="BE53" i="3"/>
  <c r="BG57" i="3"/>
  <c r="BG55" i="3"/>
  <c r="AU59" i="3"/>
  <c r="AZ23" i="3"/>
  <c r="AZ26" i="3" s="1"/>
  <c r="BG34" i="3"/>
  <c r="BG63" i="3"/>
  <c r="BJ53" i="3"/>
  <c r="BJ50" i="3"/>
  <c r="BV33" i="3"/>
  <c r="BV43" i="3"/>
  <c r="BV56" i="3"/>
  <c r="BG38" i="3"/>
  <c r="AW23" i="3"/>
  <c r="AW26" i="3" s="1"/>
  <c r="BA31" i="3"/>
  <c r="BC59" i="3"/>
  <c r="BG20" i="3"/>
  <c r="BR23" i="3"/>
  <c r="BR26" i="3" s="1"/>
  <c r="AW53" i="3"/>
  <c r="AW50" i="3"/>
  <c r="BS23" i="3"/>
  <c r="BS26" i="3" s="1"/>
  <c r="BP31" i="3"/>
  <c r="BK23" i="3"/>
  <c r="BK26" i="3" s="1"/>
  <c r="BV28" i="3"/>
  <c r="BJ31" i="3"/>
  <c r="BM23" i="3"/>
  <c r="BM26" i="3" s="1"/>
  <c r="BU31" i="3"/>
  <c r="BV37" i="3"/>
  <c r="BV47" i="3"/>
  <c r="BD53" i="3"/>
  <c r="BD50" i="3"/>
  <c r="BA53" i="3"/>
  <c r="BA50" i="3"/>
  <c r="BV39" i="3"/>
  <c r="BB23" i="3"/>
  <c r="BB26" i="3" s="1"/>
  <c r="BO53" i="3"/>
  <c r="BO50" i="3"/>
  <c r="AV59" i="3"/>
  <c r="BN53" i="3"/>
  <c r="BN50" i="3"/>
  <c r="AZ59" i="3"/>
  <c r="AX31" i="3"/>
  <c r="BL23" i="3"/>
  <c r="BL26" i="3" s="1"/>
  <c r="BA23" i="3"/>
  <c r="BA26" i="3" s="1"/>
  <c r="BG41" i="3"/>
  <c r="BG22" i="3"/>
  <c r="BR59" i="3"/>
  <c r="BT59" i="3"/>
  <c r="BO31" i="3"/>
  <c r="BJ23" i="3"/>
  <c r="BJ26" i="3" s="1"/>
  <c r="BV17" i="3"/>
  <c r="BN23" i="3"/>
  <c r="BN26" i="3" s="1"/>
  <c r="BV30" i="3"/>
  <c r="BK59" i="3"/>
  <c r="BM50" i="3"/>
  <c r="BM53" i="3"/>
  <c r="AX50" i="3"/>
  <c r="BG24" i="3"/>
  <c r="BG33" i="3"/>
  <c r="AU53" i="3"/>
  <c r="AU50" i="3"/>
  <c r="BV44" i="3"/>
  <c r="BQ50" i="3"/>
  <c r="BQ53" i="3"/>
  <c r="BG58" i="3"/>
  <c r="AY31" i="3"/>
  <c r="BV41" i="3"/>
  <c r="BG18" i="3"/>
  <c r="BF23" i="3"/>
  <c r="BF26" i="3" s="1"/>
  <c r="BV36" i="3"/>
  <c r="BG39" i="3"/>
  <c r="BS53" i="3"/>
  <c r="BS50" i="3"/>
  <c r="BP50" i="3"/>
  <c r="BP53" i="3"/>
  <c r="BU50" i="3"/>
  <c r="BU53" i="3"/>
  <c r="BV58"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F9" i="1"/>
  <c r="G10" i="1"/>
  <c r="I12" i="1"/>
  <c r="E14" i="1"/>
  <c r="I9" i="1"/>
  <c r="D14" i="1"/>
  <c r="D13" i="1"/>
  <c r="H9" i="1"/>
  <c r="G11" i="1"/>
  <c r="D11" i="1"/>
  <c r="E13" i="1"/>
  <c r="G13" i="1"/>
  <c r="F11" i="1"/>
  <c r="F12" i="1"/>
  <c r="D9" i="1"/>
  <c r="F10" i="1"/>
  <c r="E11" i="1"/>
  <c r="E9" i="1"/>
  <c r="H12" i="1"/>
  <c r="I10" i="1"/>
  <c r="D12" i="1"/>
  <c r="E12" i="1"/>
  <c r="F14" i="1"/>
  <c r="G12" i="1"/>
  <c r="H13" i="1"/>
  <c r="H14" i="1"/>
  <c r="G14" i="1"/>
  <c r="F13" i="1"/>
  <c r="I13" i="1"/>
  <c r="H10" i="1"/>
  <c r="G9" i="1"/>
  <c r="H11" i="1"/>
  <c r="D10" i="1"/>
  <c r="I14" i="1"/>
  <c r="AO14" i="3" l="1"/>
  <c r="AO67" i="3"/>
  <c r="AF72" i="3"/>
  <c r="AF74" i="3" s="1"/>
  <c r="D60" i="3"/>
  <c r="D64" i="3" s="1"/>
  <c r="D70"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R60" i="3"/>
  <c r="BA72" i="3"/>
  <c r="BA74" i="3" s="1"/>
  <c r="AP72" i="3"/>
  <c r="AP74" i="3" s="1"/>
  <c r="AO72" i="3"/>
  <c r="AO74" i="3" s="1"/>
  <c r="AU60" i="3"/>
  <c r="D72" i="3"/>
  <c r="D74" i="3" s="1"/>
  <c r="BP72" i="3"/>
  <c r="BP74" i="3" s="1"/>
  <c r="BR72" i="3"/>
  <c r="BR74" i="3" s="1"/>
  <c r="AV72" i="3"/>
  <c r="AV74" i="3" s="1"/>
  <c r="BQ72" i="3"/>
  <c r="BQ74" i="3" s="1"/>
  <c r="AJ72" i="3"/>
  <c r="AJ74" i="3" s="1"/>
  <c r="AN72" i="3"/>
  <c r="AN74" i="3" s="1"/>
  <c r="AI72" i="3"/>
  <c r="AI74" i="3" s="1"/>
  <c r="BT72" i="3"/>
  <c r="BT74" i="3" s="1"/>
  <c r="BJ72" i="3"/>
  <c r="BJ74" i="3" s="1"/>
  <c r="H72" i="3"/>
  <c r="H74" i="3" s="1"/>
  <c r="J72" i="3"/>
  <c r="J74" i="3" s="1"/>
  <c r="AG72" i="3"/>
  <c r="AG74" i="3" s="1"/>
  <c r="AK72" i="3"/>
  <c r="AK74" i="3" s="1"/>
  <c r="I72" i="3"/>
  <c r="I74" i="3" s="1"/>
  <c r="BP60" i="3"/>
  <c r="BB72" i="3"/>
  <c r="BB74" i="3" s="1"/>
  <c r="AW72" i="3"/>
  <c r="AW74" i="3" s="1"/>
  <c r="BO72" i="3"/>
  <c r="BO74" i="3" s="1"/>
  <c r="AZ72" i="3"/>
  <c r="AZ74" i="3" s="1"/>
  <c r="AX72" i="3"/>
  <c r="AX74" i="3" s="1"/>
  <c r="BK72" i="3"/>
  <c r="BK74" i="3" s="1"/>
  <c r="AU72" i="3"/>
  <c r="AU74" i="3" s="1"/>
  <c r="AQ72" i="3"/>
  <c r="AQ74" i="3" s="1"/>
  <c r="AH72" i="3"/>
  <c r="AH74" i="3" s="1"/>
  <c r="L72" i="3"/>
  <c r="L74" i="3" s="1"/>
  <c r="BS72" i="3"/>
  <c r="BS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U72" i="3"/>
  <c r="BU74" i="3" s="1"/>
  <c r="BF60" i="3"/>
  <c r="BF64" i="3" s="1"/>
  <c r="BF72" i="3"/>
  <c r="BF74" i="3" s="1"/>
  <c r="BD60" i="3"/>
  <c r="BD72" i="3"/>
  <c r="BD74" i="3" s="1"/>
  <c r="BN60" i="3"/>
  <c r="BN72" i="3"/>
  <c r="BN74" i="3" s="1"/>
  <c r="BL60" i="3"/>
  <c r="BL72" i="3"/>
  <c r="BL74" i="3" s="1"/>
  <c r="AY60" i="3"/>
  <c r="AY72" i="3"/>
  <c r="AY74" i="3" s="1"/>
  <c r="BK60" i="3"/>
  <c r="BA60" i="3"/>
  <c r="AW60" i="3"/>
  <c r="AZ60" i="3"/>
  <c r="BB60" i="3"/>
  <c r="BS60" i="3"/>
  <c r="BG59" i="3"/>
  <c r="BT60" i="3"/>
  <c r="BO60" i="3"/>
  <c r="BO64" i="3" s="1"/>
  <c r="BE60" i="3"/>
  <c r="BW30" i="3"/>
  <c r="BM60" i="3"/>
  <c r="BQ60" i="3"/>
  <c r="BU60" i="3"/>
  <c r="BU64" i="3" s="1"/>
  <c r="BG53" i="3"/>
  <c r="BG50" i="3"/>
  <c r="BV53" i="3"/>
  <c r="BV50" i="3"/>
  <c r="BG31" i="3"/>
  <c r="BV23" i="3"/>
  <c r="BV31" i="3"/>
  <c r="BV59" i="3"/>
  <c r="BV26" i="3"/>
  <c r="BJ60"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I7" i="1"/>
  <c r="D7" i="1"/>
  <c r="F7" i="1"/>
  <c r="E7" i="1"/>
  <c r="H7" i="1"/>
  <c r="G7" i="1"/>
  <c r="AO69" i="3" l="1"/>
  <c r="AP10" i="3"/>
  <c r="AO70" i="3"/>
  <c r="AF70" i="3"/>
  <c r="BH30" i="3"/>
  <c r="AS28" i="3"/>
  <c r="AS31" i="3"/>
  <c r="BW29" i="3"/>
  <c r="BW31" i="3"/>
  <c r="AS29" i="3"/>
  <c r="BH29" i="3"/>
  <c r="BW28" i="3"/>
  <c r="BH28" i="3"/>
  <c r="BH31"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BG72" i="3"/>
  <c r="BG74" i="3" s="1"/>
  <c r="BV72" i="3"/>
  <c r="BV74" i="3" s="1"/>
  <c r="BH18" i="3"/>
  <c r="AR72" i="3"/>
  <c r="AR74" i="3" s="1"/>
  <c r="BH34" i="3"/>
  <c r="BH56" i="3"/>
  <c r="BH42" i="3"/>
  <c r="BW53" i="3"/>
  <c r="BW45" i="3"/>
  <c r="BH43" i="3"/>
  <c r="BW44" i="3"/>
  <c r="BW42" i="3"/>
  <c r="BW41" i="3"/>
  <c r="BH55" i="3"/>
  <c r="BW38" i="3"/>
  <c r="BW58" i="3"/>
  <c r="BH46" i="3"/>
  <c r="BH47" i="3"/>
  <c r="BH25" i="3"/>
  <c r="BH48" i="3"/>
  <c r="BH21" i="3"/>
  <c r="BH41" i="3"/>
  <c r="BW17" i="3"/>
  <c r="BH44" i="3"/>
  <c r="BH22" i="3"/>
  <c r="BH57" i="3"/>
  <c r="BH35" i="3"/>
  <c r="BH59" i="3"/>
  <c r="BW34" i="3"/>
  <c r="BW24" i="3"/>
  <c r="BW23" i="3"/>
  <c r="BH33" i="3"/>
  <c r="BW19" i="3"/>
  <c r="BH38" i="3"/>
  <c r="AS41" i="3"/>
  <c r="BW51" i="3"/>
  <c r="BH52" i="3"/>
  <c r="BH51" i="3"/>
  <c r="BW52" i="3"/>
  <c r="BH45" i="3"/>
  <c r="BW40" i="3"/>
  <c r="BH26" i="3"/>
  <c r="BG60" i="3"/>
  <c r="BW20" i="3"/>
  <c r="BH39" i="3"/>
  <c r="BW57" i="3"/>
  <c r="BW26" i="3"/>
  <c r="BV60" i="3"/>
  <c r="BW59" i="3"/>
  <c r="BH24" i="3"/>
  <c r="BH50" i="3"/>
  <c r="BW22" i="3"/>
  <c r="BW43" i="3"/>
  <c r="BW35" i="3"/>
  <c r="BW48" i="3"/>
  <c r="BH23" i="3"/>
  <c r="BH37" i="3"/>
  <c r="BH49" i="3"/>
  <c r="BW33" i="3"/>
  <c r="BH53" i="3"/>
  <c r="BW46" i="3"/>
  <c r="BW56" i="3"/>
  <c r="BW37" i="3"/>
  <c r="AS26" i="3"/>
  <c r="BW18" i="3"/>
  <c r="BH19" i="3"/>
  <c r="BH40" i="3"/>
  <c r="BH17" i="3"/>
  <c r="BW55" i="3"/>
  <c r="BH58" i="3"/>
  <c r="BH20" i="3"/>
  <c r="BW49" i="3"/>
  <c r="BW50" i="3"/>
  <c r="BW21" i="3"/>
  <c r="BW25" i="3"/>
  <c r="BH36" i="3"/>
  <c r="BW39" i="3"/>
  <c r="BW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BV70" i="3"/>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Q69" i="3" l="1"/>
  <c r="F6" i="1" s="1"/>
  <c r="K6" i="1" s="1"/>
  <c r="L6" i="1" s="1"/>
  <c r="AR67" i="3"/>
  <c r="AQ70" i="3"/>
  <c r="AR70" i="3" s="1"/>
  <c r="AR64" i="3"/>
  <c r="AR14" i="3"/>
  <c r="Y60" i="3"/>
  <c r="Y64" i="3" s="1"/>
  <c r="Y70" i="3" s="1"/>
  <c r="Y72" i="3"/>
  <c r="Y74" i="3" s="1"/>
  <c r="W60" i="3"/>
  <c r="W64" i="3" s="1"/>
  <c r="W70" i="3" s="1"/>
  <c r="W72" i="3"/>
  <c r="W74" i="3" s="1"/>
  <c r="AC48" i="3"/>
  <c r="Z53" i="3"/>
  <c r="X53" i="3"/>
  <c r="AC47" i="3"/>
  <c r="E10" i="1"/>
  <c r="BH13" i="3" l="1"/>
  <c r="BW10" i="3"/>
  <c r="BW8" i="3"/>
  <c r="BH12" i="3"/>
  <c r="BW12" i="3"/>
  <c r="BH11" i="3"/>
  <c r="BW9" i="3"/>
  <c r="BH9" i="3"/>
  <c r="BW13" i="3"/>
  <c r="BH8" i="3"/>
  <c r="BW14" i="3"/>
  <c r="BW11" i="3"/>
  <c r="BH14" i="3"/>
  <c r="BH10" i="3"/>
  <c r="AR60" i="3"/>
  <c r="AS13" i="3"/>
  <c r="AS9" i="3"/>
  <c r="AS12" i="3"/>
  <c r="AS11" i="3"/>
  <c r="AS8" i="3"/>
  <c r="AS14" i="3"/>
  <c r="AS10" i="3"/>
  <c r="AR69" i="3"/>
  <c r="J10" i="1"/>
  <c r="Z60" i="3"/>
  <c r="Z64" i="3" s="1"/>
  <c r="Z70" i="3" s="1"/>
  <c r="Z72" i="3"/>
  <c r="Z74" i="3" s="1"/>
  <c r="X60" i="3"/>
  <c r="X64" i="3" s="1"/>
  <c r="X70" i="3" s="1"/>
  <c r="X72" i="3"/>
  <c r="X74" i="3" s="1"/>
  <c r="L10" i="1"/>
  <c r="AA53" i="3"/>
  <c r="AB53" i="3"/>
  <c r="BW67" i="3" l="1"/>
  <c r="AS65" i="3"/>
  <c r="BW66" i="3"/>
  <c r="AS66" i="3"/>
  <c r="BW65" i="3"/>
  <c r="BH68" i="3"/>
  <c r="BW69" i="3"/>
  <c r="BH67" i="3"/>
  <c r="BH69" i="3"/>
  <c r="BH66" i="3"/>
  <c r="BW68" i="3"/>
  <c r="AS68" i="3"/>
  <c r="BH65" i="3"/>
  <c r="AS69" i="3"/>
  <c r="AS67"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<sst xmlns="http://schemas.openxmlformats.org/spreadsheetml/2006/main" count="98303" uniqueCount="5376">
  <si>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</si>
  <si>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</si>
  <si>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</si>
  <si>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</si>
  <si>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</si>
  <si>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</si>
  <si>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</si>
  <si>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</si>
  <si>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</si>
  <si>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</si>
  <si>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</si>
  <si>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</si>
  <si>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</si>
  <si>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</si>
  <si>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</si>
  <si>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</si>
  <si>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</si>
  <si>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</si>
  <si>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</si>
  <si>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</si>
  <si>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</si>
  <si>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</si>
  <si>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</si>
  <si>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</si>
  <si>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</si>
  <si>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</si>
  <si>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</si>
  <si>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</si>
  <si>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</si>
  <si>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</si>
  <si>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</si>
  <si>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</si>
  <si>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</si>
  <si>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</si>
  <si>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</si>
  <si>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</si>
  <si>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</si>
  <si>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</si>
  <si>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</si>
  <si>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</si>
  <si>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</si>
  <si>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</si>
  <si>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</si>
  <si>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</si>
  <si>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</si>
  <si>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</si>
  <si>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</si>
  <si>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</si>
  <si>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</si>
  <si>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</si>
  <si>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</si>
  <si>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</si>
  <si>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</si>
  <si>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</si>
  <si>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</si>
  <si>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</si>
  <si>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</si>
  <si>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</si>
  <si>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</si>
  <si>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</si>
  <si>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</si>
  <si>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</si>
  <si>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</si>
  <si>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</si>
  <si>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</si>
  <si>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</si>
  <si>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</si>
  <si>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</si>
  <si>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</si>
  <si>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</si>
  <si>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</si>
  <si>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</si>
  <si>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</si>
  <si>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</si>
  <si>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</si>
  <si>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</si>
  <si>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</si>
  <si>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</si>
  <si>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</si>
  <si>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</si>
  <si>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</si>
  <si>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</si>
  <si>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</si>
  <si>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</si>
  <si>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</si>
  <si>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</si>
  <si>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</si>
  <si>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</si>
  <si>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</si>
  <si>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</si>
  <si>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</si>
  <si>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</si>
  <si>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</si>
  <si>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</si>
  <si>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</si>
  <si>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</si>
  <si>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</si>
  <si>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</si>
  <si>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</si>
  <si>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</si>
  <si>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</si>
  <si>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</si>
  <si>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</si>
  <si>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</si>
  <si>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</si>
  <si>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</si>
  <si>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</si>
  <si>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</si>
  <si>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</si>
  <si>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</si>
  <si>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</si>
  <si>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</si>
  <si>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</si>
  <si>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</si>
  <si>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</si>
  <si>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</si>
  <si>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</si>
  <si>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</si>
  <si>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</si>
  <si>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</si>
  <si>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</si>
  <si>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</si>
  <si>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</si>
  <si>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</si>
  <si>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</si>
  <si>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</si>
  <si>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</si>
  <si>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</si>
  <si>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</si>
  <si>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</si>
  <si>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</si>
  <si>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</si>
  <si>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</si>
  <si>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</si>
  <si>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</si>
  <si>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</si>
  <si>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</si>
  <si>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</si>
  <si>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</si>
  <si>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</si>
  <si>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</si>
  <si>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</si>
  <si>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</si>
  <si>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</si>
  <si>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</si>
  <si>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</si>
  <si>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</si>
  <si>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</si>
  <si>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</si>
  <si>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</si>
  <si>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</si>
  <si>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</si>
  <si>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</si>
  <si>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</si>
  <si>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</si>
  <si>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</si>
  <si>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</si>
  <si>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</si>
  <si>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</si>
  <si>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</si>
  <si>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</si>
  <si>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</si>
  <si>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</si>
  <si>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</si>
  <si>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</si>
  <si>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</si>
  <si>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</si>
  <si>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</si>
  <si>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</si>
  <si>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</si>
  <si>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</si>
  <si>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</si>
  <si>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</si>
  <si>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</si>
  <si>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</si>
  <si>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</si>
  <si>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</si>
  <si>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</si>
  <si>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</si>
  <si>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</si>
  <si>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</si>
  <si>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</si>
  <si>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</si>
  <si>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</si>
  <si>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</si>
  <si>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</si>
  <si>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</si>
  <si>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</si>
  <si>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</si>
  <si>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</si>
  <si>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</si>
  <si>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</si>
  <si>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</si>
  <si>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</si>
  <si>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</si>
  <si>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</si>
  <si>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</si>
  <si>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</si>
  <si>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</si>
  <si>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</si>
  <si>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</si>
  <si>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</si>
  <si>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</si>
  <si>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</si>
  <si>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</si>
  <si>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</si>
  <si>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</si>
  <si>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</si>
  <si>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</si>
  <si>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</si>
  <si>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</si>
  <si>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</si>
  <si>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</si>
  <si>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</si>
  <si>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</si>
  <si>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</si>
  <si>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</si>
  <si>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</si>
  <si>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</si>
  <si>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</si>
  <si>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</si>
  <si>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</si>
  <si>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</si>
  <si>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</si>
  <si>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</si>
  <si>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</si>
  <si>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</si>
  <si>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</si>
  <si>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</si>
  <si>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</si>
  <si>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</si>
  <si>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</si>
  <si>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</si>
  <si>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</si>
  <si>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</si>
  <si>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</si>
  <si>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</si>
  <si>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</si>
  <si>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</si>
  <si>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</si>
  <si>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</si>
  <si>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</si>
  <si>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</si>
  <si>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</si>
  <si>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</si>
  <si>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</si>
  <si>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</si>
  <si>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</si>
  <si>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</si>
  <si>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</si>
  <si>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</si>
  <si>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</si>
  <si>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</si>
  <si>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</si>
  <si>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</si>
  <si>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</si>
  <si>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</si>
  <si>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</si>
  <si>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</si>
  <si>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</si>
  <si>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</si>
  <si>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</si>
  <si>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</si>
  <si>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</si>
  <si>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</si>
  <si>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</si>
  <si>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</si>
  <si>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</si>
  <si>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</si>
  <si>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</si>
  <si>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</si>
  <si>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</si>
  <si>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</si>
  <si>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</si>
  <si>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</si>
  <si>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</si>
  <si>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</si>
  <si>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</si>
  <si>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</si>
  <si>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</si>
  <si>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</si>
  <si>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</si>
  <si>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</si>
  <si>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</si>
  <si>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</si>
  <si>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</si>
  <si>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</si>
  <si>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</si>
  <si>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</si>
  <si>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</si>
  <si>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</si>
  <si>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</si>
  <si>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</si>
  <si>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</si>
  <si>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</si>
  <si>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</si>
  <si>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</si>
  <si>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</si>
  <si>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</si>
  <si>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</si>
  <si>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</si>
  <si>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</si>
  <si>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</si>
  <si>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</si>
  <si>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</si>
  <si>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</si>
  <si>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</si>
  <si>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</si>
  <si>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</si>
  <si>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</si>
  <si>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</si>
  <si>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</si>
  <si>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</si>
  <si>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</si>
  <si>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</si>
  <si>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</si>
  <si>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</si>
  <si>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</si>
  <si>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</si>
  <si>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</si>
  <si>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</si>
  <si>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</si>
  <si>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</si>
  <si>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</si>
  <si>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</si>
  <si>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</si>
  <si>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</si>
  <si>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</si>
  <si>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</si>
  <si>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</si>
  <si>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</si>
  <si>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</si>
  <si>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</si>
  <si>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</si>
  <si>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</si>
  <si>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</si>
  <si>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</si>
  <si>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</si>
  <si>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</si>
  <si>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</si>
  <si>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</si>
  <si>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</si>
  <si>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</si>
  <si>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</si>
  <si>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</si>
  <si>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</si>
  <si>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</si>
  <si>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</si>
  <si>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</si>
  <si>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</si>
  <si>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</si>
  <si>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</si>
  <si>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</si>
  <si>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</si>
  <si>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</si>
  <si>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</si>
  <si>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</si>
  <si>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</si>
  <si>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</si>
  <si>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</si>
  <si>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</si>
  <si>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</si>
  <si>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</si>
  <si>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</si>
  <si>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</si>
  <si>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</si>
  <si>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</si>
  <si>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</si>
  <si>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</si>
  <si>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</si>
  <si>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</si>
  <si>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</si>
  <si>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</si>
  <si>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</si>
  <si>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</si>
  <si>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</si>
  <si>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</si>
  <si>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</si>
  <si>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</si>
  <si>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</si>
  <si>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</si>
  <si>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</si>
  <si>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</si>
  <si>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</si>
  <si>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</si>
  <si>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</si>
  <si>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</si>
  <si>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</si>
  <si>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</si>
  <si>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</si>
  <si>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</si>
  <si>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</si>
  <si>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</si>
  <si>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</si>
  <si>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</si>
  <si>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</si>
  <si>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</si>
  <si>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</si>
  <si>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</si>
  <si>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</si>
  <si>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</si>
  <si>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</si>
  <si>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</si>
  <si>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</si>
  <si>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</si>
  <si>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</si>
  <si>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</si>
  <si>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</si>
  <si>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</si>
  <si>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</si>
  <si>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</si>
  <si>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</si>
  <si>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</si>
  <si>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</si>
  <si>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</si>
  <si>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</si>
  <si>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</si>
  <si>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</si>
  <si>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</si>
  <si>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</si>
  <si>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</si>
  <si>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</si>
  <si>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</si>
  <si>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</si>
  <si>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</si>
  <si>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</si>
  <si>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</si>
  <si>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</si>
  <si>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</si>
  <si>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</si>
  <si>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</si>
  <si>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</si>
  <si>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</si>
  <si>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</si>
  <si>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</si>
  <si>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</si>
  <si>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</si>
  <si>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</si>
  <si>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</si>
  <si>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</si>
  <si>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</si>
  <si>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</si>
  <si>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</si>
  <si>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</si>
  <si>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</si>
  <si>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</si>
  <si>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</si>
  <si>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</si>
  <si>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</si>
  <si>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</si>
  <si>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</si>
  <si>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</si>
  <si>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</si>
  <si>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</si>
  <si>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</si>
  <si>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</si>
  <si>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</si>
  <si>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</si>
  <si>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</si>
  <si>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</si>
  <si>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</si>
  <si>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</si>
  <si>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</si>
  <si>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</si>
  <si>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</si>
  <si>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</si>
  <si>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</si>
  <si>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</si>
  <si>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</si>
  <si>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</si>
  <si>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</si>
  <si>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</si>
  <si>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</si>
  <si>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</si>
  <si>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</si>
  <si>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</si>
  <si>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</si>
  <si>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</si>
  <si>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</si>
  <si>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</si>
  <si>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</si>
  <si>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</si>
  <si>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</si>
  <si>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</si>
  <si>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</si>
  <si>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</si>
  <si>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</si>
  <si>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</si>
  <si>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</si>
  <si>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</si>
  <si>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</si>
  <si>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</si>
  <si>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</si>
  <si>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</si>
  <si>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</si>
  <si>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</si>
  <si>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</si>
  <si>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</si>
  <si>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</si>
  <si>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</si>
  <si>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</si>
  <si>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</si>
  <si>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</si>
  <si>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</si>
  <si>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</si>
  <si>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</si>
  <si>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</si>
  <si>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</si>
  <si>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</si>
  <si>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</si>
  <si>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</si>
  <si>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</si>
  <si>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</si>
  <si>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</si>
  <si>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</si>
  <si>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</si>
  <si>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</si>
  <si>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</si>
  <si>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</si>
  <si>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</si>
  <si>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</si>
  <si>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</si>
  <si>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</si>
  <si>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</si>
  <si>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</si>
  <si>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</si>
  <si>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</si>
  <si>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</si>
  <si>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</si>
  <si>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</si>
  <si>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</si>
  <si>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</si>
  <si>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</si>
  <si>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</si>
  <si>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</si>
  <si>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</si>
  <si>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</si>
  <si>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</si>
  <si>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</si>
  <si>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</si>
  <si>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</si>
  <si>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</si>
  <si>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</si>
  <si>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</si>
  <si>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</si>
  <si>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</si>
  <si>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</si>
  <si>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</si>
  <si>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</si>
  <si>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</si>
  <si>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</si>
  <si>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</si>
  <si>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</si>
  <si>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</si>
  <si>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</si>
  <si>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</si>
  <si>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</si>
  <si>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</si>
  <si>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</si>
  <si>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</si>
  <si>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</si>
  <si>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</si>
  <si>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</si>
  <si>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</si>
  <si>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</si>
  <si>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</si>
  <si>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</si>
  <si>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</si>
  <si>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</si>
  <si>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</si>
  <si>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</si>
  <si>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</si>
  <si>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</si>
  <si>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</si>
  <si>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</si>
  <si>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</si>
  <si>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</si>
  <si>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</si>
  <si>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</si>
  <si>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</si>
  <si>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</si>
  <si>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</si>
  <si>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</si>
  <si>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</si>
  <si>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</si>
  <si>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</si>
  <si>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</si>
  <si>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</si>
  <si>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</si>
  <si>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</si>
  <si>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</si>
  <si>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</si>
  <si>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</si>
  <si>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</si>
  <si>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</si>
  <si>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</si>
  <si>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</si>
  <si>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</si>
  <si>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</si>
  <si>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</si>
  <si>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</si>
  <si>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</si>
  <si>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</si>
  <si>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</si>
  <si>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</si>
  <si>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</si>
  <si>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</si>
  <si>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</si>
  <si>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</si>
  <si>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</si>
  <si>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</si>
  <si>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</si>
  <si>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</si>
  <si>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</si>
  <si>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</si>
  <si>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</si>
  <si>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</si>
  <si>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</si>
  <si>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</si>
  <si>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</si>
  <si>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</si>
  <si>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</si>
  <si>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</si>
  <si>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</si>
  <si>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</si>
  <si>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</si>
  <si>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</si>
  <si>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</si>
  <si>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</si>
  <si>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</si>
  <si>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</si>
  <si>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</si>
  <si>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</si>
  <si>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</si>
  <si>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</si>
  <si>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</si>
  <si>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</si>
  <si>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</si>
  <si>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</si>
  <si>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</si>
  <si>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</si>
  <si>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</si>
  <si>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</si>
  <si>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</si>
  <si>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</si>
  <si>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</si>
  <si>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</si>
  <si>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</si>
  <si>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</si>
  <si>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</si>
  <si>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</si>
  <si>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</si>
  <si>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</si>
  <si>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</si>
  <si>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</si>
  <si>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</si>
  <si>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</si>
  <si>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</si>
  <si>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</si>
  <si>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</si>
  <si>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</si>
  <si>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</si>
  <si>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</si>
  <si>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</si>
  <si>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</si>
  <si>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</si>
  <si>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</si>
  <si>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</si>
  <si>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</si>
  <si>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</si>
  <si>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</si>
  <si>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</si>
  <si>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</si>
  <si>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</si>
  <si>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</si>
  <si>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</si>
  <si>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</si>
  <si>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</si>
  <si>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</si>
  <si>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</si>
  <si>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</si>
  <si>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</si>
  <si>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</si>
  <si>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</si>
  <si>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</si>
  <si>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</si>
  <si>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</si>
  <si>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</si>
  <si>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</si>
  <si>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</si>
  <si>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</si>
  <si>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</si>
  <si>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</si>
  <si>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</si>
  <si>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</si>
  <si>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</si>
  <si>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</si>
  <si>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</si>
  <si>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</si>
  <si>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</si>
  <si>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</si>
  <si>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</si>
  <si>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</si>
  <si>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</si>
  <si>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</si>
  <si>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</si>
  <si>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</si>
  <si>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</si>
  <si>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</si>
  <si>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</si>
  <si>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</si>
  <si>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</si>
  <si>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</si>
  <si>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</si>
  <si>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</si>
  <si>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</si>
  <si>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</si>
  <si>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</si>
  <si>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</si>
  <si>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</si>
  <si>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</si>
  <si>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</si>
  <si>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</si>
  <si>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</si>
  <si>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</si>
  <si>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</si>
  <si>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</si>
  <si>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</si>
  <si>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</si>
  <si>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</si>
  <si>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</si>
  <si>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</si>
  <si>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</si>
  <si>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</si>
  <si>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</si>
  <si>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</si>
  <si>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</si>
  <si>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</si>
  <si>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</si>
  <si>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</si>
  <si>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</si>
  <si>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</si>
  <si>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</si>
  <si>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</si>
  <si>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</si>
  <si>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</si>
  <si>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</si>
  <si>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</si>
  <si>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</si>
  <si>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</si>
  <si>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</si>
  <si>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</si>
  <si>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</si>
  <si>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</si>
  <si>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</si>
  <si>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</si>
  <si>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</si>
  <si>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</si>
  <si>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</si>
  <si>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</si>
  <si>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</si>
  <si>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</si>
  <si>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</si>
  <si>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</si>
  <si>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</si>
  <si>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</si>
  <si>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</si>
  <si>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</si>
  <si>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</si>
  <si>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</si>
  <si>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</si>
  <si>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</si>
  <si>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</si>
  <si>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</si>
  <si>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</si>
  <si>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</si>
  <si>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</si>
  <si>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</si>
  <si>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</si>
  <si>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</si>
  <si>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</si>
  <si>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</si>
  <si>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</si>
  <si>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</si>
  <si>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</si>
  <si>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</si>
  <si>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</si>
  <si>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</si>
  <si>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</si>
  <si>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</si>
  <si>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</si>
  <si>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</si>
  <si>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</si>
  <si>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</si>
  <si>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</si>
  <si>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</si>
  <si>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</si>
  <si>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</si>
  <si>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</si>
  <si>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</si>
  <si>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</si>
  <si>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</si>
  <si>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</si>
  <si>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</si>
  <si>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</si>
  <si>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</si>
  <si>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</si>
  <si>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</si>
  <si>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</si>
  <si>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</si>
  <si>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</si>
  <si>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</si>
  <si>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</si>
  <si>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</si>
  <si>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</si>
  <si>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</si>
  <si>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</si>
  <si>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</si>
  <si>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</si>
  <si>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</si>
  <si>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</si>
  <si>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</si>
  <si>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</si>
  <si>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</si>
  <si>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</si>
  <si>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</si>
  <si>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</si>
  <si>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</si>
  <si>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</si>
  <si>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</si>
  <si>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</si>
  <si>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</si>
  <si>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</si>
  <si>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</si>
  <si>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</si>
  <si>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</si>
  <si>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</si>
  <si>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</si>
  <si>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</si>
  <si>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</si>
  <si>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</si>
  <si>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</si>
  <si>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</si>
  <si>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</si>
  <si>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</si>
  <si>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</si>
  <si>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</si>
  <si>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</si>
  <si>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</si>
  <si>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</si>
  <si>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</si>
  <si>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</si>
  <si>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</si>
  <si>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</si>
  <si>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</si>
  <si>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</si>
  <si>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</si>
  <si>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</si>
  <si>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</si>
  <si>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</si>
  <si>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</si>
  <si>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</si>
  <si>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</si>
  <si>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</si>
  <si>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</si>
  <si>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</si>
  <si>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</si>
  <si>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</si>
  <si>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</si>
  <si>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</si>
  <si>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</si>
  <si>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</si>
  <si>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</si>
  <si>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</si>
  <si>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</si>
  <si>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</si>
  <si>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</si>
  <si>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</si>
  <si>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</si>
  <si>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</si>
  <si>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</si>
  <si>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</si>
  <si>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</si>
  <si>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</si>
  <si>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</si>
  <si>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</si>
  <si>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</si>
  <si>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</si>
  <si>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</si>
  <si>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</si>
  <si>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</si>
  <si>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</si>
  <si>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</si>
  <si>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</si>
  <si>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</si>
  <si>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</si>
  <si>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</si>
  <si>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</si>
  <si>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</si>
  <si>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</si>
  <si>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</si>
  <si>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</si>
  <si>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</si>
  <si>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</si>
  <si>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</si>
  <si>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</si>
  <si>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</si>
  <si>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</si>
  <si>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</si>
  <si>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</si>
  <si>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</si>
  <si>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</si>
  <si>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</si>
  <si>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</si>
  <si>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</si>
  <si>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</si>
  <si>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</si>
  <si>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</si>
  <si>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</si>
  <si>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</si>
  <si>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</si>
  <si>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</si>
  <si>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</si>
  <si>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</si>
  <si>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</si>
  <si>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</si>
  <si>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</si>
  <si>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</si>
  <si>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</si>
  <si>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</si>
  <si>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</si>
  <si>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</si>
  <si>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</si>
  <si>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</si>
  <si>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</si>
  <si>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</si>
  <si>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</si>
  <si>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</si>
  <si>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</si>
  <si>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</si>
  <si>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</si>
  <si>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</si>
  <si>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</si>
  <si>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</si>
  <si>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</si>
  <si>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</si>
  <si>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</si>
  <si>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</si>
  <si>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</si>
  <si>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</si>
  <si>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</si>
  <si>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</si>
  <si>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</si>
  <si>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</si>
  <si>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</si>
  <si>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</si>
  <si>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</si>
  <si>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</si>
  <si>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</si>
  <si>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</si>
  <si>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</si>
  <si>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</si>
  <si>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</si>
  <si>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</si>
  <si>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</si>
  <si>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</si>
  <si>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</si>
  <si>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</si>
  <si>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</si>
  <si>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</si>
  <si>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</si>
  <si>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</si>
  <si>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</si>
  <si>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</si>
  <si>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</si>
  <si>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</si>
  <si>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</si>
  <si>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</si>
  <si>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</si>
  <si>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</si>
  <si>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</si>
  <si>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</si>
  <si>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</si>
  <si>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</si>
  <si>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</si>
  <si>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</si>
  <si>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</si>
  <si>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</si>
  <si>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</si>
  <si>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</si>
  <si>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</si>
  <si>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</si>
  <si>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</si>
  <si>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</si>
  <si>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</si>
  <si>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</si>
  <si>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</si>
  <si>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</si>
  <si>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</si>
  <si>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</si>
  <si>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</si>
  <si>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</si>
  <si>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</si>
  <si>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</si>
  <si>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</si>
  <si>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</si>
  <si>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</si>
  <si>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</si>
  <si>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</si>
  <si>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</si>
  <si>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</si>
  <si>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</si>
  <si>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</si>
  <si>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</si>
  <si>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</si>
  <si>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</si>
  <si>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</si>
  <si>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</si>
  <si>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</si>
  <si>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</si>
  <si>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</si>
  <si>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</si>
  <si>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</si>
  <si>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</si>
  <si>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</si>
  <si>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</si>
  <si>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</si>
  <si>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</si>
  <si>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</si>
  <si>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</si>
  <si>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</si>
  <si>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</si>
  <si>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</si>
  <si>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</si>
  <si>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</si>
  <si>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</si>
  <si>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</si>
  <si>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</si>
  <si>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</si>
  <si>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</si>
  <si>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</si>
  <si>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</si>
  <si>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</si>
  <si>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</si>
  <si>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</si>
  <si>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</si>
  <si>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</si>
  <si>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</si>
  <si>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</si>
  <si>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</si>
  <si>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</si>
  <si>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</si>
  <si>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</si>
  <si>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</si>
  <si>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</si>
  <si>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</si>
  <si>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</si>
  <si>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</si>
  <si>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</si>
  <si>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</si>
  <si>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</si>
  <si>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</si>
  <si>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</si>
  <si>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</si>
  <si>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</si>
  <si>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</si>
  <si>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</si>
  <si>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</si>
  <si>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</si>
  <si>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</si>
  <si>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</si>
  <si>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</si>
  <si>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</si>
  <si>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</si>
  <si>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</si>
  <si>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</si>
  <si>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</si>
  <si>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</si>
  <si>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</si>
  <si>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</si>
  <si>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</si>
  <si>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</si>
  <si>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</si>
  <si>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</si>
  <si>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</si>
  <si>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</si>
  <si>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</si>
  <si>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</si>
  <si>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</si>
  <si>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</si>
  <si>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</si>
  <si>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</si>
  <si>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</si>
  <si>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</si>
  <si>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</si>
  <si>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</si>
  <si>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</si>
  <si>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</si>
  <si>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</si>
  <si>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</si>
  <si>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</si>
  <si>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</si>
  <si>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</si>
  <si>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</si>
  <si>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</si>
  <si>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</si>
  <si>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</si>
  <si>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</si>
  <si>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</si>
  <si>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</si>
  <si>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</si>
  <si>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</si>
  <si>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</si>
  <si>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</si>
  <si>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</si>
  <si>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</si>
  <si>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</si>
  <si>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</si>
  <si>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</si>
  <si>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</si>
  <si>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</si>
  <si>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</si>
  <si>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</si>
  <si>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</si>
  <si>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</si>
  <si>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</si>
  <si>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</si>
  <si>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</si>
  <si>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</si>
  <si>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</si>
  <si>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</si>
  <si>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</si>
  <si>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</si>
  <si>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</si>
  <si>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</si>
  <si>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</si>
  <si>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</si>
  <si>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</si>
  <si>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</si>
  <si>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</si>
  <si>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</si>
  <si>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</si>
  <si>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</si>
  <si>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</si>
  <si>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</si>
  <si>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</si>
  <si>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</si>
  <si>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</si>
  <si>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</si>
  <si>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</si>
  <si>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</si>
  <si>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</si>
  <si>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</si>
  <si>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</si>
  <si>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</si>
  <si>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</si>
  <si>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</si>
  <si>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</si>
  <si>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</si>
  <si>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</si>
  <si>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</si>
  <si>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</si>
  <si>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</si>
  <si>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</si>
  <si>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</si>
  <si>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</si>
  <si>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</si>
  <si>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</si>
  <si>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</si>
  <si>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</si>
  <si>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</si>
  <si>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</si>
  <si>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</si>
  <si>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</si>
  <si>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</si>
  <si>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</si>
  <si>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</si>
  <si>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</si>
  <si>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</si>
  <si>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</si>
  <si>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</si>
  <si>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</si>
  <si>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</si>
  <si>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</si>
  <si>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</si>
  <si>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</si>
  <si>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</si>
  <si>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</si>
  <si>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</si>
  <si>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</si>
  <si>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</si>
  <si>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</si>
  <si>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</si>
  <si>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</si>
  <si>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</si>
  <si>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</si>
  <si>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</si>
  <si>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</si>
  <si>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</si>
  <si>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</si>
  <si>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</si>
  <si>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</si>
  <si>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</si>
  <si>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</si>
  <si>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</si>
  <si>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</si>
  <si>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</si>
  <si>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</si>
  <si>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</si>
  <si>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</si>
  <si>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</si>
  <si>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</si>
  <si>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</si>
  <si>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</si>
  <si>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</si>
  <si>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</si>
  <si>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</si>
  <si>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</si>
  <si>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</si>
  <si>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</si>
  <si>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</si>
  <si>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</si>
  <si>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</si>
  <si>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</si>
  <si>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</si>
  <si>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</si>
  <si>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</si>
  <si>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</si>
  <si>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</si>
  <si>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</si>
  <si>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</si>
  <si>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</si>
  <si>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</si>
  <si>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</si>
  <si>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</si>
  <si>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</si>
  <si>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</si>
  <si>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</si>
  <si>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</si>
  <si>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</si>
  <si>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</si>
  <si>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</si>
  <si>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</si>
  <si>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</si>
  <si>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</si>
  <si>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</si>
  <si>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</si>
  <si>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</si>
  <si>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</si>
  <si>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</si>
  <si>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</si>
  <si>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</si>
  <si>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</si>
  <si>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</si>
  <si>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</si>
  <si>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</si>
  <si>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</si>
  <si>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</si>
  <si>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</si>
  <si>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</si>
  <si>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</si>
  <si>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</si>
  <si>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</si>
  <si>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</si>
  <si>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</si>
  <si>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</si>
  <si>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</si>
  <si>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</si>
  <si>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</si>
  <si>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</si>
  <si>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</si>
  <si>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</si>
  <si>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</si>
  <si>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</si>
  <si>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</si>
  <si>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</si>
  <si>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</si>
  <si>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</si>
  <si>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</si>
  <si>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</si>
  <si>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</si>
  <si>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</si>
  <si>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</si>
  <si>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</si>
  <si>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</si>
  <si>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</si>
  <si>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</si>
  <si>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</si>
  <si>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</si>
  <si>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</si>
  <si>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</si>
  <si>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</si>
  <si>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</si>
  <si>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</si>
  <si>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</si>
  <si>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</si>
  <si>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</si>
  <si>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</si>
  <si>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</si>
  <si>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</si>
  <si>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</si>
  <si>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</si>
  <si>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</si>
  <si>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</si>
  <si>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</si>
  <si>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</si>
  <si>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</si>
  <si>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</si>
  <si>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</si>
  <si>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</si>
  <si>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</si>
  <si>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</si>
  <si>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</si>
  <si>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</si>
  <si>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</si>
  <si>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</si>
  <si>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</si>
  <si>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</si>
  <si>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</si>
  <si>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</si>
  <si>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</si>
  <si>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</si>
  <si>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</si>
  <si>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</si>
  <si>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</si>
  <si>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</si>
  <si>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</si>
  <si>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</si>
  <si>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</si>
  <si>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</si>
  <si>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</si>
  <si>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</si>
  <si>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</si>
  <si>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</si>
  <si>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</si>
  <si>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</si>
  <si>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</si>
  <si>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</si>
  <si>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</si>
  <si>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</si>
  <si>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</si>
  <si>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</si>
  <si>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</si>
  <si>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</si>
  <si>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</si>
  <si>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</si>
  <si>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</si>
  <si>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</si>
  <si>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</si>
  <si>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</si>
  <si>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</si>
  <si>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</si>
  <si>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</si>
  <si>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</si>
  <si>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</si>
  <si>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</si>
  <si>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</si>
  <si>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</si>
  <si>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</si>
  <si>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</si>
  <si>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</si>
  <si>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</si>
  <si>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</si>
  <si>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</si>
  <si>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</si>
  <si>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</si>
  <si>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</si>
  <si>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</si>
  <si>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</si>
  <si>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</si>
  <si>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</si>
  <si>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</si>
  <si>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</si>
  <si>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</si>
  <si>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</si>
  <si>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</si>
  <si>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</si>
  <si>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</si>
  <si>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</si>
  <si>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</si>
  <si>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</si>
  <si>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</si>
  <si>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</si>
  <si>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</si>
  <si>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</si>
  <si>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</si>
  <si>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</si>
  <si>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</si>
  <si>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</si>
  <si>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</si>
  <si>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</si>
  <si>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</si>
  <si>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</si>
  <si>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</si>
  <si>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</si>
  <si>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</si>
  <si>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</si>
  <si>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</si>
  <si>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</si>
  <si>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</si>
  <si>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</si>
  <si>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</si>
  <si>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</si>
  <si>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</si>
  <si>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</si>
  <si>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</si>
  <si>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</si>
  <si>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</si>
  <si>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</si>
  <si>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</si>
  <si>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</si>
  <si>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</si>
  <si>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</si>
  <si>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</si>
  <si>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</si>
  <si>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</si>
  <si>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</si>
  <si>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</si>
  <si>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</si>
  <si>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</si>
  <si>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</si>
  <si>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</si>
  <si>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</si>
  <si>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</si>
  <si>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</si>
  <si>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</si>
  <si>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</si>
  <si>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</si>
  <si>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</si>
  <si>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</si>
  <si>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</si>
  <si>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</si>
  <si>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</si>
  <si>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</si>
  <si>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</si>
  <si>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</si>
  <si>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</si>
  <si>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</si>
  <si>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</si>
  <si>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</si>
  <si>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</si>
  <si>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</si>
  <si>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</si>
  <si>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</si>
  <si>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</si>
  <si>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</si>
  <si>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</si>
  <si>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</si>
  <si>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</si>
  <si>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</si>
  <si>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</si>
  <si>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</si>
  <si>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</si>
  <si>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</si>
  <si>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</si>
  <si>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</si>
  <si>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</si>
  <si>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</si>
  <si>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</si>
  <si>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</si>
  <si>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</si>
  <si>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</si>
  <si>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</si>
  <si>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</si>
  <si>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</si>
  <si>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</si>
  <si>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</si>
  <si>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</si>
  <si>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</si>
  <si>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</si>
  <si>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</si>
  <si>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</si>
  <si>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</si>
  <si>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</si>
  <si>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</si>
  <si>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</si>
  <si>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</si>
  <si>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</si>
  <si>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</si>
  <si>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</si>
  <si>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</si>
  <si>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</si>
  <si>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</si>
  <si>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</si>
  <si>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</si>
  <si>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</si>
  <si>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</si>
  <si>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</si>
  <si>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</si>
  <si>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</si>
  <si>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</si>
  <si>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</si>
  <si>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</si>
  <si>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</si>
  <si>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</si>
  <si>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</si>
  <si>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</si>
  <si>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</si>
  <si>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</si>
  <si>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</si>
  <si>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</si>
  <si>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</si>
  <si>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</si>
  <si>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</si>
  <si>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</si>
  <si>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</si>
  <si>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</si>
  <si>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</si>
  <si>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</si>
  <si>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</si>
  <si>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</si>
  <si>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</si>
  <si>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</si>
  <si>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</si>
  <si>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</si>
  <si>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</si>
  <si>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</si>
  <si>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</si>
  <si>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</si>
  <si>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</si>
  <si>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</si>
  <si>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</si>
  <si>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</si>
  <si>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</si>
  <si>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</si>
  <si>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</si>
  <si>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</si>
  <si>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</si>
  <si>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</si>
  <si>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</si>
  <si>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</si>
  <si>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</si>
  <si>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</si>
  <si>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</si>
  <si>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</si>
  <si>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</si>
  <si>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</si>
  <si>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</si>
  <si>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</si>
  <si>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</si>
  <si>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</si>
  <si>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</si>
  <si>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</si>
  <si>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</si>
  <si>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</si>
  <si>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</si>
  <si>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</si>
  <si>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</si>
  <si>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</si>
  <si>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</si>
  <si>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</si>
  <si>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</si>
  <si>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</si>
  <si>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</si>
  <si>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</si>
  <si>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</si>
  <si>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</si>
  <si>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</si>
  <si>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</si>
  <si>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</si>
  <si>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</si>
  <si>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</si>
  <si>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</si>
  <si>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</si>
  <si>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</si>
  <si>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</si>
  <si>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</si>
  <si>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</si>
  <si>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</si>
  <si>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</si>
  <si>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</si>
  <si>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</si>
  <si>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</si>
  <si>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</si>
  <si>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</si>
  <si>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</si>
  <si>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</si>
  <si>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</si>
  <si>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</si>
  <si>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</si>
  <si>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</si>
  <si>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</si>
  <si>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</si>
  <si>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</si>
  <si>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</si>
  <si>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</si>
  <si>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</si>
  <si>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</si>
  <si>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</si>
  <si>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</si>
  <si>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</si>
  <si>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</si>
  <si>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</si>
  <si>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</si>
  <si>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</si>
  <si>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</si>
  <si>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</si>
  <si>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</si>
  <si>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</si>
  <si>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</si>
  <si>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</si>
  <si>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</si>
  <si>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</si>
  <si>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</si>
  <si>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</si>
  <si>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</si>
  <si>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</si>
  <si>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</si>
  <si>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</si>
  <si>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</si>
  <si>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</si>
  <si>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</si>
  <si>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</si>
  <si>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</si>
  <si>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</si>
  <si>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</si>
  <si>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</si>
  <si>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</si>
  <si>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</si>
  <si>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</si>
  <si>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</si>
  <si>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</si>
  <si>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</si>
  <si>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</si>
  <si>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</si>
  <si>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</si>
  <si>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</si>
  <si>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</si>
  <si>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</si>
  <si>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</si>
  <si>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</si>
  <si>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</si>
  <si>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</si>
  <si>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</si>
  <si>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</si>
  <si>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</si>
  <si>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</si>
  <si>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</si>
  <si>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</si>
  <si>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</si>
  <si>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</si>
  <si>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</si>
  <si>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</si>
  <si>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</si>
  <si>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</si>
  <si>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</si>
  <si>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</si>
  <si>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</si>
  <si>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</si>
  <si>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</si>
  <si>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</si>
  <si>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</si>
  <si>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</si>
  <si>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</si>
  <si>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</si>
  <si>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</si>
  <si>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</si>
  <si>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</si>
  <si>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</si>
  <si>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</si>
  <si>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</si>
  <si>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</si>
  <si>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</si>
  <si>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</si>
  <si>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</si>
  <si>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</si>
  <si>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</si>
  <si>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</si>
  <si>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</si>
  <si>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</si>
  <si>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</si>
  <si>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</si>
  <si>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</si>
  <si>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</si>
  <si>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</si>
  <si>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</si>
  <si>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</si>
  <si>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</si>
  <si>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</si>
  <si>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</si>
  <si>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</si>
  <si>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</si>
  <si>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</si>
  <si>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</si>
  <si>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</si>
  <si>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</si>
  <si>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</si>
  <si>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</si>
  <si>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</si>
  <si>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</si>
  <si>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</si>
  <si>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</si>
  <si>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</si>
  <si>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</si>
  <si>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</si>
  <si>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</si>
  <si>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</si>
  <si>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</si>
  <si>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</si>
  <si>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</si>
  <si>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</si>
  <si>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</si>
  <si>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</si>
  <si>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</si>
  <si>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</si>
  <si>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</si>
  <si>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</si>
  <si>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</si>
  <si>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</si>
  <si>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</si>
  <si>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</si>
  <si>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</si>
  <si>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</si>
  <si>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</si>
  <si>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</si>
  <si>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</si>
  <si>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</si>
  <si>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</si>
  <si>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</si>
  <si>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</si>
  <si>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</si>
  <si>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</si>
  <si>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</si>
  <si>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</si>
  <si>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</si>
  <si>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</si>
  <si>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</si>
  <si>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</si>
  <si>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</si>
  <si>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</si>
  <si>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</si>
  <si>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</si>
  <si>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</si>
  <si>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</si>
  <si>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</si>
  <si>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</si>
  <si>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</si>
  <si>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</si>
  <si>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</si>
  <si>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</si>
  <si>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</si>
  <si>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</si>
  <si>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</si>
  <si>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</si>
  <si>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</si>
  <si>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</si>
  <si>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</si>
  <si>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</si>
  <si>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</si>
  <si>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</si>
  <si>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</si>
  <si>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</si>
  <si>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</si>
  <si>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</si>
  <si>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</si>
  <si>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</si>
  <si>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</si>
  <si>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</si>
  <si>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</si>
  <si>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</si>
  <si>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</si>
  <si>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</si>
  <si>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</si>
  <si>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</si>
  <si>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</si>
  <si>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</si>
  <si>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</si>
  <si>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</si>
  <si>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</si>
  <si>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</si>
  <si>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</si>
  <si>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</si>
  <si>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</si>
  <si>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</si>
  <si>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</si>
  <si>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</si>
  <si>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</si>
  <si>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</si>
  <si>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</si>
  <si>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</si>
  <si>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</si>
  <si>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</si>
  <si>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</si>
  <si>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</si>
  <si>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</si>
  <si>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</si>
  <si>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</si>
  <si>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</si>
  <si>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</si>
  <si>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</si>
  <si>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</si>
  <si>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</si>
  <si>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</si>
  <si>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</si>
  <si>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</si>
  <si>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</si>
  <si>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</si>
  <si>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</si>
  <si>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</si>
  <si>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</si>
  <si>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</si>
  <si>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</si>
  <si>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</si>
  <si>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</si>
  <si>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</si>
  <si>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</si>
  <si>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</si>
  <si>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</si>
  <si>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</si>
  <si>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</si>
  <si>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</si>
  <si>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</si>
  <si>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</si>
  <si>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</si>
  <si>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</si>
  <si>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</si>
  <si>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</si>
  <si>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</si>
  <si>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</si>
  <si>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</si>
  <si>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</si>
  <si>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</si>
  <si>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</si>
  <si>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</si>
  <si>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</si>
  <si>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</si>
  <si>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</si>
  <si>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</si>
  <si>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</si>
  <si>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</si>
  <si>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</si>
  <si>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</si>
  <si>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</si>
  <si>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</si>
  <si>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</si>
  <si>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</si>
  <si>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</si>
  <si>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</si>
  <si>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</si>
  <si>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</si>
  <si>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</si>
  <si>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</si>
  <si>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</si>
  <si>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</si>
  <si>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</si>
  <si>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</si>
  <si>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</si>
  <si>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</si>
  <si>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</si>
  <si>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</si>
  <si>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</si>
  <si>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</si>
  <si>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</si>
  <si>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</si>
  <si>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</si>
  <si>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</si>
  <si>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</si>
  <si>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</si>
  <si>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</si>
  <si>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</si>
  <si>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</si>
  <si>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</si>
  <si>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</si>
  <si>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</si>
  <si>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</si>
  <si>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</si>
  <si>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</si>
  <si>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</si>
  <si>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</si>
  <si>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</si>
  <si>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</si>
  <si>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</si>
  <si>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</si>
  <si>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</si>
  <si>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</si>
  <si>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</si>
  <si>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</si>
  <si>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</si>
  <si>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</si>
  <si>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</si>
  <si>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</si>
  <si>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</si>
  <si>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</si>
  <si>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</si>
  <si>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</si>
  <si>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</si>
  <si>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</si>
  <si>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</si>
  <si>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</si>
  <si>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</si>
  <si>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</si>
  <si>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</si>
  <si>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</si>
  <si>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</si>
  <si>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</si>
  <si>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</si>
  <si>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</si>
  <si>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</si>
  <si>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</si>
  <si>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</si>
  <si>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</si>
  <si>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</si>
  <si>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</si>
  <si>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</si>
  <si>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</si>
  <si>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</si>
  <si>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</si>
  <si>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</si>
  <si>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</si>
  <si>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</si>
  <si>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</si>
  <si>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</si>
  <si>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</si>
  <si>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</si>
  <si>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</si>
  <si>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</si>
  <si>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</si>
  <si>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</si>
  <si>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</si>
  <si>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</si>
  <si>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</si>
  <si>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</si>
  <si>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</si>
  <si>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</si>
  <si>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</si>
  <si>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</si>
  <si>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</si>
  <si>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</si>
  <si>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</si>
  <si>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</si>
  <si>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</si>
  <si>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</si>
  <si>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</si>
  <si>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</si>
  <si>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</si>
  <si>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</si>
  <si>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</si>
  <si>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</si>
  <si>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</si>
  <si>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</si>
  <si>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</si>
  <si>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</si>
  <si>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</si>
  <si>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</si>
  <si>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</si>
  <si>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</si>
  <si>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</si>
  <si>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</si>
  <si>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</si>
  <si>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</si>
  <si>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</si>
  <si>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</si>
  <si>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</si>
  <si>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</si>
  <si>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</si>
  <si>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</si>
  <si>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</si>
  <si>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</si>
  <si>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</si>
  <si>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</si>
  <si>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</si>
  <si>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</si>
  <si>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</si>
  <si>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</si>
  <si>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</si>
  <si>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</si>
  <si>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</si>
  <si>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</si>
  <si>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</si>
  <si>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</si>
  <si>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</si>
  <si>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</si>
  <si>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</si>
  <si>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</si>
  <si>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</si>
  <si>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</si>
  <si>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</si>
  <si>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</si>
  <si>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</si>
  <si>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</si>
  <si>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</si>
  <si>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</si>
  <si>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</si>
  <si>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</si>
  <si>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</si>
  <si>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</si>
  <si>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</si>
  <si>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</si>
  <si>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</si>
  <si>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</si>
  <si>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</si>
  <si>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</si>
  <si>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</si>
  <si>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</si>
  <si>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</si>
  <si>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</si>
  <si>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</si>
  <si>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</si>
  <si>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</si>
  <si>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</si>
  <si>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</si>
  <si>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</si>
  <si>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</si>
  <si>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</si>
  <si>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</si>
  <si>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</si>
  <si>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</si>
  <si>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</si>
  <si>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</si>
  <si>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</si>
  <si>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</si>
  <si>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</si>
  <si>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</si>
  <si>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</si>
  <si>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</si>
  <si>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</si>
  <si>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</si>
  <si>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</si>
  <si>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</si>
  <si>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</si>
  <si>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</si>
  <si>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</si>
  <si>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</si>
  <si>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</si>
  <si>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</si>
  <si>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</si>
  <si>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</si>
  <si>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</si>
  <si>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</si>
  <si>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</si>
  <si>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</si>
  <si>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</si>
  <si>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</si>
  <si>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</si>
  <si>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</si>
  <si>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</si>
  <si>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</si>
  <si>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</si>
  <si>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</si>
  <si>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</si>
  <si>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</si>
  <si>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</si>
  <si>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</si>
  <si>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</si>
  <si>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</si>
  <si>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</si>
  <si>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</si>
  <si>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</si>
  <si>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</si>
  <si>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</si>
  <si>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</si>
  <si>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</si>
  <si>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</si>
  <si>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</si>
  <si>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</si>
  <si>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</si>
  <si>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</si>
  <si>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</si>
  <si>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</si>
  <si>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</si>
  <si>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</si>
  <si>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</si>
  <si>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</si>
  <si>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</si>
  <si>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</si>
  <si>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</si>
  <si>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</si>
  <si>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</si>
  <si>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</si>
  <si>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</si>
  <si>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</si>
  <si>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</si>
  <si>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</si>
  <si>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</si>
  <si>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</si>
  <si>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</si>
  <si>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</si>
  <si>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</si>
  <si>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</si>
  <si>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</si>
  <si>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</si>
  <si>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</si>
  <si>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</si>
  <si>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</si>
  <si>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</si>
  <si>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</si>
  <si>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</si>
  <si>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</si>
  <si>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</si>
  <si>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</si>
  <si>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</si>
  <si>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</si>
  <si>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</si>
  <si>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</si>
  <si>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</si>
  <si>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</si>
  <si>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</si>
  <si>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</si>
  <si>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</si>
  <si>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</si>
  <si>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</si>
  <si>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</si>
  <si>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</si>
  <si>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</si>
  <si>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</si>
  <si>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</si>
  <si>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</si>
  <si>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</si>
  <si>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</si>
  <si>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</si>
  <si>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</si>
  <si>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</si>
  <si>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</si>
  <si>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</si>
  <si>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</si>
  <si>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</si>
  <si>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</si>
  <si>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</si>
  <si>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</si>
  <si>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</si>
  <si>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</si>
  <si>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</si>
  <si>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</si>
  <si>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</si>
  <si>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</si>
  <si>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</si>
  <si>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</si>
  <si>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</si>
  <si>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</si>
  <si>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</si>
  <si>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</si>
  <si>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</si>
  <si>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</si>
  <si>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</si>
  <si>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</si>
  <si>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</si>
  <si>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</si>
  <si>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</si>
  <si>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</si>
  <si>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</si>
  <si>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</si>
  <si>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</si>
  <si>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</si>
  <si>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</si>
  <si>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</si>
  <si>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</si>
  <si>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</si>
  <si>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</si>
  <si>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</si>
  <si>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</si>
  <si>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</si>
  <si>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</si>
  <si>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</si>
  <si>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</si>
  <si>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</si>
  <si>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</si>
  <si>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</si>
  <si>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</si>
  <si>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</si>
  <si>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</si>
  <si>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</si>
  <si>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</si>
  <si>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</si>
  <si>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</si>
  <si>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</si>
  <si>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</si>
  <si>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</si>
  <si>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</si>
  <si>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</si>
  <si>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</si>
  <si>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</si>
  <si>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</si>
  <si>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</si>
  <si>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</si>
  <si>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</si>
  <si>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</si>
  <si>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</si>
  <si>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</si>
  <si>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</si>
  <si>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</si>
  <si>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</si>
  <si>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</si>
  <si>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</si>
  <si>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</si>
  <si>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</si>
  <si>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</si>
  <si>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</si>
  <si>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</si>
  <si>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</si>
  <si>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</si>
  <si>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</si>
  <si>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</si>
  <si>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</si>
  <si>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</si>
  <si>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</si>
  <si>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</si>
  <si>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</si>
  <si>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</si>
  <si>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</si>
  <si>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</si>
  <si>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</si>
  <si>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</si>
  <si>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</si>
  <si>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</si>
  <si>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</si>
  <si>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</si>
  <si>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</si>
  <si>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</si>
  <si>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</si>
  <si>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</si>
  <si>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</si>
  <si>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</si>
  <si>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</si>
  <si>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</si>
  <si>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</si>
  <si>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</si>
  <si>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</si>
  <si>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</si>
  <si>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</si>
  <si>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</si>
  <si>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</si>
  <si>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</si>
  <si>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</si>
  <si>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</si>
  <si>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</si>
  <si>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</si>
  <si>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</si>
  <si>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</si>
  <si>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</si>
  <si>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</si>
  <si>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</si>
  <si>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</si>
  <si>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</si>
  <si>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</si>
  <si>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</si>
  <si>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</si>
  <si>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</si>
  <si>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</si>
  <si>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</si>
  <si>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</si>
  <si>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</si>
  <si>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</si>
  <si>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</si>
  <si>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</si>
  <si>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</si>
  <si>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</si>
  <si>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</si>
  <si>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</si>
  <si>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</si>
  <si>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</si>
  <si>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</si>
  <si>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</si>
  <si>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</si>
  <si>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</si>
  <si>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</si>
  <si>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</si>
  <si>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</si>
  <si>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</si>
  <si>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</si>
  <si>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</si>
  <si>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</si>
  <si>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</si>
  <si>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</si>
  <si>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</si>
  <si>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</si>
  <si>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</si>
  <si>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</si>
  <si>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</si>
  <si>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</si>
  <si>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</si>
  <si>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</si>
  <si>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</si>
  <si>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</si>
  <si>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</si>
  <si>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</si>
  <si>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</si>
  <si>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</si>
  <si>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</si>
  <si>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</si>
  <si>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</si>
  <si>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</si>
  <si>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</si>
  <si>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</si>
  <si>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</si>
  <si>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</si>
  <si>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</si>
  <si>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</si>
  <si>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</si>
  <si>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</si>
  <si>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</si>
  <si>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</si>
  <si>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</si>
  <si>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</si>
  <si>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</si>
  <si>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</si>
  <si>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</si>
  <si>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</si>
  <si>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</si>
  <si>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</si>
  <si>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</si>
  <si>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</si>
  <si>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</si>
  <si>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</si>
  <si>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</si>
  <si>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</si>
  <si>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</si>
  <si>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</si>
  <si>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</si>
  <si>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</si>
  <si>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</si>
  <si>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</si>
  <si>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</si>
  <si>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</si>
  <si>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</si>
  <si>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</si>
  <si>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</si>
  <si>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</si>
  <si>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</si>
  <si>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</si>
  <si>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</si>
  <si>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</si>
  <si>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</si>
  <si>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</si>
  <si>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</si>
  <si>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</si>
  <si>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</si>
  <si>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</si>
  <si>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</si>
  <si>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</si>
  <si>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</si>
  <si>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</si>
  <si>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</si>
  <si>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</si>
  <si>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</si>
  <si>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</si>
  <si>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</si>
  <si>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</si>
  <si>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</si>
  <si>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</si>
  <si>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</si>
  <si>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</si>
  <si>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</si>
  <si>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</si>
  <si>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</si>
  <si>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</si>
  <si>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</si>
  <si>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</si>
  <si>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</si>
  <si>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</si>
  <si>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</si>
  <si>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</si>
  <si>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</si>
  <si>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</si>
  <si>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</si>
  <si>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</si>
  <si>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</si>
  <si>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</si>
  <si>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</si>
  <si>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</si>
  <si>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</si>
  <si>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</si>
  <si>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</si>
  <si>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</si>
  <si>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</si>
  <si>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</si>
  <si>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</si>
  <si>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</si>
  <si>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</si>
  <si>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</si>
  <si>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</si>
  <si>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</si>
  <si>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</si>
  <si>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</si>
  <si>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</si>
  <si>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</si>
  <si>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</si>
  <si>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</si>
  <si>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</si>
  <si>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</si>
  <si>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</si>
  <si>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</si>
  <si>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</si>
  <si>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</si>
  <si>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</si>
  <si>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</si>
  <si>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</si>
  <si>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</si>
  <si>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</si>
  <si>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</si>
  <si>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</si>
  <si>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</si>
  <si>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</si>
  <si>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</si>
  <si>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</si>
  <si>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</si>
  <si>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</si>
  <si>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</si>
  <si>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</si>
  <si>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</si>
  <si>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</si>
  <si>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</si>
  <si>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</si>
  <si>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</si>
  <si>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</si>
  <si>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</si>
  <si>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</si>
  <si>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</si>
  <si>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</si>
  <si>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</si>
  <si>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</si>
  <si>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</si>
  <si>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</si>
  <si>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</si>
  <si>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</si>
  <si>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</si>
  <si>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</si>
  <si>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</si>
  <si>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</si>
  <si>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</si>
  <si>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</si>
  <si>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</si>
  <si>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</si>
  <si>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</si>
  <si>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</si>
  <si>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</si>
  <si>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</si>
  <si>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</si>
  <si>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</si>
  <si>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</si>
  <si>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</si>
  <si>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</si>
  <si>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</si>
  <si>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</si>
  <si>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</si>
  <si>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</si>
  <si>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</si>
  <si>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</si>
  <si>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</si>
  <si>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</si>
  <si>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</si>
  <si>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</si>
  <si>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</si>
  <si>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</si>
  <si>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</si>
  <si>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</si>
  <si>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</si>
  <si>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</si>
  <si>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</si>
  <si>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</si>
  <si>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</si>
  <si>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</si>
  <si>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</si>
  <si>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</si>
  <si>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</si>
  <si>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</si>
  <si>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</si>
  <si>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</si>
  <si>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</si>
  <si>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</si>
  <si>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</si>
  <si>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</si>
  <si>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</si>
  <si>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</si>
  <si>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</si>
  <si>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</si>
  <si>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</si>
  <si>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</si>
  <si>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</si>
  <si>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</si>
  <si>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</si>
  <si>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</si>
  <si>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</si>
  <si>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</si>
  <si>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</si>
  <si>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</si>
  <si>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</si>
  <si>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</si>
  <si>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</si>
  <si>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</si>
  <si>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</si>
  <si>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</si>
  <si>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</si>
  <si>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</si>
  <si>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</si>
  <si>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</si>
  <si>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</si>
  <si>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</si>
  <si>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</si>
  <si>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</si>
  <si>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</si>
  <si>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</si>
  <si>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</si>
  <si>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</si>
  <si>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</si>
  <si>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</si>
  <si>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</si>
  <si>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</si>
  <si>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</si>
  <si>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</si>
  <si>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</si>
  <si>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</si>
  <si>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</si>
  <si>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</si>
  <si>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</si>
  <si>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</si>
  <si>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</si>
  <si>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</si>
  <si>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</si>
  <si>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</si>
  <si>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</si>
  <si>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</si>
  <si>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</si>
  <si>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</si>
  <si>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</si>
  <si>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</si>
  <si>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</si>
  <si>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</si>
  <si>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</si>
  <si>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</si>
  <si>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</si>
  <si>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</si>
  <si>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</si>
  <si>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</si>
  <si>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</si>
  <si>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</si>
  <si>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</si>
  <si>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</si>
  <si>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</si>
  <si>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</si>
  <si>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</si>
  <si>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</si>
  <si>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</si>
  <si>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</si>
  <si>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</si>
  <si>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</si>
  <si>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</si>
  <si>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</si>
  <si>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</si>
  <si>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</si>
  <si>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</si>
  <si>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</si>
  <si>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</si>
  <si>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</si>
  <si>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</si>
  <si>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</si>
  <si>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</si>
  <si>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</si>
  <si>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</si>
  <si>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</si>
  <si>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</si>
  <si>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</si>
  <si>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</si>
  <si>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</si>
  <si>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</si>
  <si>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</si>
  <si>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</si>
  <si>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</si>
  <si>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</si>
  <si>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</si>
  <si>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</si>
  <si>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</si>
  <si>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</si>
  <si>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</si>
  <si>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</si>
  <si>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</si>
  <si>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</si>
  <si>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</si>
  <si>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</si>
  <si>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</si>
  <si>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</si>
  <si>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</si>
  <si>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</si>
  <si>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</si>
  <si>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</si>
  <si>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</si>
  <si>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</si>
  <si>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</si>
  <si>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</si>
  <si>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</si>
  <si>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</si>
  <si>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</si>
  <si>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</si>
  <si>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</si>
  <si>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</si>
  <si>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</si>
  <si>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</si>
  <si>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</si>
  <si>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</si>
  <si>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</si>
  <si>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</si>
  <si>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</si>
  <si>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</si>
  <si>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</si>
  <si>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</si>
  <si>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</si>
  <si>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</si>
  <si>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</si>
  <si>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</si>
  <si>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</si>
  <si>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</si>
  <si>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</si>
  <si>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</si>
  <si>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</si>
  <si>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</si>
  <si>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</si>
  <si>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</si>
  <si>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</si>
  <si>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</si>
  <si>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</si>
  <si>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</si>
  <si>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</si>
  <si>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</si>
  <si>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</si>
  <si>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</si>
  <si>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</si>
  <si>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</si>
  <si>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</si>
  <si>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</si>
  <si>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</si>
  <si>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</si>
  <si>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</si>
  <si>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</si>
  <si>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</si>
  <si>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</si>
  <si>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</si>
  <si>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</si>
  <si>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</si>
  <si>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</si>
  <si>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</si>
  <si>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</si>
  <si>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</si>
  <si>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</si>
  <si>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</si>
  <si>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</si>
  <si>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</si>
  <si>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</si>
  <si>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</si>
  <si>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</si>
  <si>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</si>
  <si>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</si>
  <si>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</si>
  <si>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</si>
  <si>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</si>
  <si>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</si>
  <si>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</si>
  <si>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</si>
  <si>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</si>
  <si>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</si>
  <si>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</si>
  <si>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</si>
  <si>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</si>
  <si>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</si>
  <si>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</si>
  <si>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</si>
  <si>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</si>
  <si>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</si>
  <si>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</si>
  <si>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</si>
  <si>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</si>
  <si>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</si>
  <si>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</si>
  <si>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</si>
  <si>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</si>
  <si>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</si>
  <si>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</si>
  <si>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</si>
  <si>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</si>
  <si>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</si>
  <si>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</si>
  <si>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</si>
  <si>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</si>
  <si>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</si>
  <si>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</si>
  <si>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</si>
  <si>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</si>
  <si>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</si>
  <si>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</si>
  <si>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</si>
  <si>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</si>
  <si>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</si>
  <si>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</si>
  <si>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</si>
  <si>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</si>
  <si>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</si>
  <si>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</si>
  <si>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</si>
  <si>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</si>
  <si>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</si>
  <si>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</si>
  <si>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</si>
  <si>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</si>
  <si>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</si>
  <si>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</si>
  <si>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</si>
  <si>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</si>
  <si>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</si>
  <si>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</si>
  <si>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</si>
  <si>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</si>
  <si>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</si>
  <si>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</si>
  <si>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</si>
  <si>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</si>
  <si>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</si>
  <si>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</si>
  <si>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</si>
  <si>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</si>
  <si>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</si>
  <si>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</si>
  <si>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</si>
  <si>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</si>
  <si>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</si>
  <si>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</si>
  <si>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</si>
  <si>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</si>
  <si>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</si>
  <si>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</si>
  <si>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</si>
  <si>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</si>
  <si>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</si>
  <si>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</si>
  <si>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</si>
  <si>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</si>
  <si>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</si>
  <si>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</si>
  <si>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</si>
  <si>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</si>
  <si>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</si>
  <si>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</si>
  <si>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</si>
  <si>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</si>
  <si>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</si>
  <si>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</si>
  <si>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</si>
  <si>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</si>
  <si>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</si>
  <si>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</si>
  <si>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</si>
  <si>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</si>
  <si>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</si>
  <si>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</si>
  <si>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</si>
  <si>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</si>
  <si>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</si>
  <si>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</si>
  <si>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</si>
  <si>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</si>
  <si>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</si>
  <si>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</si>
  <si>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</si>
  <si>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</si>
  <si>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</si>
  <si>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</si>
  <si>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</si>
  <si>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</si>
  <si>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</si>
  <si>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</si>
  <si>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</si>
  <si>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</si>
  <si>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</si>
  <si>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</si>
  <si>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</si>
  <si>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</si>
  <si>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</si>
  <si>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</si>
  <si>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</si>
  <si>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</si>
  <si>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</si>
  <si>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</si>
  <si>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</si>
  <si>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</si>
  <si>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</si>
  <si>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</si>
  <si>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</si>
  <si>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</si>
  <si>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</si>
  <si>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</si>
  <si>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</si>
  <si>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</si>
  <si>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</si>
  <si>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</si>
  <si>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</si>
  <si>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</si>
  <si>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</si>
  <si>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</si>
  <si>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</si>
  <si>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</si>
  <si>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</si>
  <si>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</si>
  <si>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</si>
  <si>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</si>
  <si>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</si>
  <si>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</si>
  <si>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</si>
  <si>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</si>
  <si>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</si>
  <si>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</si>
  <si>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</si>
  <si>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</si>
  <si>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</si>
  <si>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</si>
  <si>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</si>
  <si>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</si>
  <si>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</si>
  <si>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</si>
  <si>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</si>
  <si>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</si>
  <si>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</si>
  <si>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</si>
  <si>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</si>
  <si>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</si>
  <si>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</si>
  <si>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</si>
  <si>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</si>
  <si>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</si>
  <si>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</si>
  <si>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</si>
  <si>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</si>
  <si>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</si>
  <si>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</si>
  <si>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</si>
  <si>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</si>
  <si>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</si>
  <si>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</si>
  <si>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</si>
  <si>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</si>
  <si>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</si>
  <si>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</si>
  <si>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</si>
  <si>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</si>
  <si>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</si>
  <si>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</si>
  <si>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</si>
  <si>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</si>
  <si>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</si>
  <si>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</si>
  <si>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</si>
  <si>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</si>
  <si>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</si>
  <si>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</si>
  <si>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</si>
  <si>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</si>
  <si>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</si>
  <si>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</si>
  <si>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</si>
  <si>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</si>
  <si>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</si>
  <si>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</si>
  <si>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</si>
  <si>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</si>
  <si>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</si>
  <si>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</si>
  <si>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</si>
  <si>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</si>
  <si>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</si>
  <si>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</si>
  <si>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</si>
  <si>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</si>
  <si>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</si>
  <si>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</si>
  <si>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</si>
  <si>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</si>
  <si>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</si>
  <si>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</si>
  <si>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</si>
  <si>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</si>
  <si>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</si>
  <si>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</si>
  <si>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</si>
  <si>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</si>
  <si>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</si>
  <si>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</si>
  <si>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</si>
  <si>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</si>
  <si>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</si>
  <si>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</si>
  <si>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</si>
  <si>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</si>
  <si>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</si>
  <si>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</si>
  <si>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</si>
  <si>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</si>
  <si>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</si>
  <si>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</si>
  <si>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</si>
  <si>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</si>
  <si>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</si>
  <si>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</si>
  <si>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</si>
  <si>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</si>
  <si>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</si>
  <si>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</si>
  <si>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</si>
  <si>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</si>
  <si>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</si>
  <si>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</si>
  <si>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</si>
  <si>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</si>
  <si>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</si>
  <si>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</si>
  <si>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</si>
  <si>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</si>
  <si>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</si>
  <si>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</si>
  <si>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</si>
  <si>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</si>
  <si>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</si>
  <si>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</si>
  <si>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</si>
  <si>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</si>
  <si>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</si>
  <si>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</si>
  <si>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</si>
  <si>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</si>
  <si>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</si>
  <si>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</si>
  <si>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</si>
  <si>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</si>
  <si>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</si>
  <si>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</si>
  <si>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</si>
  <si>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</si>
  <si>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</si>
  <si>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</si>
  <si>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</si>
  <si>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</si>
  <si>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</si>
  <si>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</si>
  <si>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</si>
  <si>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</si>
  <si>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</si>
  <si>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</si>
  <si>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</si>
  <si>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</si>
  <si>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</si>
  <si>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</si>
  <si>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</si>
  <si>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</si>
  <si>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</si>
  <si>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</si>
  <si>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</si>
  <si>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</si>
  <si>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</si>
  <si>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</si>
  <si>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</si>
  <si>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</si>
  <si>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</si>
  <si>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</si>
  <si>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</si>
  <si>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</si>
  <si>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</si>
  <si>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</si>
  <si>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</si>
  <si>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</si>
  <si>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</si>
  <si>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</si>
  <si>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</si>
  <si>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</si>
  <si>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</si>
  <si>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</si>
  <si>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</si>
  <si>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</si>
  <si>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</si>
  <si>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</si>
  <si>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</si>
  <si>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</si>
  <si>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</si>
  <si>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</si>
  <si>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</si>
  <si>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</si>
  <si>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</si>
  <si>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</si>
  <si>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</si>
  <si>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</si>
  <si>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</si>
  <si>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</si>
  <si>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</si>
  <si>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</si>
  <si>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</si>
  <si>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</si>
  <si>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</si>
  <si>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</si>
  <si>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</si>
  <si>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</si>
  <si>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</si>
  <si>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</si>
  <si>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</si>
  <si>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</si>
  <si>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</si>
  <si>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</si>
  <si>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</si>
  <si>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</si>
  <si>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</si>
  <si>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</si>
  <si>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</si>
  <si>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</si>
  <si>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</si>
  <si>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</si>
  <si>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</si>
  <si>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</si>
  <si>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</si>
  <si>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</si>
  <si>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</si>
  <si>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</si>
  <si>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</si>
  <si>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</si>
  <si>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</si>
  <si>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</si>
  <si>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</si>
  <si>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</si>
  <si>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</si>
  <si>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</si>
  <si>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</si>
  <si>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</si>
  <si>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</si>
  <si>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</si>
  <si>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</si>
  <si>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</si>
  <si>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</si>
  <si>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</si>
  <si>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</si>
  <si>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</si>
  <si>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</si>
  <si>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</si>
  <si>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</si>
  <si>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</si>
  <si>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</si>
  <si>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</si>
  <si>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</si>
  <si>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</si>
  <si>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</si>
  <si>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</si>
  <si>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</si>
  <si>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</si>
  <si>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</si>
  <si>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</si>
  <si>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</si>
  <si>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</si>
  <si>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</si>
  <si>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</si>
  <si>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</si>
  <si>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</si>
  <si>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</si>
  <si>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</si>
  <si>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</si>
  <si>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</si>
  <si>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</si>
  <si>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</si>
  <si>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</si>
  <si>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</si>
  <si>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</si>
  <si>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</si>
  <si>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</si>
  <si>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</si>
  <si>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</si>
  <si>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</si>
  <si>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</si>
  <si>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</si>
  <si>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</si>
  <si>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</si>
  <si>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</si>
  <si>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</si>
  <si>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</si>
  <si>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</si>
  <si>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</si>
  <si>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</si>
  <si>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</si>
  <si>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</si>
  <si>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</si>
  <si>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</si>
  <si>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</si>
  <si>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</si>
  <si>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</si>
  <si>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</si>
  <si>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</si>
  <si>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</si>
  <si>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</si>
  <si>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</si>
  <si>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</si>
  <si>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</si>
  <si>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</si>
  <si>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</si>
  <si>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</si>
  <si>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</si>
  <si>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</si>
  <si>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</si>
  <si>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</si>
  <si>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</si>
  <si>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</si>
  <si>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</si>
  <si>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</si>
  <si>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</si>
  <si>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</si>
  <si>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</si>
  <si>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</si>
  <si>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</si>
  <si>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</si>
  <si>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</si>
  <si>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</si>
  <si>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</si>
  <si>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</si>
  <si>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</si>
  <si>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</si>
  <si>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</si>
  <si>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</si>
  <si>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</si>
  <si>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</si>
  <si>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</si>
  <si>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</si>
  <si>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</si>
  <si>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</si>
  <si>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</si>
  <si>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</si>
  <si>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</si>
  <si>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</si>
  <si>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</si>
  <si>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</si>
  <si>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</si>
  <si>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</si>
  <si>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</si>
  <si>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</si>
  <si>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</si>
  <si>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</si>
  <si>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</si>
  <si>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</si>
  <si>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</si>
  <si>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</si>
  <si>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</si>
  <si>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</si>
  <si>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</si>
  <si>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</si>
  <si>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</si>
  <si>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</si>
  <si>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</si>
  <si>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</si>
  <si>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</si>
  <si>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</si>
  <si>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</si>
  <si>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</si>
  <si>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</si>
  <si>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</si>
  <si>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</si>
  <si>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</si>
  <si>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</si>
  <si>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</si>
  <si>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</si>
  <si>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</si>
  <si>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</si>
  <si>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</si>
  <si>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</si>
  <si>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</si>
  <si>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</si>
  <si>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</si>
  <si>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</si>
  <si>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</si>
  <si>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</si>
  <si>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</si>
  <si>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</si>
  <si>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</si>
  <si>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</si>
  <si>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</si>
  <si>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</si>
  <si>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</si>
  <si>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</si>
  <si>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</si>
  <si>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</si>
  <si>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</si>
  <si>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</si>
  <si>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</si>
  <si>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</si>
  <si>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</si>
  <si>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</si>
  <si>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</si>
  <si>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</si>
  <si>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</si>
  <si>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</si>
  <si>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</si>
  <si>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</si>
  <si>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</si>
  <si>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</si>
  <si>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</si>
  <si>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</si>
  <si>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</si>
  <si>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</si>
  <si>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</si>
  <si>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</si>
  <si>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</si>
  <si>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</si>
  <si>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</si>
  <si>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</si>
  <si>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</si>
  <si>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</si>
  <si>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</si>
  <si>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</si>
  <si>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</si>
  <si>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</si>
  <si>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</si>
  <si>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</si>
  <si>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</si>
  <si>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</si>
  <si>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</si>
  <si>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</si>
  <si>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</si>
  <si>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</si>
  <si>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</si>
  <si>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</si>
  <si>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</si>
  <si>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</si>
  <si>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</si>
  <si>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</si>
  <si>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</si>
  <si>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</si>
  <si>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</si>
  <si>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</si>
  <si>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</si>
  <si>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</si>
  <si>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</si>
  <si>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</si>
  <si>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</si>
  <si>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</si>
  <si>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</si>
  <si>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</si>
  <si>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</si>
  <si>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</si>
  <si>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</si>
  <si>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</si>
  <si>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</si>
  <si>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</si>
  <si>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</si>
  <si>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</si>
  <si>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</si>
  <si>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</si>
  <si>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</si>
  <si>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</si>
  <si>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</si>
  <si>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</si>
  <si>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</si>
  <si>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</si>
  <si>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</si>
  <si>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</si>
  <si>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</si>
  <si>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</si>
  <si>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</si>
  <si>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</si>
  <si>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</si>
  <si>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</si>
  <si>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</si>
  <si>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</si>
  <si>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</si>
  <si>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</si>
  <si>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</si>
  <si>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</si>
  <si>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</si>
  <si>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</si>
  <si>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</si>
  <si>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</si>
  <si>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</si>
  <si>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</si>
  <si>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</si>
  <si>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</si>
  <si>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</si>
  <si>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</si>
  <si>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</si>
  <si>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</si>
  <si>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</si>
  <si>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</si>
  <si>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</si>
  <si>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</si>
  <si>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</si>
  <si>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</si>
  <si>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</si>
  <si>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</si>
  <si>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</si>
  <si>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</si>
  <si>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</si>
  <si>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</si>
  <si>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</si>
  <si>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</si>
  <si>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</si>
  <si>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</si>
  <si>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</si>
  <si>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</si>
  <si>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</si>
  <si>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</si>
  <si>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</si>
  <si>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</si>
  <si>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</si>
  <si>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</si>
  <si>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</si>
  <si>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</si>
  <si>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</si>
  <si>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</si>
  <si>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</si>
  <si>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</si>
  <si>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</si>
  <si>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</si>
  <si>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</si>
  <si>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</si>
  <si>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</si>
  <si>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</si>
  <si>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</si>
  <si>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</si>
  <si>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</si>
  <si>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</si>
  <si>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</si>
  <si>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</si>
  <si>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</si>
  <si>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</si>
  <si>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</si>
  <si>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</si>
  <si>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</si>
  <si>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</si>
  <si>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</si>
  <si>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</si>
  <si>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</si>
  <si>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</si>
  <si>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</si>
  <si>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</si>
  <si>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</si>
  <si>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</si>
  <si>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</si>
  <si>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</si>
  <si>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</si>
  <si>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</si>
  <si>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</si>
  <si>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</si>
  <si>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</si>
  <si>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</si>
  <si>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</si>
  <si>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</si>
  <si>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</si>
  <si>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</si>
  <si>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</si>
  <si>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</si>
  <si>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</si>
  <si>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</si>
  <si>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</si>
  <si>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</si>
  <si>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</si>
  <si>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</si>
  <si>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</si>
  <si>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</si>
  <si>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</si>
  <si>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</si>
  <si>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</si>
  <si>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</si>
  <si>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</si>
  <si>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</si>
  <si>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</si>
  <si>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</si>
  <si>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</si>
  <si>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</si>
  <si>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</si>
  <si>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</si>
  <si>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</si>
  <si>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</si>
  <si>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</si>
  <si>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</si>
  <si>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</si>
  <si>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</si>
  <si>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</si>
  <si>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</si>
  <si>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</si>
  <si>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</si>
  <si>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</si>
  <si>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</si>
  <si>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</si>
  <si>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</si>
  <si>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</si>
  <si>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</si>
  <si>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</si>
  <si>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</si>
  <si>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</si>
  <si>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</si>
  <si>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</si>
  <si>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</si>
  <si>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</si>
  <si>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</si>
  <si>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</si>
  <si>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</si>
  <si>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</si>
  <si>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</si>
  <si>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</si>
  <si>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</si>
  <si>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</si>
  <si>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</si>
  <si>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</si>
  <si>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</si>
  <si>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</si>
  <si>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</si>
  <si>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</si>
  <si>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</si>
  <si>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</si>
  <si>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</si>
  <si>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</si>
  <si>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</si>
  <si>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</si>
  <si>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</si>
  <si>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</si>
  <si>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</si>
  <si>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</si>
  <si>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</si>
  <si>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</si>
  <si>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</si>
  <si>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</si>
  <si>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</si>
  <si>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</si>
  <si>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</si>
  <si>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</si>
  <si>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</si>
  <si>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</si>
  <si>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</si>
  <si>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</si>
  <si>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</si>
  <si>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</si>
  <si>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</si>
  <si>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</si>
  <si>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</si>
  <si>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</si>
  <si>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</si>
  <si>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</si>
  <si>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</si>
  <si>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</si>
  <si>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</si>
  <si>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</si>
  <si>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</si>
  <si>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</si>
  <si>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</si>
  <si>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</si>
  <si>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</si>
  <si>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</si>
  <si>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</si>
  <si>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</si>
  <si>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</si>
  <si>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</si>
  <si>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</si>
  <si>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</si>
  <si>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</si>
  <si>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</si>
  <si>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</si>
  <si>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</si>
  <si>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</si>
  <si>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</si>
  <si>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</si>
  <si>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</si>
  <si>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</si>
  <si>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</si>
  <si>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</si>
  <si>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</si>
  <si>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</si>
  <si>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</si>
  <si>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</si>
  <si>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</si>
  <si>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</si>
  <si>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</si>
  <si>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</si>
  <si>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</si>
  <si>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</si>
  <si>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</si>
  <si>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</si>
  <si>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</si>
  <si>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</si>
  <si>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</si>
  <si>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</si>
  <si>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</si>
  <si>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</si>
  <si>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</si>
  <si>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</si>
  <si>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</si>
  <si>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</si>
  <si>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</si>
  <si>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</si>
  <si>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</si>
  <si>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</si>
  <si>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</si>
  <si>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</si>
  <si>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</si>
  <si>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</si>
  <si>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</si>
  <si>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</si>
  <si>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</si>
  <si>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</si>
  <si>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</si>
  <si>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</si>
  <si>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</si>
  <si>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</si>
  <si>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</si>
  <si>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</si>
  <si>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</si>
  <si>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</si>
  <si>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</si>
  <si>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</si>
  <si>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</si>
  <si>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</si>
  <si>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</si>
  <si>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</si>
  <si>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</si>
  <si>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</si>
  <si>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</si>
  <si>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</si>
  <si>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</si>
  <si>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</si>
  <si>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</si>
  <si>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</si>
  <si>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</si>
  <si>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</si>
  <si>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</si>
  <si>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</si>
  <si>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</si>
  <si>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</si>
  <si>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</si>
  <si>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</si>
  <si>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</si>
  <si>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</si>
  <si>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</si>
  <si>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</si>
  <si>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</si>
  <si>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</si>
  <si>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</si>
  <si>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</si>
  <si>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</si>
  <si>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</si>
  <si>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</si>
  <si>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</si>
  <si>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</si>
  <si>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</si>
  <si>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</si>
  <si>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</si>
  <si>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</si>
  <si>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</si>
  <si>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</si>
  <si>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</si>
  <si>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</si>
  <si>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</si>
  <si>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</si>
  <si>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</si>
  <si>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</si>
  <si>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</si>
  <si>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</si>
  <si>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</si>
  <si>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</si>
  <si>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</si>
  <si>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</si>
  <si>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</si>
  <si>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</si>
  <si>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</si>
  <si>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</si>
  <si>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</si>
  <si>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</si>
  <si>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</si>
  <si>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</si>
  <si>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</si>
  <si>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</si>
  <si>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</si>
  <si>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</si>
  <si>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</si>
  <si>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</si>
  <si>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</si>
  <si>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</si>
  <si>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</si>
  <si>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</si>
  <si>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</si>
  <si>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</si>
  <si>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</si>
  <si>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</si>
  <si>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</si>
  <si>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</si>
  <si>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</si>
  <si>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</si>
  <si>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</si>
  <si>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</si>
  <si>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</si>
  <si>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</si>
  <si>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</si>
  <si>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</si>
  <si>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</si>
  <si>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</si>
  <si>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</si>
  <si>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</si>
  <si>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</si>
  <si>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</si>
  <si>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</si>
  <si>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</si>
  <si>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</si>
  <si>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</si>
  <si>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</si>
  <si>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</si>
  <si>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</si>
  <si>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</si>
  <si>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</si>
  <si>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</si>
  <si>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</si>
  <si>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</si>
  <si>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</si>
  <si>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</si>
  <si>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</si>
  <si>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</si>
  <si>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</si>
  <si>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</si>
  <si>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</si>
  <si>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</si>
  <si>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</si>
  <si>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</si>
  <si>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</si>
  <si>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</si>
  <si>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</si>
  <si>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</si>
  <si>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</si>
  <si>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</si>
  <si>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</si>
  <si>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</si>
  <si>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</si>
  <si>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</si>
  <si>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</si>
  <si>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</si>
  <si>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</si>
  <si>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</si>
  <si>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</si>
  <si>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</si>
  <si>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</si>
  <si>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</si>
  <si>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</si>
  <si>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</si>
  <si>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</si>
  <si>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</si>
  <si>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</si>
  <si>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</si>
  <si>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</si>
  <si>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</si>
  <si>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</si>
  <si>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</si>
  <si>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</si>
  <si>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</si>
  <si>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</si>
  <si>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</si>
  <si>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</si>
  <si>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</si>
  <si>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</si>
  <si>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</si>
  <si>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</si>
  <si>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</si>
  <si>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</si>
  <si>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</si>
  <si>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</si>
  <si>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</si>
  <si>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</si>
  <si>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</si>
  <si>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</si>
  <si>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</si>
  <si>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</si>
  <si>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</si>
  <si>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</si>
  <si>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</si>
  <si>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</si>
  <si>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</si>
  <si>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</si>
  <si>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</si>
  <si>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</si>
  <si>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</si>
  <si>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</si>
  <si>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</si>
  <si>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</si>
  <si>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</si>
  <si>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</si>
  <si>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</si>
  <si>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</si>
  <si>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</si>
  <si>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</si>
  <si>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</si>
  <si>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</si>
  <si>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</si>
  <si>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</si>
  <si>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</si>
  <si>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</si>
  <si>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</si>
  <si>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</si>
  <si>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</si>
  <si>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</si>
  <si>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</si>
  <si>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</si>
  <si>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</si>
  <si>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</si>
  <si>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</si>
  <si>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</si>
  <si>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</si>
  <si>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</si>
  <si>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</si>
  <si>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</si>
  <si>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</si>
  <si>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</si>
  <si>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</si>
  <si>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</si>
  <si>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</si>
  <si>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</si>
  <si>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</si>
  <si>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</si>
  <si>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</si>
  <si>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</si>
  <si>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</si>
  <si>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</si>
  <si>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</si>
  <si>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</si>
  <si>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</si>
  <si>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</si>
  <si>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</si>
  <si>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</si>
  <si>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</si>
  <si>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</si>
  <si>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</si>
  <si>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</si>
  <si>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</si>
  <si>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</si>
  <si>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</si>
  <si>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</si>
  <si>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</si>
  <si>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</si>
  <si>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</si>
  <si>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</si>
  <si>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</si>
  <si>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</si>
  <si>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</si>
  <si>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</si>
  <si>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</si>
  <si>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</si>
  <si>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</si>
  <si>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</si>
  <si>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</si>
  <si>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</si>
  <si>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</si>
  <si>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</si>
  <si>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</si>
  <si>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</si>
  <si>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</si>
  <si>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</si>
  <si>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</si>
  <si>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</si>
  <si>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</si>
  <si>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</si>
  <si>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</si>
  <si>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</si>
  <si>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</si>
  <si>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</si>
  <si>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</si>
  <si>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</si>
  <si>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</si>
  <si>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</si>
  <si>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</si>
  <si>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</si>
  <si>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</si>
  <si>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</si>
  <si>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</si>
  <si>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</si>
  <si>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</si>
  <si>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</si>
  <si>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</si>
  <si>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</si>
  <si>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</si>
  <si>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</si>
  <si>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</si>
  <si>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</si>
  <si>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</si>
  <si>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</si>
  <si>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</si>
  <si>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</si>
  <si>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</si>
  <si>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</si>
  <si>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</si>
  <si>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</si>
  <si>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</si>
  <si>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</si>
  <si>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</si>
  <si>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</si>
  <si>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</si>
  <si>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</si>
  <si>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</si>
  <si>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</si>
  <si>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</si>
  <si>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</si>
  <si>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</si>
  <si>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</si>
  <si>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</si>
  <si>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</si>
  <si>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</si>
  <si>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</si>
  <si>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</si>
  <si>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</si>
  <si>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</si>
  <si>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</si>
  <si>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</si>
  <si>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</si>
  <si>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</si>
  <si>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</si>
  <si>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</si>
  <si>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</si>
  <si>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</si>
  <si>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</si>
  <si>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</si>
  <si>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</si>
  <si>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</si>
  <si>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</si>
  <si>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</si>
  <si>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</si>
  <si>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</si>
  <si>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</si>
  <si>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</si>
  <si>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</si>
  <si>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</si>
  <si>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</si>
  <si>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</si>
  <si>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</si>
  <si>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</si>
  <si>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</si>
  <si>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</si>
  <si>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</si>
  <si>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</si>
  <si>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</si>
  <si>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</si>
  <si>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</si>
  <si>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</si>
  <si>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</si>
  <si>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</si>
  <si>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</si>
  <si>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</si>
  <si>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</si>
  <si>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</si>
  <si>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</si>
  <si>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</si>
  <si>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</si>
  <si>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</si>
  <si>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</si>
  <si>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</si>
  <si>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</si>
  <si>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</si>
  <si>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</si>
  <si>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</si>
  <si>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</si>
  <si>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</si>
  <si>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</si>
  <si>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</si>
  <si>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</si>
  <si>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</si>
  <si>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</si>
  <si>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</si>
  <si>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</si>
  <si>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</si>
  <si>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</si>
  <si>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</si>
  <si>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</si>
  <si>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</si>
  <si>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</si>
  <si>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</si>
  <si>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</si>
  <si>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</si>
  <si>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</si>
  <si>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</si>
  <si>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</si>
  <si>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</si>
  <si>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</si>
  <si>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</si>
  <si>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</si>
  <si>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</si>
  <si>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</si>
  <si>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</si>
  <si>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</si>
  <si>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</si>
  <si>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</si>
  <si>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</si>
  <si>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</si>
  <si>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</si>
  <si>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</si>
  <si>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</si>
  <si>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</si>
  <si>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</si>
  <si>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</si>
  <si>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</si>
  <si>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</si>
  <si>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</si>
  <si>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</si>
  <si>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</si>
  <si>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</si>
  <si>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</si>
  <si>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</si>
  <si>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</si>
  <si>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</si>
  <si>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</si>
  <si>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</si>
  <si>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</si>
  <si>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</si>
  <si>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</si>
  <si>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</si>
  <si>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</si>
  <si>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</si>
  <si>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</si>
  <si>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</si>
  <si>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</si>
  <si>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</si>
  <si>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</si>
  <si>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</si>
  <si>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</si>
  <si>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</si>
  <si>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</si>
  <si>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</si>
  <si>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</si>
  <si>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</si>
  <si>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</si>
  <si>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</si>
  <si>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</si>
  <si>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</si>
  <si>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</si>
  <si>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</si>
  <si>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</si>
  <si>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</si>
  <si>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</si>
  <si>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</si>
  <si>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</si>
  <si>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</si>
  <si>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</si>
  <si>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</si>
  <si>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</si>
  <si>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</si>
  <si>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</si>
  <si>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</si>
  <si>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</si>
  <si>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</si>
  <si>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</si>
  <si>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</si>
  <si>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</si>
  <si>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</si>
  <si>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</si>
  <si>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</si>
  <si>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</si>
  <si>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</si>
  <si>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</si>
  <si>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</si>
  <si>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</si>
  <si>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</si>
  <si>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</si>
  <si>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</si>
  <si>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</si>
  <si>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</si>
  <si>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</si>
  <si>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</si>
  <si>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</si>
  <si>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</si>
  <si>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</si>
  <si>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</si>
  <si>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</si>
  <si>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</si>
  <si>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</si>
  <si>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</si>
  <si>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</si>
  <si>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</si>
  <si>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</si>
  <si>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</si>
  <si>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</si>
  <si>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</si>
  <si>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</si>
  <si>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</si>
  <si>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</si>
  <si>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</si>
  <si>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</si>
  <si>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</si>
  <si>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</si>
  <si>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</si>
  <si>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</si>
  <si>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</si>
  <si>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</si>
  <si>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</si>
  <si>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</si>
  <si>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</si>
  <si>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</si>
  <si>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</si>
  <si>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</si>
  <si>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</si>
  <si>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</si>
  <si>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</si>
  <si>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</si>
  <si>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</si>
  <si>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</si>
  <si>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</si>
  <si>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</si>
  <si>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</si>
  <si>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</si>
  <si>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</si>
  <si>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</si>
  <si>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</si>
  <si>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</si>
  <si>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</si>
  <si>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</si>
  <si>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</si>
  <si>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</si>
  <si>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</si>
  <si>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</si>
  <si>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</si>
  <si>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</si>
  <si>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</si>
  <si>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</si>
  <si>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</si>
  <si>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</si>
  <si>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</si>
  <si>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</si>
  <si>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</si>
  <si>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</si>
  <si>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</si>
  <si>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</si>
  <si>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</si>
  <si>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</si>
  <si>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</si>
  <si>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</si>
  <si>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</si>
  <si>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</si>
  <si>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</si>
  <si>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</si>
  <si>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</si>
  <si>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</si>
  <si>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</si>
  <si>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</si>
  <si>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</si>
  <si>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</si>
  <si>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</si>
  <si>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</si>
  <si>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</si>
  <si>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</si>
  <si>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</si>
  <si>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</si>
  <si>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</si>
  <si>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</si>
  <si>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</si>
  <si>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</si>
  <si>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</si>
  <si>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</si>
  <si>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</si>
  <si>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</si>
  <si>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</si>
  <si>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</si>
  <si>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</si>
  <si>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</si>
  <si>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</si>
  <si>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</si>
  <si>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</si>
  <si>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</si>
  <si>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</si>
  <si>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</si>
  <si>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</si>
  <si>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</si>
  <si>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</si>
  <si>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</si>
  <si>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</si>
  <si>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</si>
  <si>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</si>
  <si>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</si>
  <si>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</si>
  <si>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</si>
  <si>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</si>
  <si>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</si>
  <si>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</si>
  <si>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</si>
  <si>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</si>
  <si>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</si>
  <si>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</si>
  <si>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</si>
  <si>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</si>
  <si>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</si>
  <si>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</si>
  <si>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</si>
  <si>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</si>
  <si>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</si>
  <si>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</si>
  <si>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</si>
  <si>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</si>
  <si>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</si>
  <si>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</si>
  <si>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</si>
  <si>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</si>
  <si>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</si>
  <si>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</si>
  <si>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</si>
  <si>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</si>
  <si>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</si>
  <si>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</si>
  <si>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</si>
  <si>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</si>
  <si>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</si>
  <si>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</si>
  <si>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</si>
  <si>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</si>
  <si>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</si>
  <si>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</si>
  <si>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</si>
  <si>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</si>
  <si>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</si>
  <si>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</si>
  <si>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</si>
  <si>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</si>
  <si>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</si>
  <si>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</si>
  <si>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</si>
  <si>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</si>
  <si>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</si>
  <si>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</si>
  <si>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</si>
  <si>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</si>
  <si>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</si>
  <si>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</si>
  <si>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</si>
  <si>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</si>
  <si>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</si>
  <si>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</si>
  <si>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</si>
  <si>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</si>
  <si>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</si>
  <si>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</si>
  <si>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</si>
  <si>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</si>
  <si>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</si>
  <si>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</si>
  <si>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</si>
  <si>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</si>
  <si>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</si>
  <si>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</si>
  <si>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</si>
  <si>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</si>
  <si>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</si>
  <si>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</si>
  <si>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</si>
  <si>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</si>
  <si>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</si>
  <si>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</si>
  <si>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</si>
  <si>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</si>
  <si>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</si>
  <si>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</si>
  <si>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</si>
  <si>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</si>
  <si>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</si>
  <si>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</si>
  <si>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</si>
  <si>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</si>
  <si>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</si>
  <si>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</si>
  <si>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</si>
  <si>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</si>
  <si>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</si>
  <si>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</si>
  <si>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</si>
  <si>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</si>
  <si>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</si>
  <si>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</si>
  <si>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</si>
  <si>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</si>
  <si>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</si>
  <si>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</si>
  <si>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</si>
  <si>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</si>
  <si>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</si>
  <si>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</si>
  <si>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</si>
  <si>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</si>
  <si>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</si>
  <si>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</si>
  <si>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</si>
  <si>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</si>
  <si>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</si>
  <si>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</si>
  <si>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</si>
  <si>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</si>
  <si>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</si>
  <si>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</si>
  <si>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</si>
  <si>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</si>
  <si>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</si>
  <si>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</si>
  <si>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</si>
  <si>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</si>
  <si>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</si>
  <si>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</si>
  <si>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</si>
  <si>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</si>
  <si>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</si>
  <si>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</si>
  <si>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</si>
  <si>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</si>
  <si>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</si>
  <si>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</si>
  <si>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</si>
  <si>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</si>
  <si>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</si>
  <si>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</si>
  <si>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</si>
  <si>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</si>
  <si>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</si>
  <si>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</si>
  <si>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</si>
  <si>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</si>
  <si>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</si>
  <si>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</si>
  <si>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</si>
  <si>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</si>
  <si>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</si>
  <si>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</si>
  <si>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</si>
  <si>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</si>
  <si>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</si>
  <si>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</si>
  <si>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</si>
  <si>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</si>
  <si>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</si>
  <si>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</si>
  <si>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</si>
  <si>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</si>
  <si>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</si>
  <si>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</si>
  <si>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</si>
  <si>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</si>
  <si>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</si>
  <si>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</si>
  <si>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</si>
  <si>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</si>
  <si>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</si>
  <si>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</si>
  <si>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</si>
  <si>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</si>
  <si>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</si>
  <si>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</si>
  <si>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</si>
  <si>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</si>
  <si>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</si>
  <si>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</si>
  <si>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</si>
  <si>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</si>
  <si>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</si>
  <si>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</si>
  <si>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</si>
  <si>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</si>
  <si>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</si>
  <si>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</si>
  <si>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</si>
  <si>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</si>
  <si>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</si>
  <si>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</si>
  <si>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</si>
  <si>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</si>
  <si>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</si>
  <si>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</si>
  <si>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</si>
  <si>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</si>
  <si>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</si>
  <si>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</si>
  <si>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</si>
  <si>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</si>
  <si>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</si>
  <si>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</si>
  <si>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</si>
  <si>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</si>
  <si>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</si>
  <si>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</si>
  <si>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</si>
  <si>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</si>
  <si>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</si>
  <si>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</si>
  <si>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</si>
  <si>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</si>
  <si>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</si>
  <si>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</si>
  <si>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</si>
  <si>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</si>
  <si>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</si>
  <si>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</si>
  <si>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</si>
  <si>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</si>
  <si>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</si>
  <si>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</si>
  <si>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</si>
  <si>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</si>
  <si>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</si>
  <si>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</si>
  <si>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</si>
  <si>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</si>
  <si>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</si>
  <si>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</si>
  <si>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</si>
  <si>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</si>
  <si>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</si>
  <si>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</si>
  <si>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</si>
  <si>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</si>
  <si>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</si>
  <si>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</si>
  <si>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</si>
  <si>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</si>
  <si>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</si>
  <si>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</si>
  <si>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</si>
  <si>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</si>
  <si>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</si>
  <si>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</si>
  <si>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</si>
  <si>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</si>
  <si>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</si>
  <si>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</si>
  <si>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</si>
  <si>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</si>
  <si>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</si>
  <si>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</si>
  <si>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</si>
  <si>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</si>
  <si>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</si>
  <si>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</si>
  <si>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</si>
  <si>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</si>
  <si>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</si>
  <si>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</si>
  <si>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</si>
  <si>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</si>
  <si>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</si>
  <si>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</si>
  <si>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</si>
  <si>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</si>
  <si>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</si>
  <si>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</si>
  <si>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</si>
  <si>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</si>
  <si>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</si>
  <si>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</si>
  <si>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</si>
  <si>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</si>
  <si>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</si>
  <si>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</si>
  <si>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</si>
  <si>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</si>
  <si>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</si>
  <si>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</si>
  <si>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</si>
  <si>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</si>
  <si>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</si>
  <si>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</si>
  <si>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</si>
  <si>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</si>
  <si>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</si>
  <si>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</si>
  <si>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</si>
  <si>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</si>
  <si>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</si>
  <si>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</si>
  <si>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</si>
  <si>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</si>
  <si>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</si>
  <si>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</si>
  <si>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</si>
  <si>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</si>
  <si>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</si>
  <si>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</si>
  <si>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</si>
  <si>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</si>
  <si>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</si>
  <si>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</si>
  <si>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</si>
  <si>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</si>
  <si>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</si>
  <si>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</si>
  <si>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</si>
  <si>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</si>
  <si>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</si>
  <si>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</si>
  <si>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</si>
  <si>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</si>
  <si>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</si>
  <si>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</si>
  <si>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</si>
  <si>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</si>
  <si>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</si>
  <si>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</si>
  <si>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</si>
  <si>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</si>
  <si>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</si>
  <si>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</si>
  <si>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</si>
  <si>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</si>
  <si>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</si>
  <si>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</si>
  <si>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</si>
  <si>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</si>
  <si>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</si>
  <si>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</si>
  <si>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</si>
  <si>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</si>
  <si>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</si>
  <si>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</si>
  <si>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</si>
  <si>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</si>
  <si>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</si>
  <si>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</si>
  <si>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</si>
  <si>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</si>
  <si>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</si>
  <si>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</si>
  <si>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</si>
  <si>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</si>
  <si>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</si>
  <si>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</si>
  <si>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</si>
  <si>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</si>
  <si>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</si>
  <si>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</si>
  <si>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</si>
  <si>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</si>
  <si>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</si>
  <si>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</si>
  <si>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</si>
  <si>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</si>
  <si>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</si>
  <si>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</si>
  <si>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</si>
  <si>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</si>
  <si>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</si>
  <si>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</si>
  <si>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</si>
  <si>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</si>
  <si>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</si>
  <si>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</si>
  <si>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</si>
  <si>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</si>
  <si>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</si>
  <si>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</si>
  <si>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</si>
  <si>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</si>
  <si>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</si>
  <si>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</si>
  <si>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</si>
  <si>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</si>
  <si>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</si>
  <si>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</si>
  <si>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</si>
  <si>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</si>
  <si>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</si>
  <si>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</si>
  <si>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</si>
  <si>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</si>
  <si>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</si>
  <si>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</si>
  <si>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</si>
  <si>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</si>
  <si>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</si>
  <si>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</si>
  <si>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</si>
  <si>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</si>
  <si>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</si>
  <si>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</si>
  <si>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</si>
  <si>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</si>
  <si>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</si>
  <si>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</si>
  <si>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</si>
  <si>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</si>
  <si>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</si>
  <si>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</si>
  <si>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</si>
  <si>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</si>
  <si>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</si>
  <si>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</si>
  <si>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</si>
  <si>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</si>
  <si>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</si>
  <si>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</si>
  <si>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</si>
  <si>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</si>
  <si>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</si>
  <si>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</si>
  <si>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</si>
  <si>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</si>
  <si>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</si>
  <si>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</si>
  <si>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</si>
  <si>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</si>
  <si>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</si>
  <si>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</si>
  <si>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</si>
  <si>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</si>
  <si>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</si>
  <si>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</si>
  <si>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</si>
  <si>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</si>
  <si>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</si>
  <si>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</si>
  <si>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</si>
  <si>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</si>
  <si>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</si>
  <si>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</si>
  <si>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</si>
  <si>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</si>
  <si>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</si>
  <si>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</si>
  <si>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</si>
  <si>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</si>
  <si>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</si>
  <si>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</si>
  <si>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</si>
  <si>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</si>
  <si>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</si>
  <si>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</si>
  <si>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</si>
  <si>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</si>
  <si>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</si>
  <si>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</si>
  <si>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</si>
  <si>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</si>
  <si>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</si>
  <si>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</si>
  <si>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</si>
  <si>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</si>
  <si>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</si>
  <si>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</si>
  <si>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</si>
  <si>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</si>
  <si>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</si>
  <si>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</si>
  <si>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</si>
  <si>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</si>
  <si>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</si>
  <si>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</si>
  <si>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</si>
  <si>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</si>
  <si>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</si>
  <si>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</si>
  <si>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</si>
  <si>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</si>
  <si>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</si>
  <si>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</si>
  <si>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</si>
  <si>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</si>
  <si>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</si>
  <si>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</si>
  <si>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</si>
  <si>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</si>
  <si>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</si>
  <si>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</si>
  <si>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</si>
  <si>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</si>
  <si>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</si>
  <si>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</si>
  <si>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</si>
  <si>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</si>
  <si>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</si>
  <si>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</si>
  <si>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</si>
  <si>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</si>
  <si>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</si>
  <si>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</si>
  <si>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</si>
  <si>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</si>
  <si>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</si>
  <si>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</si>
  <si>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</si>
  <si>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</si>
  <si>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</si>
  <si>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</si>
  <si>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</si>
  <si>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</si>
  <si>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</si>
  <si>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</si>
  <si>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</si>
  <si>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</si>
  <si>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</si>
  <si>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</si>
  <si>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</si>
  <si>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</si>
  <si>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</si>
  <si>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</si>
  <si>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</si>
  <si>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</si>
  <si>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</si>
  <si>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</si>
  <si>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</si>
  <si>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</si>
  <si>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</si>
  <si>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</si>
  <si>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</si>
  <si>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</si>
  <si>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</si>
  <si>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</si>
  <si>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</si>
  <si>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</si>
  <si>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</si>
  <si>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</si>
  <si>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</si>
  <si>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</si>
  <si>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</si>
  <si>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</si>
  <si>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</si>
  <si>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</si>
  <si>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</si>
  <si>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</si>
  <si>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</si>
  <si>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</si>
  <si>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</si>
  <si>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</si>
  <si>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</si>
  <si>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</si>
  <si>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</si>
  <si>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</si>
  <si>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</si>
  <si>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</si>
  <si>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</si>
  <si>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</si>
  <si>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</si>
  <si>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</si>
  <si>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</si>
  <si>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</si>
  <si>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</si>
  <si>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</si>
  <si>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</si>
  <si>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</si>
  <si>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</si>
  <si>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</si>
  <si>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</si>
  <si>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</si>
  <si>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</si>
  <si>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</si>
  <si>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</si>
  <si>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</si>
  <si>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</si>
  <si>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</si>
  <si>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</si>
  <si>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</si>
  <si>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</si>
  <si>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</si>
  <si>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</si>
  <si>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</si>
  <si>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</si>
  <si>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</si>
  <si>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</si>
  <si>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</si>
  <si>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</si>
  <si>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</si>
  <si>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</si>
  <si>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</si>
  <si>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</si>
  <si>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</si>
  <si>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</si>
  <si>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</si>
  <si>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</si>
  <si>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</si>
  <si>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</si>
  <si>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</si>
  <si>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</si>
  <si>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</si>
  <si>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</si>
  <si>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</si>
  <si>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</si>
  <si>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</si>
  <si>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</si>
  <si>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</si>
  <si>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</si>
  <si>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</si>
  <si>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</si>
  <si>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</si>
  <si>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</si>
  <si>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</si>
  <si>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</si>
  <si>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</si>
  <si>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</si>
  <si>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</si>
  <si>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</si>
  <si>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</si>
  <si>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</si>
  <si>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</si>
  <si>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</si>
  <si>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</si>
  <si>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</si>
  <si>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</si>
  <si>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</si>
  <si>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</si>
  <si>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</si>
  <si>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</si>
  <si>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</si>
  <si>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</si>
  <si>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</si>
  <si>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</si>
  <si>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</si>
  <si>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</si>
  <si>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</si>
  <si>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</si>
  <si>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</si>
  <si>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</si>
  <si>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</si>
  <si>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</si>
  <si>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</si>
  <si>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</si>
  <si>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</si>
  <si>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</si>
  <si>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</si>
  <si>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</si>
  <si>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</si>
  <si>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</si>
  <si>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</si>
  <si>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</si>
  <si>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</si>
  <si>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</si>
  <si>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</si>
  <si>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</si>
  <si>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</si>
  <si>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</si>
  <si>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</si>
  <si>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</si>
  <si>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</si>
  <si>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</si>
  <si>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</si>
  <si>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</si>
  <si>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</si>
  <si>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</si>
  <si>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</si>
  <si>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</si>
  <si>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</si>
  <si>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</si>
  <si>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</si>
  <si>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</si>
  <si>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</si>
  <si>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</si>
  <si>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</si>
  <si>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</si>
  <si>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</si>
  <si>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</si>
  <si>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</si>
  <si>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</si>
  <si>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</si>
  <si>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</si>
  <si>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</si>
  <si>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</si>
  <si>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</si>
  <si>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</si>
  <si>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</si>
  <si>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</si>
  <si>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</si>
  <si>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</si>
  <si>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</si>
  <si>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</si>
  <si>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</si>
  <si>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</si>
  <si>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</si>
  <si>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</si>
  <si>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</si>
  <si>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</si>
  <si>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</si>
  <si>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</si>
  <si>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</si>
  <si>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</si>
  <si>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</si>
  <si>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</si>
  <si>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</si>
  <si>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</si>
  <si>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</si>
  <si>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</si>
  <si>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</si>
  <si>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</si>
  <si>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</si>
  <si>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</si>
  <si>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</si>
  <si>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</si>
  <si>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</si>
  <si>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</si>
  <si>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</si>
  <si>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</si>
  <si>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</si>
  <si>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</si>
  <si>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</si>
  <si>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</si>
  <si>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</si>
  <si>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</si>
  <si>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</si>
  <si>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</si>
  <si>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</si>
  <si>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</si>
  <si>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</si>
  <si>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</si>
  <si>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</si>
  <si>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</si>
  <si>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</si>
  <si>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</si>
  <si>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</si>
  <si>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</si>
  <si>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</si>
  <si>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</si>
  <si>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</si>
  <si>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</si>
  <si>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</si>
  <si>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</si>
  <si>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</si>
  <si>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</si>
  <si>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</si>
  <si>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</si>
  <si>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</si>
  <si>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</si>
  <si>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</si>
  <si>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</si>
  <si>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</si>
  <si>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</si>
  <si>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</si>
  <si>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</si>
  <si>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</si>
  <si>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</si>
  <si>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</si>
  <si>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</si>
  <si>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</si>
  <si>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</si>
  <si>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</si>
  <si>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</si>
  <si>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</si>
  <si>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</si>
  <si>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</si>
  <si>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</si>
  <si>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</si>
  <si>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</si>
  <si>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</si>
  <si>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</si>
  <si>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</si>
  <si>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</si>
  <si>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</si>
  <si>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</si>
  <si>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</si>
  <si>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</si>
  <si>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</si>
  <si>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</si>
  <si>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</si>
  <si>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</si>
  <si>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</si>
  <si>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</si>
  <si>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</si>
  <si>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</si>
  <si>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</si>
  <si>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</si>
  <si>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</si>
  <si>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</si>
  <si>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</si>
  <si>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</si>
  <si>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</si>
  <si>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</si>
  <si>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</si>
  <si>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</si>
  <si>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</si>
  <si>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</si>
  <si>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</si>
  <si>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</si>
  <si>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</si>
  <si>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</si>
  <si>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</si>
  <si>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</si>
  <si>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</si>
  <si>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</si>
  <si>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</si>
  <si>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</si>
  <si>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</si>
  <si>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</si>
  <si>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</si>
  <si>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</si>
  <si>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</si>
  <si>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</si>
  <si>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</si>
  <si>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</si>
  <si>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</si>
  <si>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</si>
  <si>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</si>
  <si>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</si>
  <si>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</si>
  <si>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</si>
  <si>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</si>
  <si>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</si>
  <si>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</si>
  <si>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</si>
  <si>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</si>
  <si>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</si>
  <si>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</si>
  <si>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</si>
  <si>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</si>
  <si>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</si>
  <si>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</si>
  <si>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</si>
  <si>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</si>
  <si>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</si>
  <si>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</si>
  <si>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</si>
  <si>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</si>
  <si>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</si>
  <si>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</si>
  <si>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</si>
  <si>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</si>
  <si>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</si>
  <si>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</si>
  <si>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</si>
  <si>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</si>
  <si>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</si>
  <si>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</si>
  <si>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</si>
  <si>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</si>
  <si>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</si>
  <si>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</si>
  <si>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</si>
  <si>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</si>
  <si>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</si>
  <si>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</si>
  <si>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</si>
  <si>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</si>
  <si>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</si>
  <si>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</si>
  <si>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</si>
  <si>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</si>
  <si>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</si>
  <si>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</si>
  <si>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</si>
  <si>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</si>
  <si>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</si>
  <si>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</si>
  <si>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</si>
  <si>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</si>
  <si>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</si>
  <si>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</si>
  <si>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</si>
  <si>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</si>
  <si>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</si>
  <si>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</si>
  <si>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</si>
  <si>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</si>
  <si>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</si>
  <si>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</si>
  <si>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</si>
  <si>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</si>
  <si>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</si>
  <si>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</si>
  <si>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</si>
  <si>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</si>
  <si>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</si>
  <si>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</si>
  <si>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</si>
  <si>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</si>
  <si>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</si>
  <si>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</si>
  <si>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</si>
  <si>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</si>
  <si>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</si>
  <si>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</si>
  <si>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</si>
  <si>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</si>
  <si>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</si>
  <si>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</si>
  <si>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</si>
  <si>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</si>
  <si>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</si>
  <si>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</si>
  <si>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</si>
  <si>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</si>
  <si>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</si>
  <si>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</si>
  <si>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</si>
  <si>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</si>
  <si>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</si>
  <si>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</si>
  <si>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</si>
  <si>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</si>
  <si>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</si>
  <si>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</si>
  <si>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</si>
  <si>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</si>
  <si>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</si>
  <si>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</si>
  <si>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</si>
  <si>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</si>
  <si>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</si>
  <si>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</si>
  <si>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</si>
  <si>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</si>
  <si>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</si>
  <si>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</si>
  <si>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</si>
  <si>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</si>
  <si>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</si>
  <si>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</si>
  <si>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</si>
  <si>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</si>
  <si>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</si>
  <si>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</si>
  <si>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</si>
  <si>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</si>
  <si>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</si>
  <si>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</si>
  <si>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</si>
  <si>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</si>
  <si>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</si>
  <si>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</si>
  <si>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</si>
  <si>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</si>
  <si>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</si>
  <si>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</si>
  <si>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</si>
  <si>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</si>
  <si>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</si>
  <si>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</si>
  <si>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</si>
  <si>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</si>
  <si>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</si>
  <si>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</si>
  <si>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</si>
  <si>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</si>
  <si>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</si>
  <si>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</si>
  <si>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</si>
  <si>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</si>
  <si>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</si>
  <si>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</si>
  <si>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</si>
  <si>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</si>
  <si>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</si>
  <si>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</si>
  <si>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</si>
  <si>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</si>
  <si>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</si>
  <si>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</si>
  <si>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</si>
  <si>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</si>
  <si>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</si>
  <si>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</si>
  <si>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</si>
  <si>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</si>
  <si>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</si>
  <si>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</si>
  <si>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</si>
  <si>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</si>
  <si>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</si>
  <si>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</si>
  <si>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</si>
  <si>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</si>
  <si>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</si>
  <si>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</si>
  <si>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</si>
  <si>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</si>
  <si>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</si>
  <si>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</si>
  <si>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</si>
  <si>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</si>
  <si>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</si>
  <si>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</si>
  <si>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</si>
  <si>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</si>
  <si>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</si>
  <si>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</si>
  <si>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</si>
  <si>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</si>
  <si>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</si>
  <si>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</si>
  <si>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</si>
  <si>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</si>
  <si>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</si>
  <si>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</si>
  <si>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</si>
  <si>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</si>
  <si>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</si>
  <si>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</si>
  <si>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</si>
  <si>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</si>
  <si>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</si>
  <si>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</si>
  <si>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</si>
  <si>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</si>
  <si>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</si>
  <si>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</si>
  <si>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</si>
  <si>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</si>
  <si>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</si>
  <si>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</si>
  <si>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</si>
  <si>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</si>
  <si>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</si>
  <si>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</si>
  <si>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</si>
  <si>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</si>
  <si>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</si>
  <si>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</si>
  <si>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</si>
  <si>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</si>
  <si>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</si>
  <si>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</si>
  <si>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</si>
  <si>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</si>
  <si>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</si>
  <si>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</si>
  <si>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</si>
  <si>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</si>
  <si>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</si>
  <si>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</si>
  <si>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</si>
  <si>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</si>
  <si>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</si>
  <si>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</si>
  <si>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</si>
  <si>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</si>
  <si>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</si>
  <si>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</si>
  <si>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</si>
  <si>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</si>
  <si>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</si>
  <si>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</si>
  <si>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</si>
  <si>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</si>
  <si>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</si>
  <si>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</si>
  <si>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</si>
  <si>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</si>
  <si>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</si>
  <si>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</si>
  <si>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</si>
  <si>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</si>
  <si>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</si>
  <si>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</si>
  <si>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</si>
  <si>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</si>
  <si>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</si>
  <si>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</si>
  <si>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</si>
  <si>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</si>
  <si>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</si>
  <si>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</si>
  <si>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</si>
  <si>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</si>
  <si>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</si>
  <si>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</si>
  <si>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</si>
  <si>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</si>
  <si>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</si>
  <si>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</si>
  <si>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</si>
  <si>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</si>
  <si>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</si>
  <si>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</si>
  <si>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</si>
  <si>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</si>
  <si>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</si>
  <si>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</si>
  <si>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</si>
  <si>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</si>
  <si>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</si>
  <si>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</si>
  <si>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</si>
  <si>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</si>
  <si>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</si>
  <si>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</si>
  <si>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</si>
  <si>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</si>
  <si>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</si>
  <si>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</si>
  <si>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</si>
  <si>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</si>
  <si>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</si>
  <si>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</si>
  <si>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</si>
  <si>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</si>
  <si>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</si>
  <si>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</si>
  <si>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</si>
  <si>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</si>
  <si>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</si>
  <si>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</si>
  <si>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</si>
  <si>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</si>
  <si>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</si>
  <si>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</si>
  <si>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</si>
  <si>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</si>
  <si>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</si>
  <si>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</si>
  <si>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</si>
  <si>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</si>
  <si>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</si>
  <si>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</si>
  <si>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</si>
  <si>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</si>
  <si>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</si>
  <si>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</si>
  <si>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</si>
  <si>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</si>
  <si>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</si>
  <si>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</si>
  <si>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</si>
  <si>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</si>
  <si>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</si>
  <si>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SUPERMERCADO NOTA 10</t>
  </si>
  <si>
    <t xml:space="preserve">MARCOS VINICIUS CHAVES DO NASCIMENTOS </t>
  </si>
  <si>
    <t xml:space="preserve">DESPESA EXECUTORA </t>
  </si>
  <si>
    <t xml:space="preserve">ENEL </t>
  </si>
  <si>
    <t xml:space="preserve">J CAMARA E IRMAOS </t>
  </si>
  <si>
    <t>ANTONIO FREDERICO NETO - FOLHA 01/2020</t>
  </si>
  <si>
    <t>DIOGENES CRUZ DOS SANTOS - FOLHA 01/2020</t>
  </si>
  <si>
    <t>BEMIVAL DA COSTA - FOLHA 01/2020</t>
  </si>
  <si>
    <t>MURYA KARLA DA ROCHA - FOLHA 01/2020</t>
  </si>
  <si>
    <t>ELISANGELA RODRIGUES VIDAL - FOLHA 01/2020</t>
  </si>
  <si>
    <t>LARISSA CARDOSO DA SILVA - FOLHA 01/2020</t>
  </si>
  <si>
    <t>FOLHA 01/2020</t>
  </si>
  <si>
    <t xml:space="preserve">SANDRO AUTO PECAS E SERVICOS LTDA </t>
  </si>
  <si>
    <t xml:space="preserve">SEGURO DE VIDA - FUNCIONARIOS </t>
  </si>
  <si>
    <t>IBEX COMERCIO DE ALIMENTOS LTDA</t>
  </si>
  <si>
    <t>FGTS FOLHA 01/2020</t>
  </si>
  <si>
    <t xml:space="preserve">LIMPECOL SERVICOS GERAIS EIRELI </t>
  </si>
  <si>
    <t>AUTOMAR CENTRO AUTOMOTIVO LTDA</t>
  </si>
  <si>
    <t xml:space="preserve">LUCIMAR SOUZA DOS SANTOS </t>
  </si>
  <si>
    <t xml:space="preserve">LAIS ROSANA CANEDO GONCALVES </t>
  </si>
  <si>
    <t>VYTTRA DIAGNOSTICOS IMPORTACAO E EXPORTACAO S.A.</t>
  </si>
  <si>
    <t>RPA 475</t>
  </si>
  <si>
    <t>RPA 477</t>
  </si>
  <si>
    <t xml:space="preserve">VALTER PIO PEREIRA </t>
  </si>
  <si>
    <t>ASTHAMED COMERCIO DE PRODUTOS E EQUIP. HOSPITALARES EIRELI</t>
  </si>
  <si>
    <t>RPA 473</t>
  </si>
  <si>
    <t>GUILHERME MARTINS PEREIRA</t>
  </si>
  <si>
    <t>RPA 478</t>
  </si>
  <si>
    <t>RPA 476</t>
  </si>
  <si>
    <t>SONIA MARIA NAOUM</t>
  </si>
  <si>
    <t>MAYRHA GONCALVES RODRIGUES</t>
  </si>
  <si>
    <t>BIONEXO DO BRASIL SOLUCOES DIGITAIS EIRELI</t>
  </si>
  <si>
    <t xml:space="preserve">GOIANIA MEDICA PRODRUTOS HOSPITALARES </t>
  </si>
  <si>
    <t>IMPERIAL COMERCIAL DE MED E PROD HOSP. LTDA-ME</t>
  </si>
  <si>
    <t>INNOVAR PRODUTOS HOSPITALARES LTDA EPP</t>
  </si>
  <si>
    <t>JOANADARC MACHADO DA SILVA FELIZARDO</t>
  </si>
  <si>
    <t>RPA 474</t>
  </si>
  <si>
    <t>GUARDA VIDA EPI</t>
  </si>
  <si>
    <t>NUTRI E QUALI COMERCIAL LTDA-ME</t>
  </si>
  <si>
    <t>ALGAR MULTIMIDIA S/A</t>
  </si>
  <si>
    <t>ANA PAULA RODRIGUES FREITAS</t>
  </si>
  <si>
    <t>SAFA CHAKIB GHALFI MACIEL</t>
  </si>
  <si>
    <t>FUNDO FIXO 02/2020</t>
  </si>
  <si>
    <t>OBJETIVA PRODUTOS E SERVIÇOS PARA LABORATÓRIOS LTDA</t>
  </si>
  <si>
    <t>INJEMED MEDICAMENTOS ESPECIAIS LTDA</t>
  </si>
  <si>
    <t>ISS NF 227</t>
  </si>
  <si>
    <t>ISS RPA 473</t>
  </si>
  <si>
    <t>ISS RPA 476</t>
  </si>
  <si>
    <t>ISS RPA 477</t>
  </si>
  <si>
    <t>ISS RPA 474</t>
  </si>
  <si>
    <t>ISS RPA 478</t>
  </si>
  <si>
    <t>ISS RPA 475</t>
  </si>
  <si>
    <t>LOGMED DISTRIBUIDORA E LOGISTICA HOSPITALAR EIRELI</t>
  </si>
  <si>
    <t>GIOVANE PEREIRA DOS SANTOS FONTES</t>
  </si>
  <si>
    <t>INOVAÇÃO SERVIÇOS E COMERCIO DE PRODUTOS HOSPITALARES</t>
  </si>
  <si>
    <t>MEDCOMERCE COML. MED. PROD. HOSP. LTDA</t>
  </si>
  <si>
    <t>MEDLINN HOSPITALAR EIRELI</t>
  </si>
  <si>
    <t>IRRF NF 227</t>
  </si>
  <si>
    <t>IRRF NF 215</t>
  </si>
  <si>
    <t>IRRF NF 40235</t>
  </si>
  <si>
    <t>IRRF NF 103</t>
  </si>
  <si>
    <t>IRRF NF 102</t>
  </si>
  <si>
    <t>IRRF NF 21631</t>
  </si>
  <si>
    <t>IRRF NF 507206</t>
  </si>
  <si>
    <t>IRRF NF 760</t>
  </si>
  <si>
    <t>IRRF FOLHA - HEELJ 01/2020</t>
  </si>
  <si>
    <t>IRRF RPA 742</t>
  </si>
  <si>
    <t>PCC NF 177</t>
  </si>
  <si>
    <t>PCC NF 185</t>
  </si>
  <si>
    <t>PCC NF 186</t>
  </si>
  <si>
    <t>PCC NF 196</t>
  </si>
  <si>
    <t>PCC NF 194</t>
  </si>
  <si>
    <t>PCC NF 39791</t>
  </si>
  <si>
    <t>PCC NF 21631</t>
  </si>
  <si>
    <t>PCC NF 21348</t>
  </si>
  <si>
    <t>PCC NF 503408</t>
  </si>
  <si>
    <t>PCC NF 2506734</t>
  </si>
  <si>
    <t>PCC NF 717</t>
  </si>
  <si>
    <t>GPS FOLHA 01/2020</t>
  </si>
  <si>
    <t>GPS NF 227</t>
  </si>
  <si>
    <t>TIRADENTES MEDICO HOSPITALAR LTDA</t>
  </si>
  <si>
    <t>PIS FOLHA - HEELJ 01/2020</t>
  </si>
  <si>
    <t>XAVIER E JUNQUEIRA ADVOGADOS ASSOCIADOS SS</t>
  </si>
  <si>
    <t>ANIMA COLOR MKT PROMOCIONAL EIRELI - EPP</t>
  </si>
  <si>
    <t>BEMIVAL DA COSTA - ADIANTAMENTO FOLHA 02/2020</t>
  </si>
  <si>
    <t>ANTONIO FREDERICO NETO - ADIANTAMENTO FOLHA 02/2020</t>
  </si>
  <si>
    <t>MURYA KARLA DA ROCHA - ADIANTAMENTO FOLHA 02/2020</t>
  </si>
  <si>
    <t>SONIA MARIA NAOUM - ADIANTAMENTO FOLHA 02/2020</t>
  </si>
  <si>
    <t>DIOGENES CRUZ DOS SANTOS</t>
  </si>
  <si>
    <t>ADIANTAMENTO FOLHA 02/2020</t>
  </si>
  <si>
    <t>MEDICAMENTAL HOSPITALAR LTDA</t>
  </si>
  <si>
    <t>SUPRIMAIS SUPRIMENTOS PARA INFORMATICA LTDA - ME</t>
  </si>
  <si>
    <t>A M DE MELO</t>
  </si>
  <si>
    <t>TAXA DE LICENCA E FUNCIONAMENTO</t>
  </si>
  <si>
    <t>TEMOTEO E AFONSO LTDA EPP</t>
  </si>
  <si>
    <t>RENDIMENTOS 02/2020</t>
  </si>
  <si>
    <t>STAR PURIFICADORES EIRELI</t>
  </si>
  <si>
    <t>04.20</t>
  </si>
  <si>
    <t>05.20</t>
  </si>
  <si>
    <t>FUNDO FIXO 03/2020</t>
  </si>
  <si>
    <t>FGTS FOLHA 02/2020</t>
  </si>
  <si>
    <t>BAIXAS CARTA ANUENCIA NF 314764 NF 503408</t>
  </si>
  <si>
    <t>ANTONIO FREDERICO NETO - FOLHA 02/2020</t>
  </si>
  <si>
    <t>BEMIVAL DA COSTA - FOLHA 02/2020</t>
  </si>
  <si>
    <t>ELISANGELA RODRIGUES VIDAL - FOLHA 02/2020</t>
  </si>
  <si>
    <t>CLEUBER MARQUES PEREIRA - FOLHA 02/2020</t>
  </si>
  <si>
    <t>MURYA KARLA DA ROCHA - FOLHA 02/2020</t>
  </si>
  <si>
    <t>SONIA MARIA NAOUM - FOLHA 02/2020</t>
  </si>
  <si>
    <t>LARISSA CARDOSO DA SILVA - FOLHA 02/2020</t>
  </si>
  <si>
    <t>FOLHA 02/2020</t>
  </si>
  <si>
    <t>LEDA MARCIA DE VASCONCELOS LTDA</t>
  </si>
  <si>
    <t>RPA 480</t>
  </si>
  <si>
    <t>JUDITE ROCHA DE OLIVEIRA</t>
  </si>
  <si>
    <t>06.20</t>
  </si>
  <si>
    <t>RPA 479</t>
  </si>
  <si>
    <t>HOSPDAN COMERCIO E SERVIÇOS HOSPITALARES LTDA</t>
  </si>
  <si>
    <t>RPA 481</t>
  </si>
  <si>
    <t>CENTRO AUTOMOTIVO CONFIANÇA</t>
  </si>
  <si>
    <t>GO MED DISTRIBUIDORA DE MEDICAMENTOS LTDA</t>
  </si>
  <si>
    <t>ISS NF 240</t>
  </si>
  <si>
    <t>ISS RPA 481</t>
  </si>
  <si>
    <t>ISS RPA 479</t>
  </si>
  <si>
    <t>ISS RPA 480</t>
  </si>
  <si>
    <t>PRIMICIAS PAPEIS E UTILIDADES LTDA</t>
  </si>
  <si>
    <t>BAIXAS CARTA ANUENCIA NF 1122 / 1125 / 1142</t>
  </si>
  <si>
    <t>EDITORA RAIZES LTDA EPP</t>
  </si>
  <si>
    <t>PIS FOLHA - HEELJ 02/2020</t>
  </si>
  <si>
    <t>IRRF FOLHA - HEELJ 02/2020</t>
  </si>
  <si>
    <t>IRRF RPA'S</t>
  </si>
  <si>
    <t>IRRF RPA'S - HEELJ 02/2020</t>
  </si>
  <si>
    <t>GPS FOLHA 02/2020</t>
  </si>
  <si>
    <t>12602542007803954.</t>
  </si>
  <si>
    <t>12602542007803953.</t>
  </si>
  <si>
    <t>12602542007803952.</t>
  </si>
  <si>
    <t>NAIARA CRISTINA RODRIGUES - ADIANTAMENTO FOLHA 03/2020</t>
  </si>
  <si>
    <t>NILMA NEVES BASTOS - ADIANTAMENTO FOLHA 03/2020</t>
  </si>
  <si>
    <t>BEMIVAL DA COSTA - ADIANTAMENTO FOLHA 03/2020</t>
  </si>
  <si>
    <t>MURYA KARLA DA ROCHA - ADIANTAMENTO FOLHA 03/2020</t>
  </si>
  <si>
    <t>SONIA MARIA NAOUM - ADIANTAMENTO FOLHA 03/2020</t>
  </si>
  <si>
    <t>ALZIRA ALVES DE AS - ADIANTAMENTO FOLHA 03/2020</t>
  </si>
  <si>
    <t>MILLENA PEIXOTO DE ANDRADE - ADIANTAMENTO FOLHA 03/2020</t>
  </si>
  <si>
    <t>MONICA VITORINO DA ROCHA DE ARAUJO - ADIANTAMENTO FOLHA 03/2020</t>
  </si>
  <si>
    <t>ADIANTAMENTO FOLHA 03/2020</t>
  </si>
  <si>
    <t>ENEL</t>
  </si>
  <si>
    <t>ELISANGELA RODRIGUES VIDAL</t>
  </si>
  <si>
    <t>CLEUBER MARQUES PEREIRA - ADIANTAMENTO FOLHA 03/2020</t>
  </si>
  <si>
    <t>KEILLY FERNANDA RODRIGUES - ADIANTAMENTO FOLHA 03/2020</t>
  </si>
  <si>
    <t>12602542008009012.</t>
  </si>
  <si>
    <t>PCC NF 211</t>
  </si>
  <si>
    <t>PCC NF 213</t>
  </si>
  <si>
    <t>PCC NF 215</t>
  </si>
  <si>
    <t>PCC NF 227</t>
  </si>
  <si>
    <t>PCC NF 40235</t>
  </si>
  <si>
    <t xml:space="preserve">INSTITUTO QUALISA DE GESTAO LTDA </t>
  </si>
  <si>
    <t>PCC NF 103</t>
  </si>
  <si>
    <t>PCC NF 102</t>
  </si>
  <si>
    <t>PCC NF 507206</t>
  </si>
  <si>
    <t>PCC NF 2</t>
  </si>
  <si>
    <t>PCC NF 2036</t>
  </si>
  <si>
    <t>PCC NF 2044</t>
  </si>
  <si>
    <t>PCC NF 2055</t>
  </si>
  <si>
    <t>PCC NF 6445</t>
  </si>
  <si>
    <t>PCC NF 6446</t>
  </si>
  <si>
    <t>PCC NF 6514</t>
  </si>
  <si>
    <t>PCC NF 6513</t>
  </si>
  <si>
    <t>PCC NF 736</t>
  </si>
  <si>
    <t>PCC NF 760</t>
  </si>
  <si>
    <t>IRRF NF 240</t>
  </si>
  <si>
    <t>IRRF NF 40666</t>
  </si>
  <si>
    <t>IRRF NF 105</t>
  </si>
  <si>
    <t>IRRF NF 108</t>
  </si>
  <si>
    <t>IRRF NF 21664</t>
  </si>
  <si>
    <t>IRRF NF 512101</t>
  </si>
  <si>
    <t>IRRF NF 2</t>
  </si>
  <si>
    <t>IRRF NF 781</t>
  </si>
  <si>
    <t>SILVANA MARIA GRAZIANI</t>
  </si>
  <si>
    <t>MICHELE CRISTINA JAYME</t>
  </si>
  <si>
    <t>GPS NF 240</t>
  </si>
  <si>
    <t>GPS NF 105</t>
  </si>
  <si>
    <t>VISIOBAND SOLUCOES EM IMPRESSAO LTDA</t>
  </si>
  <si>
    <t>OLIMPO COMERCIO E SERVICO EIRELI</t>
  </si>
  <si>
    <t>FORTE IMPERADOR ATACADISTA DE EPI EIRELI</t>
  </si>
  <si>
    <t>AMATECH LTDA</t>
  </si>
  <si>
    <t>YM COMERCIO DE MEDICAMENTOS E MATERIAIS HOSPITALARES LTDA</t>
  </si>
  <si>
    <t>BEATRIZ FLEURY FERRAGISTA LTDA</t>
  </si>
  <si>
    <t>Aquisição de equipamentos em geral</t>
  </si>
  <si>
    <t>IRRF NF 2710841</t>
  </si>
  <si>
    <t>12602542009008585.</t>
  </si>
  <si>
    <t>CONCEITO AMENITIES BRASIL EIRELI</t>
  </si>
  <si>
    <t>MOISES FLORES COLEHO</t>
  </si>
  <si>
    <t>MARCOS ANTONIO FEITOSA MEDEIROS</t>
  </si>
  <si>
    <t>MAXDESCARTE IND E COM DE DESC HOSP ODONT LTDA</t>
  </si>
  <si>
    <t>RENDIMENTOS 03/2020</t>
  </si>
  <si>
    <t>https://ibghorg.sharepoint.com/:x:/r/documentos/_layouts/15/Doc.aspx?sourcedoc=%7B0287BC76-70EA-5F77-A329-59B1FFB4672E%7D&amp;file=FLUXO%20CAIXA%20-%202020%20-%20DEZEMBRO%20-%20HEELJ.2.0.xlsx&amp;action=default&amp;mobileredirect=true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</si>
</sst>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3">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81">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2" fillId="17" borderId="6" xfId="0" applyFont="1" applyFill="1" applyBorder="1" applyAlignment="1">
      <alignment horizontal="left"/>
    </xf>
    <xf numFmtId="0" fontId="53" fillId="17" borderId="6" xfId="0" applyFont="1" applyFill="1" applyBorder="1" applyAlignment="1">
      <alignment horizontal="center" vertical="center"/>
    </xf>
    <xf numFmtId="0" fontId="52" fillId="0" borderId="8" xfId="0" applyFont="1" applyBorder="1"/>
    <xf numFmtId="0" fontId="52" fillId="17" borderId="6" xfId="0" applyFont="1" applyFill="1" applyBorder="1" applyAlignment="1">
      <alignment horizontal="center" vertical="center"/>
    </xf>
    <xf numFmtId="11" fontId="52" fillId="0" borderId="6" xfId="0" applyNumberFormat="1" applyFont="1" applyBorder="1" applyAlignment="1">
      <alignment horizontal="center" vertical="center"/>
    </xf>
    <xf numFmtId="0" fontId="53" fillId="0" borderId="6" xfId="0" applyFont="1" applyBorder="1" applyAlignment="1">
      <alignment horizontal="center" vertical="center"/>
    </xf>
    <xf numFmtId="4" fontId="54" fillId="0" borderId="0" xfId="0" applyNumberFormat="1" applyFont="1" applyAlignment="1">
      <alignment horizontal="center" wrapText="1"/>
    </xf>
    <xf numFmtId="0" fontId="54" fillId="0" borderId="0" xfId="0" applyFont="1" applyAlignment="1">
      <alignment horizontal="center" wrapText="1"/>
    </xf>
    <xf numFmtId="10" fontId="46" fillId="4" borderId="8" xfId="3" applyNumberFormat="1" applyFont="1" applyBorder="1" applyProtection="1"/>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20" borderId="35" xfId="12" applyNumberFormat="1" applyFont="1" applyFill="1" applyBorder="1"/>
    <xf numFmtId="171" fontId="37" fillId="20" borderId="35" xfId="0" applyNumberFormat="1" applyFont="1" applyFill="1" applyBorder="1"/>
    <xf numFmtId="43" fontId="0" fillId="20" borderId="6" xfId="8" applyFont="1" applyFill="1" applyBorder="1"/>
    <xf numFmtId="0" fontId="40" fillId="20" borderId="0" xfId="6" applyFont="1" applyFill="1"/>
    <xf numFmtId="43" fontId="0" fillId="21" borderId="6" xfId="8" applyFont="1" applyFill="1" applyBorder="1"/>
    <xf numFmtId="0" fontId="40" fillId="21" borderId="0" xfId="6" applyFont="1" applyFill="1"/>
    <xf numFmtId="43" fontId="0" fillId="11" borderId="6" xfId="8" applyFont="1" applyFill="1" applyBorder="1"/>
    <xf numFmtId="0" fontId="40" fillId="11" borderId="0" xfId="6" applyFont="1" applyFill="1"/>
    <xf numFmtId="171" fontId="36" fillId="20" borderId="35" xfId="12" applyNumberFormat="1" applyFont="1" applyFill="1" applyBorder="1"/>
    <xf numFmtId="4" fontId="45" fillId="0" borderId="16" xfId="0" applyNumberFormat="1" applyFont="1" applyFill="1" applyBorder="1"/>
    <xf numFmtId="171" fontId="37" fillId="22"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printerSettings" Target="../printerSettings/printerSettings4.bin"/><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comments" Target="../comments1.x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vmlDrawing" Target="../drawings/vmlDrawing1.v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drawing" Target="../drawings/drawing1.xml"/><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3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53" t="s">
        <v>0</v>
      </c>
      <c r="B1" s="353"/>
      <c r="C1" s="353"/>
      <c r="D1" s="353"/>
      <c r="E1" s="353"/>
      <c r="F1" s="353"/>
      <c r="G1" s="353"/>
      <c r="H1" s="353"/>
      <c r="I1" s="353"/>
      <c r="J1" s="353"/>
      <c r="K1" s="353"/>
      <c r="L1" s="353"/>
      <c r="M1" s="327"/>
    </row>
    <row r="2" spans="1:15" ht="15" customHeight="1" x14ac:dyDescent="0.3">
      <c r="A2" s="354" t="s">
        <v>1</v>
      </c>
      <c r="B2" s="354"/>
      <c r="C2" s="354"/>
      <c r="D2" s="354"/>
      <c r="E2" s="354"/>
      <c r="F2" s="354"/>
      <c r="G2" s="354"/>
      <c r="H2" s="354"/>
      <c r="I2" s="354"/>
      <c r="J2" s="354"/>
      <c r="K2" s="354"/>
      <c r="L2" s="354"/>
      <c r="M2" s="327"/>
    </row>
    <row r="3" spans="1:15" ht="15.75" customHeight="1" thickBot="1" x14ac:dyDescent="0.35">
      <c r="A3" s="355" t="s">
        <v>2</v>
      </c>
      <c r="B3" s="355"/>
      <c r="C3" s="355"/>
      <c r="D3" s="355"/>
      <c r="E3" s="355"/>
      <c r="F3" s="355"/>
      <c r="G3" s="355"/>
      <c r="H3" s="355"/>
      <c r="I3" s="355"/>
      <c r="J3" s="355"/>
      <c r="K3" s="355"/>
      <c r="L3" s="355"/>
      <c r="M3" s="32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2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t="e">
        <f>'Base -Receita-Despesa'!#REF!</f>
        <v>#REF!</v>
      </c>
      <c r="J5" s="28">
        <f>E5/D5</f>
        <v>5.6687687894098211</v>
      </c>
      <c r="K5" s="27">
        <f>HLOOKUP($K$4,$D$4:$J$17,M5,0)</f>
        <v>8878320.879999999</v>
      </c>
      <c r="L5" s="28">
        <f t="shared" ref="L5:L7" si="0">K5/E5</f>
        <v>7.8177897052535634</v>
      </c>
      <c r="M5" s="33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0</v>
      </c>
      <c r="I6" s="27" t="e">
        <f>'Base -Receita-Despesa'!#REF!</f>
        <v>#REF!</v>
      </c>
      <c r="J6" s="28">
        <f>E6/D6</f>
        <v>7.8177897052535634</v>
      </c>
      <c r="K6" s="27">
        <f t="shared" ref="K6:K15" si="1">HLOOKUP($K$4,$D$4:$J$17,M6,0)</f>
        <v>1208</v>
      </c>
      <c r="L6" s="28">
        <f t="shared" si="0"/>
        <v>1.3606176396724242E-4</v>
      </c>
      <c r="M6" s="33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19116672.59</v>
      </c>
      <c r="I7" s="27">
        <f t="shared" ca="1" si="2"/>
        <v>0</v>
      </c>
      <c r="J7" s="28">
        <f ca="1">E7/D7</f>
        <v>1.6690832894057892</v>
      </c>
      <c r="K7" s="27">
        <f t="shared" ca="1" si="1"/>
        <v>18895313.170000002</v>
      </c>
      <c r="L7" s="28">
        <f t="shared" ca="1" si="0"/>
        <v>0.71937935533316666</v>
      </c>
      <c r="M7" s="33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26">
        <f ca="1">K8/E8</f>
        <v>0.71937935533316666</v>
      </c>
      <c r="M8" s="33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-2551.9</v>
      </c>
      <c r="I9" s="27">
        <f t="shared" ca="1" si="3"/>
        <v>0</v>
      </c>
      <c r="J9" s="28">
        <f ca="1">E9/D9</f>
        <v>41.965826012164406</v>
      </c>
      <c r="K9" s="27">
        <f t="shared" ca="1" si="1"/>
        <v>-1008295.4</v>
      </c>
      <c r="L9" s="28">
        <f t="shared" ref="L9:L17" ca="1" si="4">K9/E9</f>
        <v>0.87863472837950485</v>
      </c>
      <c r="M9" s="33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-4819369.5099999988</v>
      </c>
      <c r="I10" s="27">
        <f t="shared" ca="1" si="5"/>
        <v>0</v>
      </c>
      <c r="J10" s="28">
        <f t="shared" ref="J10:J16" ca="1" si="6">E10/D10</f>
        <v>1.1222658098981078</v>
      </c>
      <c r="K10" s="27">
        <f t="shared" ca="1" si="1"/>
        <v>-16023975.549999999</v>
      </c>
      <c r="L10" s="28">
        <f t="shared" ca="1" si="4"/>
        <v>2.0519454772668291</v>
      </c>
      <c r="M10" s="33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-423113.27</v>
      </c>
      <c r="I11" s="35">
        <f t="shared" ca="1" si="7"/>
        <v>0</v>
      </c>
      <c r="J11" s="28">
        <f t="shared" ca="1" si="6"/>
        <v>0.4541264201388675</v>
      </c>
      <c r="K11" s="35">
        <f t="shared" ca="1" si="1"/>
        <v>-585008.22000000009</v>
      </c>
      <c r="L11" s="36">
        <f t="shared" ca="1" si="4"/>
        <v>2.1372699124265049</v>
      </c>
      <c r="M11" s="33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-1700360.95</v>
      </c>
      <c r="I12" s="27">
        <f t="shared" ca="1" si="8"/>
        <v>0</v>
      </c>
      <c r="J12" s="28">
        <f t="shared" ca="1" si="6"/>
        <v>1.2973802151269926</v>
      </c>
      <c r="K12" s="27">
        <f t="shared" ca="1" si="1"/>
        <v>-7468233.3529999973</v>
      </c>
      <c r="L12" s="28">
        <f t="shared" ca="1" si="4"/>
        <v>1.034399694949715</v>
      </c>
      <c r="M12" s="33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-1935868.19</v>
      </c>
      <c r="I13" s="27">
        <f t="shared" ca="1" si="9"/>
        <v>0</v>
      </c>
      <c r="J13" s="28">
        <f t="shared" ca="1" si="6"/>
        <v>0.95500992336437829</v>
      </c>
      <c r="K13" s="27">
        <f t="shared" ca="1" si="1"/>
        <v>-1199994.4500000002</v>
      </c>
      <c r="L13" s="28">
        <f t="shared" ca="1" si="4"/>
        <v>1.0757961703953549</v>
      </c>
      <c r="M13" s="33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-5496.98</v>
      </c>
      <c r="I14" s="27">
        <f t="shared" ca="1" si="10"/>
        <v>0</v>
      </c>
      <c r="J14" s="28">
        <f t="shared" ca="1" si="6"/>
        <v>2.3452389087987218</v>
      </c>
      <c r="K14" s="27">
        <f t="shared" ca="1" si="1"/>
        <v>-36862.92</v>
      </c>
      <c r="L14" s="28">
        <f t="shared" ca="1" si="4"/>
        <v>0.66718454136777561</v>
      </c>
      <c r="M14" s="33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-6668194.5124238981</v>
      </c>
      <c r="I15" s="27" t="e">
        <f>SUM('Base -Receita-Despesa'!#REF!,'Base -Receita-Despesa'!#REF!,'Base -Receita-Despesa'!#REF!,'Base -Receita-Despesa'!#REF!)</f>
        <v>#REF!</v>
      </c>
      <c r="J15" s="28">
        <f t="shared" si="6"/>
        <v>1.9766436213717413</v>
      </c>
      <c r="K15" s="27">
        <f t="shared" si="1"/>
        <v>-1457900.5752902187</v>
      </c>
      <c r="L15" s="28">
        <f t="shared" si="4"/>
        <v>1.6154997485834133</v>
      </c>
      <c r="M15" s="33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-15554955.3124239</v>
      </c>
      <c r="I16" s="31" t="e">
        <f t="shared" ca="1" si="11"/>
        <v>#REF!</v>
      </c>
      <c r="J16" s="192">
        <f t="shared" ca="1" si="6"/>
        <v>1.2514553551995626</v>
      </c>
      <c r="K16" s="31">
        <f ca="1">SUM(K9:K15)</f>
        <v>-27780270.468290213</v>
      </c>
      <c r="L16" s="192">
        <f t="shared" ca="1" si="4"/>
        <v>1.499733821880143</v>
      </c>
      <c r="M16" s="33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-15554955.3124239</v>
      </c>
      <c r="I17" s="38" t="e">
        <f t="shared" ca="1" si="12"/>
        <v>#REF!</v>
      </c>
      <c r="J17" s="39">
        <f ca="1">E17/D17</f>
        <v>8.2780868783327914</v>
      </c>
      <c r="K17" s="38">
        <f ca="1">K8+K16</f>
        <v>-8884957.2982902117</v>
      </c>
      <c r="L17" s="39">
        <f t="shared" ca="1" si="4"/>
        <v>-1.1475322237463808</v>
      </c>
      <c r="M17" s="33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51" t="s">
        <v>21</v>
      </c>
      <c r="B20" s="351"/>
      <c r="C20" s="351"/>
      <c r="D20" s="351"/>
      <c r="E20" s="351"/>
      <c r="F20" s="351"/>
      <c r="G20" s="351"/>
      <c r="H20" s="351"/>
      <c r="I20" s="351"/>
      <c r="J20" s="351"/>
      <c r="K20" s="351"/>
      <c r="L20" s="351"/>
    </row>
    <row r="21" spans="1:15" x14ac:dyDescent="0.3">
      <c r="A21" s="351" t="s">
        <v>22</v>
      </c>
      <c r="B21" s="351"/>
      <c r="C21" s="351"/>
      <c r="D21" s="351"/>
      <c r="E21" s="351"/>
      <c r="F21" s="351"/>
      <c r="G21" s="351"/>
      <c r="H21" s="351"/>
      <c r="I21" s="351"/>
      <c r="J21" s="351"/>
      <c r="K21" s="351"/>
      <c r="L21" s="351"/>
    </row>
    <row r="22" spans="1:15" x14ac:dyDescent="0.3">
      <c r="A22" s="350" t="s">
        <v>23</v>
      </c>
      <c r="B22" s="350"/>
      <c r="C22" s="350"/>
      <c r="D22" s="350"/>
      <c r="E22" s="350"/>
      <c r="F22" s="257"/>
      <c r="G22" s="257"/>
      <c r="H22" s="257"/>
      <c r="I22" s="257"/>
      <c r="J22" s="43"/>
      <c r="K22" s="43"/>
      <c r="L22" s="43"/>
    </row>
    <row r="23" spans="1:15" ht="12.75" customHeight="1" x14ac:dyDescent="0.3">
      <c r="A23" s="352" t="s">
        <v>24</v>
      </c>
      <c r="B23" s="352"/>
      <c r="C23" s="352"/>
      <c r="D23" s="352"/>
      <c r="E23" s="352"/>
      <c r="F23" s="258"/>
      <c r="G23" s="258"/>
      <c r="H23" s="258"/>
      <c r="I23" s="258"/>
      <c r="J23" s="43"/>
      <c r="K23" s="43"/>
      <c r="L23" s="43"/>
    </row>
    <row r="24" spans="1:15" x14ac:dyDescent="0.3">
      <c r="A24" s="352"/>
      <c r="B24" s="352"/>
      <c r="C24" s="352"/>
      <c r="D24" s="352"/>
      <c r="E24" s="352"/>
      <c r="F24" s="258"/>
      <c r="G24" s="258"/>
      <c r="H24" s="258"/>
      <c r="I24" s="258"/>
      <c r="J24" s="43"/>
      <c r="K24" s="43"/>
      <c r="L24" s="43"/>
    </row>
    <row r="25" spans="1:15" x14ac:dyDescent="0.3">
      <c r="A25" s="352"/>
      <c r="B25" s="352"/>
      <c r="C25" s="352"/>
      <c r="D25" s="352"/>
      <c r="E25" s="352"/>
      <c r="F25" s="258"/>
      <c r="G25" s="258"/>
      <c r="H25" s="258"/>
      <c r="I25" s="258"/>
      <c r="J25" s="43"/>
      <c r="K25" s="43"/>
      <c r="L25" s="43"/>
    </row>
    <row r="26" spans="1:15" x14ac:dyDescent="0.3">
      <c r="A26" s="352"/>
      <c r="B26" s="352"/>
      <c r="C26" s="352"/>
      <c r="D26" s="352"/>
      <c r="E26" s="352"/>
      <c r="F26" s="258"/>
      <c r="G26" s="258"/>
      <c r="H26" s="258"/>
      <c r="I26" s="258"/>
      <c r="J26" s="43"/>
      <c r="K26" s="43"/>
      <c r="L26" s="43"/>
    </row>
    <row r="27" spans="1:15" x14ac:dyDescent="0.3">
      <c r="A27" s="352"/>
      <c r="B27" s="352"/>
      <c r="C27" s="352"/>
      <c r="D27" s="352"/>
      <c r="E27" s="352"/>
      <c r="F27" s="258"/>
      <c r="G27" s="258"/>
      <c r="H27" s="258"/>
      <c r="I27" s="258"/>
      <c r="J27" s="43"/>
      <c r="K27" s="43"/>
      <c r="L27" s="43"/>
    </row>
    <row r="28" spans="1:15" x14ac:dyDescent="0.3">
      <c r="A28" s="352"/>
      <c r="B28" s="352"/>
      <c r="C28" s="352"/>
      <c r="D28" s="352"/>
      <c r="E28" s="352"/>
      <c r="F28" s="258"/>
      <c r="G28" s="258"/>
      <c r="H28" s="258"/>
      <c r="I28" s="258"/>
      <c r="J28" s="43"/>
      <c r="K28" s="43"/>
      <c r="L28" s="43"/>
    </row>
    <row r="29" spans="1:15" s="20" customFormat="1" ht="13.2" x14ac:dyDescent="0.25">
      <c r="A29" s="21"/>
      <c r="B29" s="22"/>
      <c r="M29" s="331"/>
    </row>
    <row r="30" spans="1:15" s="20" customFormat="1" ht="13.2" x14ac:dyDescent="0.25">
      <c r="A30" s="21"/>
      <c r="B30" s="22"/>
      <c r="M30" s="331"/>
    </row>
    <row r="31" spans="1:15" s="20" customFormat="1" ht="13.2" x14ac:dyDescent="0.25">
      <c r="A31" s="21"/>
      <c r="B31" s="22"/>
      <c r="M31" s="331"/>
    </row>
    <row r="32" spans="1:15" s="20" customFormat="1" ht="13.2" x14ac:dyDescent="0.25">
      <c r="A32" s="21"/>
      <c r="B32" s="22"/>
      <c r="M32" s="331"/>
    </row>
    <row r="33" spans="1:13" s="20" customFormat="1" ht="13.2" x14ac:dyDescent="0.25">
      <c r="A33" s="21"/>
      <c r="B33" s="22"/>
      <c r="M33" s="331"/>
    </row>
    <row r="34" spans="1:13" s="20" customFormat="1" ht="13.2" x14ac:dyDescent="0.25">
      <c r="A34" s="21"/>
      <c r="B34" s="22"/>
      <c r="M34" s="331"/>
    </row>
    <row r="35" spans="1:13" s="20" customFormat="1" ht="13.2" x14ac:dyDescent="0.25">
      <c r="A35" s="21"/>
      <c r="B35" s="22"/>
      <c r="M35" s="331"/>
    </row>
    <row r="36" spans="1:13" s="20" customFormat="1" ht="13.2" x14ac:dyDescent="0.25">
      <c r="A36" s="21"/>
      <c r="B36" s="22"/>
      <c r="M36" s="331"/>
    </row>
    <row r="37" spans="1:13" s="20" customFormat="1" ht="13.2" x14ac:dyDescent="0.25">
      <c r="A37" s="21"/>
      <c r="B37" s="22"/>
      <c r="M37" s="331"/>
    </row>
    <row r="38" spans="1:13" s="20" customFormat="1" ht="13.2" x14ac:dyDescent="0.25">
      <c r="A38" s="21"/>
      <c r="B38" s="22"/>
      <c r="M38" s="331"/>
    </row>
    <row r="39" spans="1:13" s="20" customFormat="1" ht="13.2" x14ac:dyDescent="0.25">
      <c r="A39" s="21"/>
      <c r="B39" s="22"/>
      <c r="M39" s="331"/>
    </row>
    <row r="40" spans="1:13" s="20" customFormat="1" ht="13.2" x14ac:dyDescent="0.25">
      <c r="A40" s="21"/>
      <c r="B40" s="22"/>
      <c r="M40" s="331"/>
    </row>
    <row r="41" spans="1:13" s="20" customFormat="1" ht="13.2" x14ac:dyDescent="0.25">
      <c r="A41" s="21"/>
      <c r="B41" s="22"/>
      <c r="M41" s="331"/>
    </row>
    <row r="42" spans="1:13" s="20" customFormat="1" ht="13.2" x14ac:dyDescent="0.25">
      <c r="A42" s="21"/>
      <c r="B42" s="22"/>
      <c r="M42" s="331"/>
    </row>
    <row r="43" spans="1:13" s="20" customFormat="1" ht="13.2" x14ac:dyDescent="0.25">
      <c r="A43" s="21"/>
      <c r="B43" s="22"/>
      <c r="M43" s="332"/>
    </row>
    <row r="44" spans="1:13" s="20" customFormat="1" ht="13.2" x14ac:dyDescent="0.25">
      <c r="A44" s="21"/>
      <c r="B44" s="22"/>
      <c r="M44" s="333"/>
    </row>
    <row r="45" spans="1:13" s="20" customFormat="1" ht="13.2" x14ac:dyDescent="0.25">
      <c r="A45" s="21"/>
      <c r="B45" s="22"/>
      <c r="M45" s="331"/>
    </row>
    <row r="46" spans="1:13" s="20" customFormat="1" ht="13.2" x14ac:dyDescent="0.25">
      <c r="A46" s="21"/>
      <c r="B46" s="22"/>
      <c r="M46" s="331"/>
    </row>
    <row r="47" spans="1:13" s="20" customFormat="1" ht="13.2" x14ac:dyDescent="0.25">
      <c r="A47" s="21"/>
      <c r="B47" s="22"/>
      <c r="M47" s="334"/>
    </row>
    <row r="48" spans="1:13" s="20" customFormat="1" ht="13.2" x14ac:dyDescent="0.25">
      <c r="A48" s="21"/>
      <c r="B48" s="22"/>
      <c r="M48" s="331"/>
    </row>
    <row r="49" spans="1:13" s="20" customFormat="1" ht="13.2" x14ac:dyDescent="0.25">
      <c r="A49" s="21"/>
      <c r="B49" s="22"/>
      <c r="M49" s="331"/>
    </row>
    <row r="50" spans="1:13" s="20" customFormat="1" ht="13.2" x14ac:dyDescent="0.25">
      <c r="A50" s="21"/>
      <c r="B50" s="22"/>
      <c r="M50" s="331"/>
    </row>
    <row r="51" spans="1:13" s="20" customFormat="1" ht="13.2" x14ac:dyDescent="0.25">
      <c r="A51" s="21"/>
      <c r="B51" s="22"/>
      <c r="M51" s="331"/>
    </row>
    <row r="52" spans="1:13" s="20" customFormat="1" ht="13.2" x14ac:dyDescent="0.25">
      <c r="A52" s="21"/>
      <c r="B52" s="22"/>
      <c r="M52" s="331"/>
    </row>
    <row r="53" spans="1:13" s="20" customFormat="1" ht="13.2" x14ac:dyDescent="0.25">
      <c r="A53" s="21"/>
      <c r="B53" s="22"/>
      <c r="M53" s="331"/>
    </row>
    <row r="63" spans="1:13" s="20" customFormat="1" ht="13.2" x14ac:dyDescent="0.25">
      <c r="A63" s="21"/>
      <c r="B63" s="22"/>
      <c r="M63" s="331"/>
    </row>
    <row r="64" spans="1:13" s="20" customFormat="1" ht="13.2" x14ac:dyDescent="0.25">
      <c r="A64" s="21"/>
      <c r="B64" s="22"/>
      <c r="M64" s="331"/>
    </row>
    <row r="65" spans="1:13" s="20" customFormat="1" ht="13.2" x14ac:dyDescent="0.25">
      <c r="A65" s="21"/>
      <c r="B65" s="22"/>
      <c r="M65" s="331"/>
    </row>
    <row r="66" spans="1:13" s="20" customFormat="1" ht="13.2" x14ac:dyDescent="0.25">
      <c r="A66" s="21"/>
      <c r="B66" s="22"/>
      <c r="M66" s="331"/>
    </row>
    <row r="67" spans="1:13" s="20" customFormat="1" ht="13.2" x14ac:dyDescent="0.25">
      <c r="A67" s="21"/>
      <c r="B67" s="22"/>
      <c r="M67" s="331"/>
    </row>
    <row r="68" spans="1:13" s="20" customFormat="1" ht="13.2" x14ac:dyDescent="0.25">
      <c r="A68" s="21"/>
      <c r="B68" s="22"/>
      <c r="M68" s="331"/>
    </row>
    <row r="69" spans="1:13" s="20" customFormat="1" ht="13.2" x14ac:dyDescent="0.25">
      <c r="A69" s="21"/>
      <c r="B69" s="22"/>
      <c r="M69" s="331"/>
    </row>
    <row r="70" spans="1:13" s="20" customFormat="1" ht="13.2" x14ac:dyDescent="0.25">
      <c r="A70" s="21"/>
      <c r="B70" s="22"/>
      <c r="M70" s="331"/>
    </row>
    <row r="71" spans="1:13" s="20" customFormat="1" ht="13.2" x14ac:dyDescent="0.25">
      <c r="A71" s="21"/>
      <c r="B71" s="22"/>
      <c r="M71" s="331"/>
    </row>
    <row r="72" spans="1:13" s="20" customFormat="1" ht="13.2" x14ac:dyDescent="0.25">
      <c r="A72" s="21"/>
      <c r="B72" s="22"/>
      <c r="M72" s="331"/>
    </row>
    <row r="88" spans="1:13" ht="23.25" customHeight="1" x14ac:dyDescent="0.3"/>
    <row r="89" spans="1:13" s="20" customFormat="1" ht="13.2" x14ac:dyDescent="0.25">
      <c r="A89" s="351"/>
      <c r="B89" s="351"/>
      <c r="C89" s="351"/>
      <c r="D89" s="351"/>
      <c r="E89" s="351"/>
      <c r="F89" s="351"/>
      <c r="G89" s="351"/>
      <c r="H89" s="351"/>
      <c r="I89" s="351"/>
      <c r="J89" s="351"/>
      <c r="K89" s="351"/>
      <c r="L89" s="351"/>
      <c r="M89" s="331"/>
    </row>
    <row r="90" spans="1:13" s="20" customFormat="1" ht="13.8" x14ac:dyDescent="0.25">
      <c r="A90" s="47"/>
      <c r="B90" s="47"/>
      <c r="C90" s="47"/>
      <c r="D90" s="47"/>
      <c r="E90" s="47"/>
      <c r="F90" s="47"/>
      <c r="G90" s="47"/>
      <c r="H90" s="47"/>
      <c r="I90" s="47"/>
      <c r="J90" s="47"/>
      <c r="M90" s="331"/>
    </row>
    <row r="91" spans="1:13" s="20" customFormat="1" ht="13.8" x14ac:dyDescent="0.25">
      <c r="A91" s="47"/>
      <c r="B91" s="47"/>
      <c r="C91" s="47"/>
      <c r="D91" s="47"/>
      <c r="E91" s="47"/>
      <c r="F91" s="47"/>
      <c r="G91" s="47"/>
      <c r="H91" s="47"/>
      <c r="I91" s="47"/>
      <c r="J91" s="47"/>
      <c r="M91" s="33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X106"/>
  <sheetViews>
    <sheetView showGridLines="0" tabSelected="1" zoomScaleNormal="100" workbookViewId="0">
      <pane xSplit="2" ySplit="14" topLeftCell="BQ15" activePane="bottomRight" state="frozen"/>
      <selection pane="topRight" activeCell="C1" sqref="C1"/>
      <selection pane="bottomLeft" activeCell="A15" sqref="A15"/>
      <selection pane="bottomRight"/>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16384" width="11.5546875" style="114"/>
  </cols>
  <sheetData>
    <row r="1" spans="2:76"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c r="BJ1" s="214"/>
      <c r="BK1" s="214"/>
      <c r="BL1" s="214"/>
      <c r="BM1" s="214"/>
      <c r="BN1" s="214"/>
      <c r="BO1" s="214"/>
      <c r="BP1" s="214"/>
      <c r="BQ1" s="214"/>
      <c r="BR1" s="214"/>
      <c r="BS1" s="214"/>
      <c r="BT1" s="214"/>
      <c r="BU1" s="214"/>
      <c r="BV1" s="214"/>
      <c r="BX1" s="214"/>
    </row>
    <row r="2" spans="2:76" ht="8.25" customHeight="1" thickBot="1" x14ac:dyDescent="0.35">
      <c r="AO2" s="357" t="s">
        <v>37</v>
      </c>
      <c r="AP2" s="357"/>
      <c r="AQ2" s="357"/>
      <c r="AR2" s="357"/>
      <c r="BD2" s="357" t="str">
        <f>"Referência: Jan a Dez /"&amp;AU3</f>
        <v>Referência: Jan a Dez /2019</v>
      </c>
      <c r="BE2" s="357"/>
      <c r="BF2" s="357"/>
      <c r="BG2" s="357"/>
      <c r="BS2" s="357" t="str">
        <f>"Referência: Jan a Dez /"&amp;BJ3</f>
        <v>Referência: Jan a Dez /2020</v>
      </c>
      <c r="BT2" s="357"/>
      <c r="BU2" s="357"/>
      <c r="BV2" s="357"/>
    </row>
    <row r="3" spans="2:76" ht="12.6" thickBot="1" x14ac:dyDescent="0.35">
      <c r="B3" s="367" t="s">
        <v>38</v>
      </c>
      <c r="C3" s="368">
        <v>2016</v>
      </c>
      <c r="D3" s="368"/>
      <c r="E3" s="368"/>
      <c r="F3" s="368"/>
      <c r="G3" s="368"/>
      <c r="H3" s="368"/>
      <c r="I3" s="368"/>
      <c r="J3" s="368"/>
      <c r="K3" s="368"/>
      <c r="L3" s="368"/>
      <c r="M3" s="368"/>
      <c r="N3" s="368"/>
      <c r="O3" s="368"/>
      <c r="P3" s="206"/>
      <c r="Q3" s="369">
        <v>2017</v>
      </c>
      <c r="R3" s="369"/>
      <c r="S3" s="369"/>
      <c r="T3" s="369"/>
      <c r="U3" s="369"/>
      <c r="V3" s="369"/>
      <c r="W3" s="369"/>
      <c r="X3" s="369"/>
      <c r="Y3" s="369"/>
      <c r="Z3" s="369"/>
      <c r="AA3" s="369"/>
      <c r="AB3" s="369"/>
      <c r="AC3" s="369"/>
      <c r="AD3" s="369"/>
      <c r="AE3" s="121"/>
      <c r="AF3" s="358">
        <v>2018</v>
      </c>
      <c r="AG3" s="358"/>
      <c r="AH3" s="358"/>
      <c r="AI3" s="358"/>
      <c r="AJ3" s="358"/>
      <c r="AK3" s="358"/>
      <c r="AL3" s="358"/>
      <c r="AM3" s="358"/>
      <c r="AN3" s="358"/>
      <c r="AO3" s="358"/>
      <c r="AP3" s="358"/>
      <c r="AQ3" s="358"/>
      <c r="AR3" s="358"/>
      <c r="AS3" s="358"/>
      <c r="AT3" s="121"/>
      <c r="AU3" s="358">
        <v>2019</v>
      </c>
      <c r="AV3" s="358"/>
      <c r="AW3" s="358"/>
      <c r="AX3" s="358"/>
      <c r="AY3" s="358"/>
      <c r="AZ3" s="358"/>
      <c r="BA3" s="358"/>
      <c r="BB3" s="358"/>
      <c r="BC3" s="358"/>
      <c r="BD3" s="358"/>
      <c r="BE3" s="358"/>
      <c r="BF3" s="358"/>
      <c r="BG3" s="358"/>
      <c r="BH3" s="358"/>
      <c r="BI3" s="121"/>
      <c r="BJ3" s="358">
        <v>2020</v>
      </c>
      <c r="BK3" s="358"/>
      <c r="BL3" s="358"/>
      <c r="BM3" s="358"/>
      <c r="BN3" s="358"/>
      <c r="BO3" s="358"/>
      <c r="BP3" s="358"/>
      <c r="BQ3" s="358"/>
      <c r="BR3" s="358"/>
      <c r="BS3" s="358"/>
      <c r="BT3" s="358"/>
      <c r="BU3" s="358"/>
      <c r="BV3" s="358"/>
      <c r="BW3" s="358"/>
      <c r="BX3" s="121"/>
    </row>
    <row r="4" spans="2:76" ht="12.6" thickBot="1" x14ac:dyDescent="0.35">
      <c r="B4" s="367"/>
      <c r="C4" s="368"/>
      <c r="D4" s="368"/>
      <c r="E4" s="368"/>
      <c r="F4" s="368"/>
      <c r="G4" s="368"/>
      <c r="H4" s="368"/>
      <c r="I4" s="368"/>
      <c r="J4" s="368"/>
      <c r="K4" s="368"/>
      <c r="L4" s="368"/>
      <c r="M4" s="368"/>
      <c r="N4" s="368"/>
      <c r="O4" s="368"/>
      <c r="P4" s="206"/>
      <c r="Q4" s="369"/>
      <c r="R4" s="369"/>
      <c r="S4" s="369"/>
      <c r="T4" s="369"/>
      <c r="U4" s="369"/>
      <c r="V4" s="369"/>
      <c r="W4" s="369"/>
      <c r="X4" s="369"/>
      <c r="Y4" s="369"/>
      <c r="Z4" s="369"/>
      <c r="AA4" s="369"/>
      <c r="AB4" s="369"/>
      <c r="AC4" s="369"/>
      <c r="AD4" s="369"/>
      <c r="AE4" s="121"/>
      <c r="AF4" s="358"/>
      <c r="AG4" s="358"/>
      <c r="AH4" s="358"/>
      <c r="AI4" s="358"/>
      <c r="AJ4" s="358"/>
      <c r="AK4" s="358"/>
      <c r="AL4" s="358"/>
      <c r="AM4" s="358"/>
      <c r="AN4" s="358"/>
      <c r="AO4" s="358"/>
      <c r="AP4" s="358"/>
      <c r="AQ4" s="358"/>
      <c r="AR4" s="358"/>
      <c r="AS4" s="358"/>
      <c r="AT4" s="121"/>
      <c r="AU4" s="358"/>
      <c r="AV4" s="358"/>
      <c r="AW4" s="358"/>
      <c r="AX4" s="358"/>
      <c r="AY4" s="358"/>
      <c r="AZ4" s="358"/>
      <c r="BA4" s="358"/>
      <c r="BB4" s="358"/>
      <c r="BC4" s="358"/>
      <c r="BD4" s="358"/>
      <c r="BE4" s="358"/>
      <c r="BF4" s="358"/>
      <c r="BG4" s="358"/>
      <c r="BH4" s="358"/>
      <c r="BI4" s="121"/>
      <c r="BJ4" s="358"/>
      <c r="BK4" s="358"/>
      <c r="BL4" s="358"/>
      <c r="BM4" s="358"/>
      <c r="BN4" s="358"/>
      <c r="BO4" s="358"/>
      <c r="BP4" s="358"/>
      <c r="BQ4" s="358"/>
      <c r="BR4" s="358"/>
      <c r="BS4" s="358"/>
      <c r="BT4" s="358"/>
      <c r="BU4" s="358"/>
      <c r="BV4" s="358"/>
      <c r="BW4" s="358"/>
      <c r="BX4" s="121"/>
    </row>
    <row r="5" spans="2:76"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c r="BJ5" s="228" t="str">
        <f>LEFT(AU5,6)&amp;RIGHT(AU5,2)+1</f>
        <v>jan/2020</v>
      </c>
      <c r="BK5" s="228" t="str">
        <f t="shared" ref="BK5:BU5" si="25">LEFT(AV5,6)&amp;RIGHT(AV5,2)+1</f>
        <v>fev/2020</v>
      </c>
      <c r="BL5" s="228" t="str">
        <f t="shared" si="25"/>
        <v>mar/2020</v>
      </c>
      <c r="BM5" s="228" t="str">
        <f t="shared" si="25"/>
        <v>abr/2020</v>
      </c>
      <c r="BN5" s="228" t="str">
        <f t="shared" si="25"/>
        <v>mai/2020</v>
      </c>
      <c r="BO5" s="228" t="str">
        <f t="shared" si="25"/>
        <v>jun/2020</v>
      </c>
      <c r="BP5" s="228" t="str">
        <f t="shared" si="25"/>
        <v>jul/2020</v>
      </c>
      <c r="BQ5" s="228" t="str">
        <f t="shared" si="25"/>
        <v>ago/2020</v>
      </c>
      <c r="BR5" s="228" t="str">
        <f t="shared" si="25"/>
        <v>set/2020</v>
      </c>
      <c r="BS5" s="228" t="str">
        <f t="shared" si="25"/>
        <v>out/2020</v>
      </c>
      <c r="BT5" s="228" t="str">
        <f t="shared" si="25"/>
        <v>nov/2020</v>
      </c>
      <c r="BU5" s="228" t="str">
        <f t="shared" si="25"/>
        <v>dez/2020</v>
      </c>
      <c r="BV5" s="228"/>
      <c r="BW5" s="223"/>
      <c r="BX5" s="121"/>
    </row>
    <row r="6" spans="2:76"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c r="BJ6" s="225" t="s">
        <v>39</v>
      </c>
      <c r="BK6" s="226" t="s">
        <v>40</v>
      </c>
      <c r="BL6" s="226" t="s">
        <v>41</v>
      </c>
      <c r="BM6" s="226" t="s">
        <v>42</v>
      </c>
      <c r="BN6" s="226" t="s">
        <v>43</v>
      </c>
      <c r="BO6" s="226" t="s">
        <v>44</v>
      </c>
      <c r="BP6" s="226" t="s">
        <v>45</v>
      </c>
      <c r="BQ6" s="226" t="s">
        <v>46</v>
      </c>
      <c r="BR6" s="226" t="s">
        <v>47</v>
      </c>
      <c r="BS6" s="226" t="s">
        <v>48</v>
      </c>
      <c r="BT6" s="226" t="s">
        <v>49</v>
      </c>
      <c r="BU6" s="226" t="s">
        <v>50</v>
      </c>
      <c r="BV6" s="222" t="s">
        <v>30</v>
      </c>
      <c r="BW6" s="227" t="s">
        <v>52</v>
      </c>
      <c r="BX6" s="121"/>
    </row>
    <row r="7" spans="2:76" x14ac:dyDescent="0.3">
      <c r="B7" s="245" t="s">
        <v>53</v>
      </c>
      <c r="C7" s="127"/>
      <c r="D7" s="128"/>
      <c r="E7" s="128"/>
      <c r="F7" s="129"/>
      <c r="G7" s="128"/>
      <c r="H7" s="128"/>
      <c r="I7" s="128"/>
      <c r="J7" s="128"/>
      <c r="K7" s="128"/>
      <c r="L7" s="128"/>
      <c r="M7" s="128"/>
      <c r="N7" s="229"/>
      <c r="O7" s="236"/>
      <c r="P7" s="207"/>
      <c r="Q7" s="362"/>
      <c r="R7" s="363"/>
      <c r="S7" s="363"/>
      <c r="T7" s="363"/>
      <c r="U7" s="363"/>
      <c r="V7" s="363"/>
      <c r="W7" s="363"/>
      <c r="X7" s="363"/>
      <c r="Y7" s="363"/>
      <c r="Z7" s="363"/>
      <c r="AA7" s="363"/>
      <c r="AB7" s="363"/>
      <c r="AC7" s="363"/>
      <c r="AD7" s="364"/>
      <c r="AE7" s="130"/>
      <c r="AF7" s="359"/>
      <c r="AG7" s="359"/>
      <c r="AH7" s="359"/>
      <c r="AI7" s="359"/>
      <c r="AJ7" s="359"/>
      <c r="AK7" s="359"/>
      <c r="AL7" s="359"/>
      <c r="AM7" s="359"/>
      <c r="AN7" s="359"/>
      <c r="AO7" s="359"/>
      <c r="AP7" s="359"/>
      <c r="AQ7" s="359"/>
      <c r="AR7" s="359"/>
      <c r="AS7" s="359"/>
      <c r="AT7" s="130"/>
      <c r="AU7" s="359"/>
      <c r="AV7" s="359"/>
      <c r="AW7" s="359"/>
      <c r="AX7" s="359"/>
      <c r="AY7" s="359"/>
      <c r="AZ7" s="359"/>
      <c r="BA7" s="359"/>
      <c r="BB7" s="359"/>
      <c r="BC7" s="359"/>
      <c r="BD7" s="359"/>
      <c r="BE7" s="359"/>
      <c r="BF7" s="359"/>
      <c r="BG7" s="359"/>
      <c r="BH7" s="359"/>
      <c r="BI7" s="130"/>
      <c r="BJ7" s="359"/>
      <c r="BK7" s="359"/>
      <c r="BL7" s="359"/>
      <c r="BM7" s="359"/>
      <c r="BN7" s="359"/>
      <c r="BO7" s="359"/>
      <c r="BP7" s="359"/>
      <c r="BQ7" s="359"/>
      <c r="BR7" s="359"/>
      <c r="BS7" s="359"/>
      <c r="BT7" s="359"/>
      <c r="BU7" s="359"/>
      <c r="BV7" s="359"/>
      <c r="BW7" s="359"/>
      <c r="BX7" s="130"/>
    </row>
    <row r="8" spans="2:76"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6">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7">AQ8</f>
        <v>500824.54</v>
      </c>
      <c r="AS8" s="139">
        <f t="shared" ref="AS8:AS14" si="28">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9">BF8</f>
        <v>1322162.8500000001</v>
      </c>
      <c r="BH8" s="139">
        <f t="shared" ref="BH8:BH14" si="30">BG8/$AR$14</f>
        <v>1.0241024742846778</v>
      </c>
      <c r="BI8" s="115"/>
      <c r="BJ8" s="133">
        <f>'HEELJ - Saldos Bancários'!BA9</f>
        <v>206.3</v>
      </c>
      <c r="BK8" s="133">
        <f>'HEELJ - Saldos Bancários'!BB9</f>
        <v>0</v>
      </c>
      <c r="BL8" s="133">
        <f>'HEELJ - Saldos Bancários'!BC9</f>
        <v>0</v>
      </c>
      <c r="BM8" s="133">
        <f>'HEELJ - Saldos Bancários'!BD9</f>
        <v>0</v>
      </c>
      <c r="BN8" s="133">
        <f>'HEELJ - Saldos Bancários'!BE9</f>
        <v>0</v>
      </c>
      <c r="BO8" s="133">
        <f>'HEELJ - Saldos Bancários'!BF9</f>
        <v>0</v>
      </c>
      <c r="BP8" s="133">
        <f>'HEELJ - Saldos Bancários'!BG9</f>
        <v>0</v>
      </c>
      <c r="BQ8" s="133">
        <f>'HEELJ - Saldos Bancários'!BH9</f>
        <v>0</v>
      </c>
      <c r="BR8" s="133">
        <f>'HEELJ - Saldos Bancários'!BI9</f>
        <v>0</v>
      </c>
      <c r="BS8" s="133">
        <f>'HEELJ - Saldos Bancários'!BJ9</f>
        <v>0</v>
      </c>
      <c r="BT8" s="133">
        <f>'HEELJ - Saldos Bancários'!BK9</f>
        <v>0</v>
      </c>
      <c r="BU8" s="133">
        <f>'HEELJ - Saldos Bancários'!BL9</f>
        <v>0</v>
      </c>
      <c r="BV8" s="134">
        <f t="shared" ref="BV8:BV13" si="31">BU8</f>
        <v>0</v>
      </c>
      <c r="BW8" s="139">
        <f t="shared" ref="BW8:BW14" si="32">BV8/$AR$14</f>
        <v>0</v>
      </c>
      <c r="BX8" s="115"/>
    </row>
    <row r="9" spans="2:76"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3">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6"/>
        <v>0.66075254882971712</v>
      </c>
      <c r="AE9" s="115"/>
      <c r="AF9" s="150">
        <f>AC66</f>
        <v>6071895.0299999993</v>
      </c>
      <c r="AG9" s="133">
        <f>AF66</f>
        <v>8235270.8700000001</v>
      </c>
      <c r="AH9" s="133">
        <f t="shared" ref="AH9:AJ11" si="34">AG66</f>
        <v>6422611.4899999993</v>
      </c>
      <c r="AI9" s="133">
        <f t="shared" si="34"/>
        <v>6221881.1799999997</v>
      </c>
      <c r="AJ9" s="133">
        <f t="shared" si="34"/>
        <v>4783855.63</v>
      </c>
      <c r="AK9" s="133">
        <f>AJ66</f>
        <v>5275488.4799999995</v>
      </c>
      <c r="AL9" s="133">
        <f t="shared" ref="AL9:AQ11" si="35">AK66</f>
        <v>4353731.42</v>
      </c>
      <c r="AM9" s="133">
        <f t="shared" si="35"/>
        <v>3446686.6899999995</v>
      </c>
      <c r="AN9" s="133">
        <f t="shared" si="35"/>
        <v>989599.58</v>
      </c>
      <c r="AO9" s="133">
        <f t="shared" si="35"/>
        <v>185106.05000000002</v>
      </c>
      <c r="AP9" s="133">
        <f t="shared" si="35"/>
        <v>1028.67</v>
      </c>
      <c r="AQ9" s="133">
        <f t="shared" si="35"/>
        <v>790220.92</v>
      </c>
      <c r="AR9" s="134">
        <f t="shared" si="27"/>
        <v>790220.92</v>
      </c>
      <c r="AS9" s="139">
        <f t="shared" si="28"/>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9"/>
        <v>2771165.7299999995</v>
      </c>
      <c r="BH9" s="139">
        <f t="shared" si="30"/>
        <v>2.146450931325067</v>
      </c>
      <c r="BI9" s="115"/>
      <c r="BJ9" s="133">
        <f>'HEELJ - Saldos Bancários'!BA19</f>
        <v>875315.93</v>
      </c>
      <c r="BK9" s="133">
        <f>'HEELJ - Saldos Bancários'!BB19</f>
        <v>856241.12</v>
      </c>
      <c r="BL9" s="133">
        <f>'HEELJ - Saldos Bancários'!BC19</f>
        <v>180907.37000000002</v>
      </c>
      <c r="BM9" s="133">
        <f>'HEELJ - Saldos Bancários'!BD19</f>
        <v>0</v>
      </c>
      <c r="BN9" s="133">
        <f>'HEELJ - Saldos Bancários'!BE19</f>
        <v>0</v>
      </c>
      <c r="BO9" s="133">
        <f>'HEELJ - Saldos Bancários'!BF19</f>
        <v>0</v>
      </c>
      <c r="BP9" s="133">
        <f>'HEELJ - Saldos Bancários'!BG19</f>
        <v>0</v>
      </c>
      <c r="BQ9" s="133">
        <f>'HEELJ - Saldos Bancários'!BH19</f>
        <v>0</v>
      </c>
      <c r="BR9" s="133">
        <f>'HEELJ - Saldos Bancários'!BI19</f>
        <v>0</v>
      </c>
      <c r="BS9" s="133">
        <f>'HEELJ - Saldos Bancários'!BJ19</f>
        <v>0</v>
      </c>
      <c r="BT9" s="133">
        <f>'HEELJ - Saldos Bancários'!BK19</f>
        <v>0</v>
      </c>
      <c r="BU9" s="133">
        <f>'HEELJ - Saldos Bancários'!BL19</f>
        <v>0</v>
      </c>
      <c r="BV9" s="134">
        <f t="shared" si="31"/>
        <v>0</v>
      </c>
      <c r="BW9" s="139">
        <f t="shared" si="32"/>
        <v>0</v>
      </c>
      <c r="BX9" s="115"/>
    </row>
    <row r="10" spans="2:76"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3"/>
        <v>0</v>
      </c>
      <c r="P10" s="208"/>
      <c r="Q10" s="131">
        <v>0</v>
      </c>
      <c r="R10" s="132">
        <v>0</v>
      </c>
      <c r="S10" s="132">
        <v>0</v>
      </c>
      <c r="T10" s="132">
        <v>0</v>
      </c>
      <c r="U10" s="132">
        <v>0</v>
      </c>
      <c r="V10" s="132">
        <v>0</v>
      </c>
      <c r="W10" s="132">
        <v>0</v>
      </c>
      <c r="X10" s="132">
        <v>0</v>
      </c>
      <c r="Y10" s="132">
        <v>0</v>
      </c>
      <c r="Z10" s="132">
        <v>0</v>
      </c>
      <c r="AA10" s="132">
        <v>0</v>
      </c>
      <c r="AB10" s="132">
        <v>0</v>
      </c>
      <c r="AC10" s="134">
        <f t="shared" ref="AC10:AC13" si="36">AB10</f>
        <v>0</v>
      </c>
      <c r="AD10" s="139">
        <f t="shared" si="26"/>
        <v>0</v>
      </c>
      <c r="AE10" s="115"/>
      <c r="AF10" s="131">
        <f>AC67</f>
        <v>0</v>
      </c>
      <c r="AG10" s="131">
        <f>AF67</f>
        <v>0</v>
      </c>
      <c r="AH10" s="131">
        <f t="shared" si="34"/>
        <v>0</v>
      </c>
      <c r="AI10" s="131">
        <f t="shared" si="34"/>
        <v>0</v>
      </c>
      <c r="AJ10" s="131">
        <f t="shared" si="34"/>
        <v>0</v>
      </c>
      <c r="AK10" s="131">
        <f>AJ67</f>
        <v>0</v>
      </c>
      <c r="AL10" s="131">
        <f t="shared" si="35"/>
        <v>0</v>
      </c>
      <c r="AM10" s="131">
        <f t="shared" si="35"/>
        <v>0</v>
      </c>
      <c r="AN10" s="131">
        <f t="shared" si="35"/>
        <v>0</v>
      </c>
      <c r="AO10" s="131">
        <f t="shared" si="35"/>
        <v>0</v>
      </c>
      <c r="AP10" s="131">
        <f t="shared" si="35"/>
        <v>0</v>
      </c>
      <c r="AQ10" s="131">
        <f t="shared" si="35"/>
        <v>0</v>
      </c>
      <c r="AR10" s="134">
        <f t="shared" si="27"/>
        <v>0</v>
      </c>
      <c r="AS10" s="139">
        <f t="shared" si="28"/>
        <v>0</v>
      </c>
      <c r="AT10" s="115"/>
      <c r="AU10" s="131">
        <v>0</v>
      </c>
      <c r="AV10" s="131">
        <v>0</v>
      </c>
      <c r="AW10" s="132">
        <v>0</v>
      </c>
      <c r="AX10" s="132">
        <v>0</v>
      </c>
      <c r="AY10" s="132">
        <v>0</v>
      </c>
      <c r="AZ10" s="132">
        <v>0</v>
      </c>
      <c r="BA10" s="132">
        <v>0</v>
      </c>
      <c r="BB10" s="132">
        <v>0</v>
      </c>
      <c r="BC10" s="132">
        <v>0</v>
      </c>
      <c r="BD10" s="132">
        <v>0</v>
      </c>
      <c r="BE10" s="132">
        <v>0</v>
      </c>
      <c r="BF10" s="132">
        <v>0</v>
      </c>
      <c r="BG10" s="134">
        <f t="shared" si="29"/>
        <v>0</v>
      </c>
      <c r="BH10" s="139">
        <f t="shared" si="30"/>
        <v>0</v>
      </c>
      <c r="BI10" s="115"/>
      <c r="BJ10" s="131">
        <v>0</v>
      </c>
      <c r="BK10" s="131">
        <v>0</v>
      </c>
      <c r="BL10" s="132">
        <v>0</v>
      </c>
      <c r="BM10" s="132">
        <v>0</v>
      </c>
      <c r="BN10" s="132">
        <v>0</v>
      </c>
      <c r="BO10" s="132">
        <v>0</v>
      </c>
      <c r="BP10" s="132">
        <v>0</v>
      </c>
      <c r="BQ10" s="132">
        <v>0</v>
      </c>
      <c r="BR10" s="132">
        <v>0</v>
      </c>
      <c r="BS10" s="132">
        <v>0</v>
      </c>
      <c r="BT10" s="132">
        <v>0</v>
      </c>
      <c r="BU10" s="132">
        <v>0</v>
      </c>
      <c r="BV10" s="134">
        <f t="shared" si="31"/>
        <v>0</v>
      </c>
      <c r="BW10" s="139">
        <f t="shared" si="32"/>
        <v>0</v>
      </c>
      <c r="BX10" s="115"/>
    </row>
    <row r="11" spans="2:76"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3"/>
        <v>0</v>
      </c>
      <c r="P11" s="208"/>
      <c r="Q11" s="131">
        <v>0</v>
      </c>
      <c r="R11" s="132">
        <v>0</v>
      </c>
      <c r="S11" s="132">
        <v>0</v>
      </c>
      <c r="T11" s="132">
        <v>0</v>
      </c>
      <c r="U11" s="132">
        <v>0</v>
      </c>
      <c r="V11" s="132">
        <v>0</v>
      </c>
      <c r="W11" s="132">
        <v>0</v>
      </c>
      <c r="X11" s="132">
        <v>0</v>
      </c>
      <c r="Y11" s="132">
        <v>0</v>
      </c>
      <c r="Z11" s="132">
        <v>0</v>
      </c>
      <c r="AA11" s="132">
        <v>0</v>
      </c>
      <c r="AB11" s="132">
        <v>0</v>
      </c>
      <c r="AC11" s="134">
        <f t="shared" si="36"/>
        <v>0</v>
      </c>
      <c r="AD11" s="139">
        <f t="shared" si="26"/>
        <v>0</v>
      </c>
      <c r="AE11" s="115"/>
      <c r="AF11" s="131">
        <f>AC68</f>
        <v>0</v>
      </c>
      <c r="AG11" s="131">
        <f>AF68</f>
        <v>0</v>
      </c>
      <c r="AH11" s="131">
        <f t="shared" si="34"/>
        <v>0</v>
      </c>
      <c r="AI11" s="131">
        <f t="shared" si="34"/>
        <v>0</v>
      </c>
      <c r="AJ11" s="131">
        <f t="shared" si="34"/>
        <v>0</v>
      </c>
      <c r="AK11" s="131">
        <f>AJ68</f>
        <v>0</v>
      </c>
      <c r="AL11" s="131">
        <f t="shared" si="35"/>
        <v>0</v>
      </c>
      <c r="AM11" s="131">
        <f t="shared" si="35"/>
        <v>0</v>
      </c>
      <c r="AN11" s="131">
        <f t="shared" si="35"/>
        <v>0</v>
      </c>
      <c r="AO11" s="131">
        <f t="shared" si="35"/>
        <v>0</v>
      </c>
      <c r="AP11" s="131">
        <f t="shared" si="35"/>
        <v>0</v>
      </c>
      <c r="AQ11" s="131">
        <f t="shared" si="35"/>
        <v>0</v>
      </c>
      <c r="AR11" s="134">
        <f t="shared" si="27"/>
        <v>0</v>
      </c>
      <c r="AS11" s="139">
        <f t="shared" si="28"/>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9"/>
        <v>0</v>
      </c>
      <c r="BH11" s="139">
        <f t="shared" si="30"/>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31"/>
        <v>0</v>
      </c>
      <c r="BW11" s="139">
        <f t="shared" si="32"/>
        <v>0</v>
      </c>
      <c r="BX11" s="115"/>
    </row>
    <row r="12" spans="2:76"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3"/>
        <v>0</v>
      </c>
      <c r="P12" s="208"/>
      <c r="Q12" s="131">
        <v>0</v>
      </c>
      <c r="R12" s="132">
        <v>0</v>
      </c>
      <c r="S12" s="132">
        <v>0</v>
      </c>
      <c r="T12" s="132">
        <v>0</v>
      </c>
      <c r="U12" s="132">
        <v>0</v>
      </c>
      <c r="V12" s="132">
        <v>0</v>
      </c>
      <c r="W12" s="132">
        <v>0</v>
      </c>
      <c r="X12" s="132">
        <v>0</v>
      </c>
      <c r="Y12" s="132">
        <v>0</v>
      </c>
      <c r="Z12" s="132">
        <v>0</v>
      </c>
      <c r="AA12" s="132">
        <v>0</v>
      </c>
      <c r="AB12" s="132">
        <v>0</v>
      </c>
      <c r="AC12" s="134">
        <f t="shared" si="36"/>
        <v>0</v>
      </c>
      <c r="AD12" s="139">
        <f t="shared" si="26"/>
        <v>0</v>
      </c>
      <c r="AE12" s="115"/>
      <c r="AF12" s="131">
        <v>0</v>
      </c>
      <c r="AG12" s="131">
        <v>0</v>
      </c>
      <c r="AH12" s="131">
        <v>0</v>
      </c>
      <c r="AI12" s="131">
        <v>0</v>
      </c>
      <c r="AJ12" s="131">
        <v>0</v>
      </c>
      <c r="AK12" s="131">
        <v>0</v>
      </c>
      <c r="AL12" s="131">
        <v>0</v>
      </c>
      <c r="AM12" s="131">
        <v>0</v>
      </c>
      <c r="AN12" s="131">
        <v>0</v>
      </c>
      <c r="AO12" s="131">
        <v>0</v>
      </c>
      <c r="AP12" s="131">
        <v>0</v>
      </c>
      <c r="AQ12" s="131">
        <v>0</v>
      </c>
      <c r="AR12" s="134">
        <f t="shared" si="27"/>
        <v>0</v>
      </c>
      <c r="AS12" s="139">
        <f t="shared" si="28"/>
        <v>0</v>
      </c>
      <c r="AT12" s="115"/>
      <c r="AU12" s="131">
        <v>0</v>
      </c>
      <c r="AV12" s="131">
        <v>0</v>
      </c>
      <c r="AW12" s="132">
        <v>0</v>
      </c>
      <c r="AX12" s="132">
        <v>0</v>
      </c>
      <c r="AY12" s="132">
        <v>0</v>
      </c>
      <c r="AZ12" s="132">
        <v>0</v>
      </c>
      <c r="BA12" s="132">
        <v>0</v>
      </c>
      <c r="BB12" s="132">
        <v>0</v>
      </c>
      <c r="BC12" s="132">
        <v>0</v>
      </c>
      <c r="BD12" s="132">
        <v>0</v>
      </c>
      <c r="BE12" s="132">
        <v>0</v>
      </c>
      <c r="BF12" s="132">
        <v>0</v>
      </c>
      <c r="BG12" s="134">
        <f t="shared" si="29"/>
        <v>0</v>
      </c>
      <c r="BH12" s="139">
        <f t="shared" si="30"/>
        <v>0</v>
      </c>
      <c r="BI12" s="115"/>
      <c r="BJ12" s="131">
        <v>0</v>
      </c>
      <c r="BK12" s="131">
        <v>0</v>
      </c>
      <c r="BL12" s="132">
        <v>0</v>
      </c>
      <c r="BM12" s="132">
        <v>0</v>
      </c>
      <c r="BN12" s="132">
        <v>0</v>
      </c>
      <c r="BO12" s="132">
        <v>0</v>
      </c>
      <c r="BP12" s="132">
        <v>0</v>
      </c>
      <c r="BQ12" s="132">
        <v>0</v>
      </c>
      <c r="BR12" s="132">
        <v>0</v>
      </c>
      <c r="BS12" s="132">
        <v>0</v>
      </c>
      <c r="BT12" s="132">
        <v>0</v>
      </c>
      <c r="BU12" s="132">
        <v>0</v>
      </c>
      <c r="BV12" s="134">
        <f t="shared" si="31"/>
        <v>0</v>
      </c>
      <c r="BW12" s="139">
        <f t="shared" si="32"/>
        <v>0</v>
      </c>
      <c r="BX12" s="115"/>
    </row>
    <row r="13" spans="2:76"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3"/>
        <v>0</v>
      </c>
      <c r="P13" s="208"/>
      <c r="Q13" s="131">
        <v>0</v>
      </c>
      <c r="R13" s="132">
        <v>0</v>
      </c>
      <c r="S13" s="132">
        <v>0</v>
      </c>
      <c r="T13" s="132">
        <v>0</v>
      </c>
      <c r="U13" s="132">
        <v>0</v>
      </c>
      <c r="V13" s="132">
        <v>0</v>
      </c>
      <c r="W13" s="132">
        <v>0</v>
      </c>
      <c r="X13" s="132">
        <v>0</v>
      </c>
      <c r="Y13" s="132">
        <v>0</v>
      </c>
      <c r="Z13" s="132">
        <v>0</v>
      </c>
      <c r="AA13" s="132">
        <v>0</v>
      </c>
      <c r="AB13" s="132">
        <v>0</v>
      </c>
      <c r="AC13" s="134">
        <f t="shared" si="36"/>
        <v>0</v>
      </c>
      <c r="AD13" s="139">
        <f t="shared" si="26"/>
        <v>0</v>
      </c>
      <c r="AE13" s="115"/>
      <c r="AF13" s="131">
        <v>0</v>
      </c>
      <c r="AG13" s="131">
        <v>0</v>
      </c>
      <c r="AH13" s="131">
        <v>0</v>
      </c>
      <c r="AI13" s="131">
        <v>0</v>
      </c>
      <c r="AJ13" s="131">
        <v>0</v>
      </c>
      <c r="AK13" s="131">
        <v>0</v>
      </c>
      <c r="AL13" s="131">
        <v>0</v>
      </c>
      <c r="AM13" s="131">
        <v>0</v>
      </c>
      <c r="AN13" s="131">
        <v>0</v>
      </c>
      <c r="AO13" s="131">
        <v>0</v>
      </c>
      <c r="AP13" s="131">
        <v>0</v>
      </c>
      <c r="AQ13" s="131">
        <v>0</v>
      </c>
      <c r="AR13" s="134">
        <f t="shared" si="27"/>
        <v>0</v>
      </c>
      <c r="AS13" s="139">
        <f t="shared" si="28"/>
        <v>0</v>
      </c>
      <c r="AT13" s="115"/>
      <c r="AU13" s="131">
        <v>0</v>
      </c>
      <c r="AV13" s="131">
        <v>0</v>
      </c>
      <c r="AW13" s="132">
        <v>0</v>
      </c>
      <c r="AX13" s="132">
        <v>0</v>
      </c>
      <c r="AY13" s="132">
        <v>0</v>
      </c>
      <c r="AZ13" s="132">
        <v>0</v>
      </c>
      <c r="BA13" s="132">
        <v>0</v>
      </c>
      <c r="BB13" s="132">
        <v>0</v>
      </c>
      <c r="BC13" s="132">
        <v>0</v>
      </c>
      <c r="BD13" s="132">
        <v>0</v>
      </c>
      <c r="BE13" s="132">
        <v>0</v>
      </c>
      <c r="BF13" s="132">
        <v>0</v>
      </c>
      <c r="BG13" s="134">
        <f t="shared" si="29"/>
        <v>0</v>
      </c>
      <c r="BH13" s="139">
        <f t="shared" si="30"/>
        <v>0</v>
      </c>
      <c r="BI13" s="115"/>
      <c r="BJ13" s="131">
        <v>0</v>
      </c>
      <c r="BK13" s="131">
        <v>0</v>
      </c>
      <c r="BL13" s="132">
        <v>0</v>
      </c>
      <c r="BM13" s="132">
        <v>0</v>
      </c>
      <c r="BN13" s="132">
        <v>0</v>
      </c>
      <c r="BO13" s="132">
        <v>0</v>
      </c>
      <c r="BP13" s="132">
        <v>0</v>
      </c>
      <c r="BQ13" s="132">
        <v>0</v>
      </c>
      <c r="BR13" s="132">
        <v>0</v>
      </c>
      <c r="BS13" s="132">
        <v>0</v>
      </c>
      <c r="BT13" s="132">
        <v>0</v>
      </c>
      <c r="BU13" s="132">
        <v>0</v>
      </c>
      <c r="BV13" s="134">
        <f t="shared" si="31"/>
        <v>0</v>
      </c>
      <c r="BW13" s="139">
        <f t="shared" si="32"/>
        <v>0</v>
      </c>
      <c r="BX13" s="115"/>
    </row>
    <row r="14" spans="2:76" s="117" customFormat="1" x14ac:dyDescent="0.3">
      <c r="B14" s="247" t="s">
        <v>59</v>
      </c>
      <c r="C14" s="135">
        <f t="shared" ref="C14:O14" si="37">SUM(C7:C13)</f>
        <v>200335.58999999959</v>
      </c>
      <c r="D14" s="136">
        <f t="shared" si="37"/>
        <v>147844.24</v>
      </c>
      <c r="E14" s="136">
        <f t="shared" si="37"/>
        <v>403838.25</v>
      </c>
      <c r="F14" s="136">
        <f t="shared" si="37"/>
        <v>416805.55</v>
      </c>
      <c r="G14" s="136">
        <f t="shared" si="37"/>
        <v>160911.85</v>
      </c>
      <c r="H14" s="136">
        <f t="shared" si="37"/>
        <v>267204.24</v>
      </c>
      <c r="I14" s="136">
        <f t="shared" si="37"/>
        <v>388544.77</v>
      </c>
      <c r="J14" s="136">
        <f t="shared" si="37"/>
        <v>272471.52</v>
      </c>
      <c r="K14" s="136">
        <f t="shared" si="37"/>
        <v>143187.24</v>
      </c>
      <c r="L14" s="136">
        <f t="shared" si="37"/>
        <v>169487.19999999998</v>
      </c>
      <c r="M14" s="136">
        <f t="shared" si="37"/>
        <v>278508.5</v>
      </c>
      <c r="N14" s="201">
        <f t="shared" si="37"/>
        <v>128933.47</v>
      </c>
      <c r="O14" s="237">
        <f t="shared" si="37"/>
        <v>128933.47</v>
      </c>
      <c r="P14" s="209"/>
      <c r="Q14" s="135">
        <f t="shared" ref="Q14:AC14" si="38">SUM(Q7:Q13)</f>
        <v>1135656.1399999999</v>
      </c>
      <c r="R14" s="136">
        <f t="shared" si="38"/>
        <v>732683.55</v>
      </c>
      <c r="S14" s="136">
        <f t="shared" si="38"/>
        <v>560994.09</v>
      </c>
      <c r="T14" s="136">
        <f t="shared" si="38"/>
        <v>829613.30999999994</v>
      </c>
      <c r="U14" s="136">
        <f t="shared" si="38"/>
        <v>411206.95000000007</v>
      </c>
      <c r="V14" s="136">
        <f t="shared" si="38"/>
        <v>1800874.8900000001</v>
      </c>
      <c r="W14" s="136">
        <f t="shared" si="38"/>
        <v>1844659.1100000003</v>
      </c>
      <c r="X14" s="136">
        <f t="shared" si="38"/>
        <v>2550071.9900000002</v>
      </c>
      <c r="Y14" s="136">
        <f t="shared" si="38"/>
        <v>2054219.49</v>
      </c>
      <c r="Z14" s="136">
        <f t="shared" si="38"/>
        <v>1764480.0899999999</v>
      </c>
      <c r="AA14" s="136">
        <f t="shared" si="38"/>
        <v>1670110.38</v>
      </c>
      <c r="AB14" s="136">
        <f t="shared" si="38"/>
        <v>2423520.08</v>
      </c>
      <c r="AC14" s="136">
        <f t="shared" si="38"/>
        <v>2423520.08</v>
      </c>
      <c r="AD14" s="139">
        <f t="shared" si="26"/>
        <v>1</v>
      </c>
      <c r="AE14" s="115"/>
      <c r="AF14" s="135">
        <f>SUM(AF7:AF13)</f>
        <v>8878320.879999999</v>
      </c>
      <c r="AG14" s="136">
        <f t="shared" ref="AG14:AR14" si="39">SUM(AG7:AG13)</f>
        <v>8235270.8700000001</v>
      </c>
      <c r="AH14" s="136">
        <f t="shared" si="39"/>
        <v>6422611.4899999993</v>
      </c>
      <c r="AI14" s="136">
        <f t="shared" si="39"/>
        <v>6221881.1799999997</v>
      </c>
      <c r="AJ14" s="136">
        <f t="shared" si="39"/>
        <v>5283032.7299999995</v>
      </c>
      <c r="AK14" s="136">
        <f t="shared" si="39"/>
        <v>5275488.4799999995</v>
      </c>
      <c r="AL14" s="136">
        <f t="shared" si="39"/>
        <v>4353731.42</v>
      </c>
      <c r="AM14" s="136">
        <f t="shared" si="39"/>
        <v>3446686.6899999995</v>
      </c>
      <c r="AN14" s="136">
        <f t="shared" si="39"/>
        <v>989599.58</v>
      </c>
      <c r="AO14" s="136">
        <f t="shared" si="39"/>
        <v>494972.44000000006</v>
      </c>
      <c r="AP14" s="136">
        <f t="shared" si="39"/>
        <v>35731.409999999996</v>
      </c>
      <c r="AQ14" s="136">
        <f t="shared" si="39"/>
        <v>1291045.46</v>
      </c>
      <c r="AR14" s="136">
        <f t="shared" si="39"/>
        <v>1291045.46</v>
      </c>
      <c r="AS14" s="139">
        <f t="shared" si="28"/>
        <v>1</v>
      </c>
      <c r="AT14" s="115"/>
      <c r="AU14" s="135">
        <f>SUM(AU7:AU13)</f>
        <v>1208</v>
      </c>
      <c r="AV14" s="136">
        <f t="shared" ref="AV14:BG14" si="40">SUM(AV7:AV13)</f>
        <v>149674.44</v>
      </c>
      <c r="AW14" s="136">
        <f t="shared" si="40"/>
        <v>423460.42000000004</v>
      </c>
      <c r="AX14" s="136">
        <f t="shared" si="40"/>
        <v>76549.72</v>
      </c>
      <c r="AY14" s="136">
        <f t="shared" si="40"/>
        <v>1557828.25</v>
      </c>
      <c r="AZ14" s="136">
        <f t="shared" si="40"/>
        <v>1670735.04</v>
      </c>
      <c r="BA14" s="136">
        <f t="shared" si="40"/>
        <v>2345022.59</v>
      </c>
      <c r="BB14" s="136">
        <f t="shared" si="40"/>
        <v>2037011.2</v>
      </c>
      <c r="BC14" s="136">
        <f t="shared" si="40"/>
        <v>1123484.5900000001</v>
      </c>
      <c r="BD14" s="136">
        <f t="shared" si="40"/>
        <v>4804.2000000000007</v>
      </c>
      <c r="BE14" s="136">
        <f t="shared" si="40"/>
        <v>4779384.57</v>
      </c>
      <c r="BF14" s="136">
        <f t="shared" si="40"/>
        <v>4093328.5799999996</v>
      </c>
      <c r="BG14" s="136">
        <f t="shared" si="40"/>
        <v>4093328.5799999996</v>
      </c>
      <c r="BH14" s="139">
        <f t="shared" si="30"/>
        <v>3.1705534056097449</v>
      </c>
      <c r="BI14" s="115"/>
      <c r="BJ14" s="135">
        <f>SUM(BJ7:BJ13)</f>
        <v>875522.2300000001</v>
      </c>
      <c r="BK14" s="136">
        <f t="shared" ref="BK14:BV14" si="41">SUM(BK7:BK13)</f>
        <v>856241.12</v>
      </c>
      <c r="BL14" s="136">
        <f t="shared" si="41"/>
        <v>180907.37000000002</v>
      </c>
      <c r="BM14" s="136">
        <f t="shared" si="41"/>
        <v>0</v>
      </c>
      <c r="BN14" s="136">
        <f t="shared" si="41"/>
        <v>0</v>
      </c>
      <c r="BO14" s="136">
        <f t="shared" si="41"/>
        <v>0</v>
      </c>
      <c r="BP14" s="136">
        <f t="shared" si="41"/>
        <v>0</v>
      </c>
      <c r="BQ14" s="136">
        <f t="shared" si="41"/>
        <v>0</v>
      </c>
      <c r="BR14" s="136">
        <f t="shared" si="41"/>
        <v>0</v>
      </c>
      <c r="BS14" s="136">
        <f t="shared" si="41"/>
        <v>0</v>
      </c>
      <c r="BT14" s="136">
        <f t="shared" si="41"/>
        <v>0</v>
      </c>
      <c r="BU14" s="136">
        <f t="shared" si="41"/>
        <v>0</v>
      </c>
      <c r="BV14" s="136">
        <f t="shared" si="41"/>
        <v>0</v>
      </c>
      <c r="BW14" s="139">
        <f t="shared" si="32"/>
        <v>0</v>
      </c>
      <c r="BX14" s="115"/>
    </row>
    <row r="15" spans="2:76" x14ac:dyDescent="0.3">
      <c r="B15" s="248"/>
      <c r="C15" s="365" t="s">
        <v>60</v>
      </c>
      <c r="D15" s="365"/>
      <c r="E15" s="365"/>
      <c r="F15" s="365"/>
      <c r="G15" s="365"/>
      <c r="H15" s="365"/>
      <c r="I15" s="365"/>
      <c r="J15" s="365"/>
      <c r="K15" s="365"/>
      <c r="L15" s="365"/>
      <c r="M15" s="365"/>
      <c r="N15" s="366"/>
      <c r="O15" s="238"/>
      <c r="P15" s="210"/>
      <c r="Q15" s="360" t="s">
        <v>60</v>
      </c>
      <c r="R15" s="360"/>
      <c r="S15" s="360"/>
      <c r="T15" s="360"/>
      <c r="U15" s="360"/>
      <c r="V15" s="360"/>
      <c r="W15" s="360"/>
      <c r="X15" s="360"/>
      <c r="Y15" s="360"/>
      <c r="Z15" s="360"/>
      <c r="AA15" s="360"/>
      <c r="AB15" s="360"/>
      <c r="AC15" s="360"/>
      <c r="AD15" s="360"/>
      <c r="AE15" s="137"/>
      <c r="AF15" s="360" t="s">
        <v>60</v>
      </c>
      <c r="AG15" s="360"/>
      <c r="AH15" s="360"/>
      <c r="AI15" s="360"/>
      <c r="AJ15" s="360"/>
      <c r="AK15" s="360"/>
      <c r="AL15" s="360"/>
      <c r="AM15" s="360"/>
      <c r="AN15" s="360"/>
      <c r="AO15" s="360"/>
      <c r="AP15" s="360"/>
      <c r="AQ15" s="360"/>
      <c r="AR15" s="360"/>
      <c r="AS15" s="360"/>
      <c r="AT15" s="137"/>
      <c r="AU15" s="360" t="s">
        <v>60</v>
      </c>
      <c r="AV15" s="360"/>
      <c r="AW15" s="360"/>
      <c r="AX15" s="360"/>
      <c r="AY15" s="360"/>
      <c r="AZ15" s="360"/>
      <c r="BA15" s="360"/>
      <c r="BB15" s="360"/>
      <c r="BC15" s="360"/>
      <c r="BD15" s="360"/>
      <c r="BE15" s="360"/>
      <c r="BF15" s="360"/>
      <c r="BG15" s="360"/>
      <c r="BH15" s="360"/>
      <c r="BI15" s="137"/>
      <c r="BJ15" s="360" t="s">
        <v>60</v>
      </c>
      <c r="BK15" s="360"/>
      <c r="BL15" s="360"/>
      <c r="BM15" s="360"/>
      <c r="BN15" s="360"/>
      <c r="BO15" s="360"/>
      <c r="BP15" s="360"/>
      <c r="BQ15" s="360"/>
      <c r="BR15" s="360"/>
      <c r="BS15" s="360"/>
      <c r="BT15" s="360"/>
      <c r="BU15" s="360"/>
      <c r="BV15" s="360"/>
      <c r="BW15" s="360"/>
      <c r="BX15" s="137"/>
    </row>
    <row r="16" spans="2:76"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c r="BJ16" s="215"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197"/>
      <c r="BX16" s="115"/>
    </row>
    <row r="17" spans="2:76"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42">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43">SUM(Q17:AB17)</f>
        <v>26215310.18</v>
      </c>
      <c r="AD17" s="139">
        <f t="shared" ref="AD17:AD26" si="44">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5">SUM(AF17:AQ17)</f>
        <v>18736830.520000003</v>
      </c>
      <c r="AS17" s="139">
        <f t="shared" ref="AS17:AS26" si="46">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7">SUM(AU17:BF17)</f>
        <v>32438703.850000005</v>
      </c>
      <c r="BH17" s="139">
        <f t="shared" ref="BH17:BH26" si="48">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1892018.56</v>
      </c>
      <c r="BL17" s="131">
        <f>SUMIFS('Conciliação Bancária 2016.17.18'!$J:$J,'Conciliação Bancária 2016.17.18'!$K:$K,'Base -Receita-Despesa'!$B17,'Conciliação Bancária 2016.17.18'!$D:$D,'Base -Receita-Despesa'!BL$5)</f>
        <v>14909409.030000001</v>
      </c>
      <c r="BM17" s="131">
        <f>SUMIFS('Conciliação Bancária 2016.17.18'!$J:$J,'Conciliação Bancária 2016.17.18'!$K:$K,'Base -Receita-Despesa'!$B17,'Conciliação Bancária 2016.17.18'!$D:$D,'Base -Receita-Despesa'!BM$5)</f>
        <v>0</v>
      </c>
      <c r="BN17" s="131">
        <f>SUMIFS('Conciliação Bancária 2016.17.18'!$J:$J,'Conciliação Bancária 2016.17.18'!$K:$K,'Base -Receita-Despesa'!$B17,'Conciliação Bancária 2016.17.18'!$D:$D,'Base -Receita-Despesa'!BN$5)</f>
        <v>0</v>
      </c>
      <c r="BO17" s="131">
        <f>SUMIFS('Conciliação Bancária 2016.17.18'!$J:$J,'Conciliação Bancária 2016.17.18'!$K:$K,'Base -Receita-Despesa'!$B17,'Conciliação Bancária 2016.17.18'!$D:$D,'Base -Receita-Despesa'!BO$5)</f>
        <v>0</v>
      </c>
      <c r="BP17" s="131">
        <f>SUMIFS('Conciliação Bancária 2016.17.18'!$J:$J,'Conciliação Bancária 2016.17.18'!$K:$K,'Base -Receita-Despesa'!$B17,'Conciliação Bancária 2016.17.18'!$D:$D,'Base -Receita-Despesa'!BP$5)</f>
        <v>0</v>
      </c>
      <c r="BQ17" s="131">
        <f>SUMIFS('Conciliação Bancária 2016.17.18'!$J:$J,'Conciliação Bancária 2016.17.18'!$K:$K,'Base -Receita-Despesa'!$B17,'Conciliação Bancária 2016.17.18'!$D:$D,'Base -Receita-Despesa'!BQ$5)</f>
        <v>0</v>
      </c>
      <c r="BR17" s="131">
        <f>SUMIFS('Conciliação Bancária 2016.17.18'!$J:$J,'Conciliação Bancária 2016.17.18'!$K:$K,'Base -Receita-Despesa'!$B17,'Conciliação Bancária 2016.17.18'!$D:$D,'Base -Receita-Despesa'!BR$5)</f>
        <v>0</v>
      </c>
      <c r="BS17" s="131">
        <f>SUMIFS('Conciliação Bancária 2016.17.18'!$J:$J,'Conciliação Bancária 2016.17.18'!$K:$K,'Base -Receita-Despesa'!$B17,'Conciliação Bancária 2016.17.18'!$D:$D,'Base -Receita-Despesa'!BS$5)</f>
        <v>0</v>
      </c>
      <c r="BT17" s="131">
        <f>SUMIFS('Conciliação Bancária 2016.17.18'!$J:$J,'Conciliação Bancária 2016.17.18'!$K:$K,'Base -Receita-Despesa'!$B17,'Conciliação Bancária 2016.17.18'!$D:$D,'Base -Receita-Despesa'!BT$5)</f>
        <v>0</v>
      </c>
      <c r="BU17" s="131">
        <f>SUMIFS('Conciliação Bancária 2016.17.18'!$J:$J,'Conciliação Bancária 2016.17.18'!$K:$K,'Base -Receita-Despesa'!$B17,'Conciliação Bancária 2016.17.18'!$D:$D,'Base -Receita-Despesa'!BU$5)</f>
        <v>0</v>
      </c>
      <c r="BV17" s="134">
        <f t="shared" ref="BV17:BV22" si="49">SUM(BJ17:BU17)</f>
        <v>19108270.41</v>
      </c>
      <c r="BW17" s="139">
        <f t="shared" ref="BW17:BW26" si="50">BV17/$AR$26</f>
        <v>1.0112703736680115</v>
      </c>
      <c r="BX17" s="122"/>
    </row>
    <row r="18" spans="2:76"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42"/>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43"/>
        <v>50437.96</v>
      </c>
      <c r="AD18" s="139">
        <f t="shared" si="44"/>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5"/>
        <v>158482.65000000002</v>
      </c>
      <c r="AS18" s="139">
        <f t="shared" si="46"/>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7"/>
        <v>14862.94</v>
      </c>
      <c r="BH18" s="139">
        <f t="shared" si="48"/>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470.65999999999997</v>
      </c>
      <c r="BL18" s="131">
        <f>SUMIFS('Conciliação Bancária 2016.17.18'!$J:$J,'Conciliação Bancária 2016.17.18'!$K:$K,'Base -Receita-Despesa'!$B18,'Conciliação Bancária 2016.17.18'!$D:$D,'Base -Receita-Despesa'!BL$5)</f>
        <v>7479.18</v>
      </c>
      <c r="BM18" s="131">
        <f>SUMIFS('Conciliação Bancária 2016.17.18'!$J:$J,'Conciliação Bancária 2016.17.18'!$K:$K,'Base -Receita-Despesa'!$B18,'Conciliação Bancária 2016.17.18'!$D:$D,'Base -Receita-Despesa'!BM$5)</f>
        <v>0</v>
      </c>
      <c r="BN18" s="131">
        <f>SUMIFS('Conciliação Bancária 2016.17.18'!$J:$J,'Conciliação Bancária 2016.17.18'!$K:$K,'Base -Receita-Despesa'!$B18,'Conciliação Bancária 2016.17.18'!$D:$D,'Base -Receita-Despesa'!BN$5)</f>
        <v>0</v>
      </c>
      <c r="BO18" s="131">
        <f>SUMIFS('Conciliação Bancária 2016.17.18'!$J:$J,'Conciliação Bancária 2016.17.18'!$K:$K,'Base -Receita-Despesa'!$B18,'Conciliação Bancária 2016.17.18'!$D:$D,'Base -Receita-Despesa'!BO$5)</f>
        <v>0</v>
      </c>
      <c r="BP18" s="131">
        <f>SUMIFS('Conciliação Bancária 2016.17.18'!$J:$J,'Conciliação Bancária 2016.17.18'!$K:$K,'Base -Receita-Despesa'!$B18,'Conciliação Bancária 2016.17.18'!$D:$D,'Base -Receita-Despesa'!BP$5)</f>
        <v>0</v>
      </c>
      <c r="BQ18" s="131">
        <f>SUMIFS('Conciliação Bancária 2016.17.18'!$J:$J,'Conciliação Bancária 2016.17.18'!$K:$K,'Base -Receita-Despesa'!$B18,'Conciliação Bancária 2016.17.18'!$D:$D,'Base -Receita-Despesa'!BQ$5)</f>
        <v>0</v>
      </c>
      <c r="BR18" s="131">
        <f>SUMIFS('Conciliação Bancária 2016.17.18'!$J:$J,'Conciliação Bancária 2016.17.18'!$K:$K,'Base -Receita-Despesa'!$B18,'Conciliação Bancária 2016.17.18'!$D:$D,'Base -Receita-Despesa'!BR$5)</f>
        <v>0</v>
      </c>
      <c r="BS18" s="131">
        <f>SUMIFS('Conciliação Bancária 2016.17.18'!$J:$J,'Conciliação Bancária 2016.17.18'!$K:$K,'Base -Receita-Despesa'!$B18,'Conciliação Bancária 2016.17.18'!$D:$D,'Base -Receita-Despesa'!BS$5)</f>
        <v>0</v>
      </c>
      <c r="BT18" s="131">
        <f>SUMIFS('Conciliação Bancária 2016.17.18'!$J:$J,'Conciliação Bancária 2016.17.18'!$K:$K,'Base -Receita-Despesa'!$B18,'Conciliação Bancária 2016.17.18'!$D:$D,'Base -Receita-Despesa'!BT$5)</f>
        <v>0</v>
      </c>
      <c r="BU18" s="131">
        <f>SUMIFS('Conciliação Bancária 2016.17.18'!$J:$J,'Conciliação Bancária 2016.17.18'!$K:$K,'Base -Receita-Despesa'!$B18,'Conciliação Bancária 2016.17.18'!$D:$D,'Base -Receita-Despesa'!BU$5)</f>
        <v>0</v>
      </c>
      <c r="BV18" s="134">
        <f t="shared" si="49"/>
        <v>8402.18</v>
      </c>
      <c r="BW18" s="139">
        <f t="shared" si="50"/>
        <v>4.4467005782894886E-4</v>
      </c>
      <c r="BX18" s="115"/>
    </row>
    <row r="19" spans="2:76"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42"/>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43"/>
        <v>0</v>
      </c>
      <c r="AD19" s="139">
        <f t="shared" si="44"/>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5"/>
        <v>0</v>
      </c>
      <c r="AS19" s="139">
        <f t="shared" si="46"/>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7"/>
        <v>0</v>
      </c>
      <c r="BH19" s="139">
        <f t="shared" si="48"/>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49"/>
        <v>0</v>
      </c>
      <c r="BW19" s="139">
        <f t="shared" si="50"/>
        <v>0</v>
      </c>
      <c r="BX19" s="115"/>
    </row>
    <row r="20" spans="2:76"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42"/>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43"/>
        <v>0</v>
      </c>
      <c r="AD20" s="139">
        <f t="shared" si="44"/>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5"/>
        <v>0</v>
      </c>
      <c r="AS20" s="139">
        <f t="shared" si="46"/>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7"/>
        <v>0</v>
      </c>
      <c r="BH20" s="139">
        <f t="shared" si="48"/>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49"/>
        <v>0</v>
      </c>
      <c r="BW20" s="139">
        <f t="shared" si="50"/>
        <v>0</v>
      </c>
      <c r="BX20" s="115"/>
    </row>
    <row r="21" spans="2:76"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42"/>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43"/>
        <v>383.95</v>
      </c>
      <c r="AD21" s="139">
        <f t="shared" si="44"/>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5"/>
        <v>0</v>
      </c>
      <c r="AS21" s="139">
        <f t="shared" si="46"/>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7"/>
        <v>0</v>
      </c>
      <c r="BH21" s="139">
        <f t="shared" si="48"/>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0</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49"/>
        <v>0</v>
      </c>
      <c r="BW21" s="139">
        <f t="shared" si="50"/>
        <v>0</v>
      </c>
      <c r="BX21" s="115"/>
    </row>
    <row r="22" spans="2:76"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42"/>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43"/>
        <v>0</v>
      </c>
      <c r="AD22" s="139">
        <f t="shared" si="44"/>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5"/>
        <v>0</v>
      </c>
      <c r="AS22" s="139">
        <f t="shared" si="46"/>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7"/>
        <v>0</v>
      </c>
      <c r="BH22" s="139">
        <f t="shared" si="48"/>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49"/>
        <v>0</v>
      </c>
      <c r="BW22" s="139">
        <f t="shared" si="50"/>
        <v>0</v>
      </c>
      <c r="BX22" s="115"/>
    </row>
    <row r="23" spans="2:76" s="117" customFormat="1" x14ac:dyDescent="0.3">
      <c r="B23" s="249" t="s">
        <v>68</v>
      </c>
      <c r="C23" s="141">
        <f>SUM(C17:C22)</f>
        <v>670764.02</v>
      </c>
      <c r="D23" s="141">
        <f t="shared" ref="D23:O23" si="51">SUM(D17:D22)</f>
        <v>1532475.35</v>
      </c>
      <c r="E23" s="141">
        <f t="shared" si="51"/>
        <v>1056795.6599999999</v>
      </c>
      <c r="F23" s="141">
        <f t="shared" si="51"/>
        <v>883499.1</v>
      </c>
      <c r="G23" s="141">
        <f t="shared" si="51"/>
        <v>1691327.83</v>
      </c>
      <c r="H23" s="141">
        <f t="shared" si="51"/>
        <v>1355755.97</v>
      </c>
      <c r="I23" s="141">
        <f t="shared" si="51"/>
        <v>1246815.8600000001</v>
      </c>
      <c r="J23" s="141">
        <f t="shared" si="51"/>
        <v>1031832.6699999999</v>
      </c>
      <c r="K23" s="141">
        <f t="shared" si="51"/>
        <v>1190501.21</v>
      </c>
      <c r="L23" s="141">
        <f t="shared" si="51"/>
        <v>1459929.0600000003</v>
      </c>
      <c r="M23" s="141">
        <f t="shared" si="51"/>
        <v>1156133.42</v>
      </c>
      <c r="N23" s="202">
        <f t="shared" si="51"/>
        <v>2461031.0699999998</v>
      </c>
      <c r="O23" s="219">
        <f t="shared" si="51"/>
        <v>15736861.219999999</v>
      </c>
      <c r="P23" s="211"/>
      <c r="Q23" s="141">
        <f t="shared" ref="Q23:AC23" si="52">SUM(Q17:Q22)</f>
        <v>752061.49000000011</v>
      </c>
      <c r="R23" s="141">
        <f t="shared" si="52"/>
        <v>693689.08</v>
      </c>
      <c r="S23" s="141">
        <f t="shared" si="52"/>
        <v>1949582.49</v>
      </c>
      <c r="T23" s="141">
        <f t="shared" si="52"/>
        <v>645970.76</v>
      </c>
      <c r="U23" s="141">
        <f t="shared" si="52"/>
        <v>3010355.83</v>
      </c>
      <c r="V23" s="141">
        <f t="shared" si="52"/>
        <v>0</v>
      </c>
      <c r="W23" s="141">
        <f t="shared" si="52"/>
        <v>2120622.92</v>
      </c>
      <c r="X23" s="141">
        <f t="shared" si="52"/>
        <v>1594426.9300000002</v>
      </c>
      <c r="Y23" s="141">
        <f t="shared" si="52"/>
        <v>1645392.38</v>
      </c>
      <c r="Z23" s="141">
        <f t="shared" si="52"/>
        <v>2143338.2800000003</v>
      </c>
      <c r="AA23" s="141">
        <f t="shared" si="52"/>
        <v>2722546.5000000005</v>
      </c>
      <c r="AB23" s="141">
        <f t="shared" si="52"/>
        <v>8988145.4299999997</v>
      </c>
      <c r="AC23" s="141">
        <f t="shared" si="52"/>
        <v>26266132.09</v>
      </c>
      <c r="AD23" s="139">
        <f t="shared" si="44"/>
        <v>1</v>
      </c>
      <c r="AE23" s="122"/>
      <c r="AF23" s="141">
        <f t="shared" ref="AF23:AR23" si="53">SUM(AF17:AF22)</f>
        <v>1671018.78</v>
      </c>
      <c r="AG23" s="141">
        <f t="shared" ref="AG23" si="54">SUM(AG17:AG22)</f>
        <v>854168.05</v>
      </c>
      <c r="AH23" s="141">
        <f t="shared" ref="AH23" si="55">SUM(AH17:AH22)</f>
        <v>2595665.31</v>
      </c>
      <c r="AI23" s="141">
        <f t="shared" ref="AI23" si="56">SUM(AI17:AI22)</f>
        <v>1926627.6500000001</v>
      </c>
      <c r="AJ23" s="141">
        <f t="shared" ref="AJ23" si="57">SUM(AJ17:AJ22)</f>
        <v>2440606.23</v>
      </c>
      <c r="AK23" s="141">
        <f t="shared" ref="AK23" si="58">SUM(AK17:AK22)</f>
        <v>1437224.8800000001</v>
      </c>
      <c r="AL23" s="141">
        <f t="shared" ref="AL23" si="59">SUM(AL17:AL22)</f>
        <v>1558043.94</v>
      </c>
      <c r="AM23" s="141">
        <f t="shared" ref="AM23" si="60">SUM(AM17:AM22)</f>
        <v>178617.86000000002</v>
      </c>
      <c r="AN23" s="141">
        <f t="shared" ref="AN23" si="61">SUM(AN17:AN22)</f>
        <v>899576.04</v>
      </c>
      <c r="AO23" s="141">
        <f t="shared" ref="AO23" si="62">SUM(AO17:AO22)</f>
        <v>1628393.1300000001</v>
      </c>
      <c r="AP23" s="141">
        <f t="shared" ref="AP23" si="63">SUM(AP17:AP22)</f>
        <v>2291411.8800000004</v>
      </c>
      <c r="AQ23" s="141">
        <f t="shared" ref="AQ23" si="64">SUM(AQ17:AQ22)</f>
        <v>1413959.42</v>
      </c>
      <c r="AR23" s="141">
        <f t="shared" si="53"/>
        <v>18895313.170000002</v>
      </c>
      <c r="AS23" s="139">
        <f t="shared" si="46"/>
        <v>1</v>
      </c>
      <c r="AT23" s="122"/>
      <c r="AU23" s="141">
        <f t="shared" ref="AU23:BG23" si="65">SUM(AU17:AU22)</f>
        <v>1425526.66</v>
      </c>
      <c r="AV23" s="141">
        <f t="shared" si="65"/>
        <v>2532296.0500000007</v>
      </c>
      <c r="AW23" s="141">
        <f t="shared" si="65"/>
        <v>2438385.35</v>
      </c>
      <c r="AX23" s="141">
        <f t="shared" si="65"/>
        <v>2733636.59</v>
      </c>
      <c r="AY23" s="141">
        <f t="shared" si="65"/>
        <v>2973948.6700000004</v>
      </c>
      <c r="AZ23" s="141">
        <f t="shared" si="65"/>
        <v>4857226.08</v>
      </c>
      <c r="BA23" s="141">
        <f t="shared" si="65"/>
        <v>2700253.06</v>
      </c>
      <c r="BB23" s="141">
        <f t="shared" si="65"/>
        <v>2359062.9500000002</v>
      </c>
      <c r="BC23" s="141">
        <f t="shared" si="65"/>
        <v>132.86000000000001</v>
      </c>
      <c r="BD23" s="141">
        <f t="shared" si="65"/>
        <v>8101470.3100000015</v>
      </c>
      <c r="BE23" s="141">
        <f t="shared" si="65"/>
        <v>2298452.6</v>
      </c>
      <c r="BF23" s="141">
        <f t="shared" si="65"/>
        <v>33175.61</v>
      </c>
      <c r="BG23" s="141">
        <f t="shared" si="65"/>
        <v>32453566.790000007</v>
      </c>
      <c r="BH23" s="139">
        <f t="shared" si="48"/>
        <v>1.7175458537266468</v>
      </c>
      <c r="BI23" s="122"/>
      <c r="BJ23" s="141">
        <f t="shared" ref="BJ23:BV23" si="66">SUM(BJ17:BJ22)</f>
        <v>2307295.1599999997</v>
      </c>
      <c r="BK23" s="141">
        <f t="shared" si="66"/>
        <v>1892489.22</v>
      </c>
      <c r="BL23" s="141">
        <f t="shared" si="66"/>
        <v>14916888.210000001</v>
      </c>
      <c r="BM23" s="141">
        <f t="shared" si="66"/>
        <v>0</v>
      </c>
      <c r="BN23" s="141">
        <f t="shared" si="66"/>
        <v>0</v>
      </c>
      <c r="BO23" s="141">
        <f t="shared" si="66"/>
        <v>0</v>
      </c>
      <c r="BP23" s="141">
        <f t="shared" si="66"/>
        <v>0</v>
      </c>
      <c r="BQ23" s="141">
        <f t="shared" si="66"/>
        <v>0</v>
      </c>
      <c r="BR23" s="141">
        <f t="shared" si="66"/>
        <v>0</v>
      </c>
      <c r="BS23" s="141">
        <f t="shared" si="66"/>
        <v>0</v>
      </c>
      <c r="BT23" s="141">
        <f t="shared" si="66"/>
        <v>0</v>
      </c>
      <c r="BU23" s="141">
        <f t="shared" si="66"/>
        <v>0</v>
      </c>
      <c r="BV23" s="141">
        <f t="shared" si="66"/>
        <v>19116672.59</v>
      </c>
      <c r="BW23" s="139">
        <f t="shared" si="50"/>
        <v>1.0117150437258404</v>
      </c>
      <c r="BX23" s="122"/>
    </row>
    <row r="24" spans="2:76"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43"/>
        <v>0</v>
      </c>
      <c r="AD24" s="139">
        <f t="shared" si="44"/>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5"/>
        <v>0</v>
      </c>
      <c r="AS24" s="139">
        <f t="shared" si="46"/>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7">SUM(AU24:BF24)</f>
        <v>0</v>
      </c>
      <c r="BH24" s="139">
        <f t="shared" si="48"/>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68">SUM(BJ24:BU24)</f>
        <v>0</v>
      </c>
      <c r="BW24" s="139">
        <f t="shared" si="50"/>
        <v>0</v>
      </c>
      <c r="BX24" s="115"/>
    </row>
    <row r="25" spans="2:76"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43"/>
        <v>0</v>
      </c>
      <c r="AD25" s="139">
        <f t="shared" si="44"/>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5"/>
        <v>0</v>
      </c>
      <c r="AS25" s="139">
        <f t="shared" si="46"/>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7"/>
        <v>0</v>
      </c>
      <c r="BH25" s="139">
        <f t="shared" si="48"/>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68"/>
        <v>0</v>
      </c>
      <c r="BW25" s="139">
        <f t="shared" si="50"/>
        <v>0</v>
      </c>
      <c r="BX25" s="115"/>
    </row>
    <row r="26" spans="2:76" s="117" customFormat="1" x14ac:dyDescent="0.3">
      <c r="B26" s="247" t="s">
        <v>71</v>
      </c>
      <c r="C26" s="141">
        <f t="shared" ref="C26:O26" si="69">SUM(C23:C25)</f>
        <v>670764.02</v>
      </c>
      <c r="D26" s="142">
        <f t="shared" si="69"/>
        <v>1532475.35</v>
      </c>
      <c r="E26" s="142">
        <f t="shared" si="69"/>
        <v>1056795.6599999999</v>
      </c>
      <c r="F26" s="142">
        <f t="shared" si="69"/>
        <v>883499.1</v>
      </c>
      <c r="G26" s="142">
        <f t="shared" si="69"/>
        <v>1691327.83</v>
      </c>
      <c r="H26" s="142">
        <f t="shared" si="69"/>
        <v>1355755.97</v>
      </c>
      <c r="I26" s="142">
        <f t="shared" si="69"/>
        <v>1246815.8600000001</v>
      </c>
      <c r="J26" s="142">
        <f t="shared" si="69"/>
        <v>1031832.6699999999</v>
      </c>
      <c r="K26" s="142">
        <f t="shared" si="69"/>
        <v>1190501.21</v>
      </c>
      <c r="L26" s="142">
        <f t="shared" si="69"/>
        <v>1459929.0600000003</v>
      </c>
      <c r="M26" s="142">
        <f t="shared" si="69"/>
        <v>1156133.42</v>
      </c>
      <c r="N26" s="143">
        <f t="shared" si="69"/>
        <v>2461031.0699999998</v>
      </c>
      <c r="O26" s="219">
        <f t="shared" si="69"/>
        <v>15736861.219999999</v>
      </c>
      <c r="P26" s="211"/>
      <c r="Q26" s="141">
        <f t="shared" ref="Q26:AB26" si="70">SUM(Q23:Q25)</f>
        <v>752061.49000000011</v>
      </c>
      <c r="R26" s="142">
        <f t="shared" si="70"/>
        <v>693689.08</v>
      </c>
      <c r="S26" s="142">
        <f t="shared" si="70"/>
        <v>1949582.49</v>
      </c>
      <c r="T26" s="142">
        <f t="shared" si="70"/>
        <v>645970.76</v>
      </c>
      <c r="U26" s="142">
        <f t="shared" si="70"/>
        <v>3010355.83</v>
      </c>
      <c r="V26" s="142">
        <f t="shared" si="70"/>
        <v>0</v>
      </c>
      <c r="W26" s="142">
        <f t="shared" si="70"/>
        <v>2120622.92</v>
      </c>
      <c r="X26" s="142">
        <f t="shared" si="70"/>
        <v>1594426.9300000002</v>
      </c>
      <c r="Y26" s="142">
        <f t="shared" si="70"/>
        <v>1645392.38</v>
      </c>
      <c r="Z26" s="142">
        <f t="shared" si="70"/>
        <v>2143338.2800000003</v>
      </c>
      <c r="AA26" s="142">
        <f t="shared" si="70"/>
        <v>2722546.5000000005</v>
      </c>
      <c r="AB26" s="142">
        <f t="shared" si="70"/>
        <v>8988145.4299999997</v>
      </c>
      <c r="AC26" s="134">
        <f t="shared" si="43"/>
        <v>26266132.09</v>
      </c>
      <c r="AD26" s="139">
        <f t="shared" si="44"/>
        <v>1</v>
      </c>
      <c r="AE26" s="122"/>
      <c r="AF26" s="144">
        <f t="shared" ref="AF26:AQ26" si="71">SUM(AF23:AF25)</f>
        <v>1671018.78</v>
      </c>
      <c r="AG26" s="144">
        <f t="shared" si="71"/>
        <v>854168.05</v>
      </c>
      <c r="AH26" s="144">
        <f t="shared" si="71"/>
        <v>2595665.31</v>
      </c>
      <c r="AI26" s="144">
        <f t="shared" si="71"/>
        <v>1926627.6500000001</v>
      </c>
      <c r="AJ26" s="144">
        <f t="shared" si="71"/>
        <v>2440606.23</v>
      </c>
      <c r="AK26" s="144">
        <f t="shared" si="71"/>
        <v>1437224.8800000001</v>
      </c>
      <c r="AL26" s="145">
        <f t="shared" si="71"/>
        <v>1558043.94</v>
      </c>
      <c r="AM26" s="144">
        <f t="shared" si="71"/>
        <v>178617.86000000002</v>
      </c>
      <c r="AN26" s="144">
        <f t="shared" si="71"/>
        <v>899576.04</v>
      </c>
      <c r="AO26" s="144">
        <f t="shared" si="71"/>
        <v>1628393.1300000001</v>
      </c>
      <c r="AP26" s="144">
        <f t="shared" si="71"/>
        <v>2291411.8800000004</v>
      </c>
      <c r="AQ26" s="144">
        <f t="shared" si="71"/>
        <v>1413959.42</v>
      </c>
      <c r="AR26" s="134">
        <f t="shared" si="45"/>
        <v>18895313.170000002</v>
      </c>
      <c r="AS26" s="139">
        <f t="shared" si="46"/>
        <v>1</v>
      </c>
      <c r="AT26" s="122"/>
      <c r="AU26" s="144">
        <f t="shared" ref="AU26:BF26" si="72">SUM(AU23:AU25)</f>
        <v>1425526.66</v>
      </c>
      <c r="AV26" s="144">
        <f t="shared" si="72"/>
        <v>2532296.0500000007</v>
      </c>
      <c r="AW26" s="144">
        <f t="shared" si="72"/>
        <v>2438385.35</v>
      </c>
      <c r="AX26" s="144">
        <f t="shared" si="72"/>
        <v>2733636.59</v>
      </c>
      <c r="AY26" s="144">
        <f t="shared" si="72"/>
        <v>2973948.6700000004</v>
      </c>
      <c r="AZ26" s="144">
        <f t="shared" si="72"/>
        <v>4857226.08</v>
      </c>
      <c r="BA26" s="145">
        <f t="shared" si="72"/>
        <v>2700253.06</v>
      </c>
      <c r="BB26" s="144">
        <f t="shared" si="72"/>
        <v>2359062.9500000002</v>
      </c>
      <c r="BC26" s="144">
        <f t="shared" si="72"/>
        <v>132.86000000000001</v>
      </c>
      <c r="BD26" s="144">
        <f t="shared" si="72"/>
        <v>8101470.3100000015</v>
      </c>
      <c r="BE26" s="144">
        <f t="shared" si="72"/>
        <v>2298452.6</v>
      </c>
      <c r="BF26" s="144">
        <f t="shared" si="72"/>
        <v>33175.61</v>
      </c>
      <c r="BG26" s="134">
        <f t="shared" si="67"/>
        <v>32453566.789999999</v>
      </c>
      <c r="BH26" s="139">
        <f t="shared" si="48"/>
        <v>1.7175458537266464</v>
      </c>
      <c r="BI26" s="122"/>
      <c r="BJ26" s="144">
        <f t="shared" ref="BJ26:BU26" si="73">SUM(BJ23:BJ25)</f>
        <v>2307295.1599999997</v>
      </c>
      <c r="BK26" s="144">
        <f t="shared" si="73"/>
        <v>1892489.22</v>
      </c>
      <c r="BL26" s="144">
        <f t="shared" si="73"/>
        <v>14916888.210000001</v>
      </c>
      <c r="BM26" s="144">
        <f t="shared" si="73"/>
        <v>0</v>
      </c>
      <c r="BN26" s="144">
        <f t="shared" si="73"/>
        <v>0</v>
      </c>
      <c r="BO26" s="144">
        <f t="shared" si="73"/>
        <v>0</v>
      </c>
      <c r="BP26" s="145">
        <f t="shared" si="73"/>
        <v>0</v>
      </c>
      <c r="BQ26" s="144">
        <f t="shared" si="73"/>
        <v>0</v>
      </c>
      <c r="BR26" s="144">
        <f t="shared" si="73"/>
        <v>0</v>
      </c>
      <c r="BS26" s="144">
        <f t="shared" si="73"/>
        <v>0</v>
      </c>
      <c r="BT26" s="144">
        <f t="shared" si="73"/>
        <v>0</v>
      </c>
      <c r="BU26" s="144">
        <f t="shared" si="73"/>
        <v>0</v>
      </c>
      <c r="BV26" s="134">
        <f t="shared" si="68"/>
        <v>19116672.59</v>
      </c>
      <c r="BW26" s="139">
        <f t="shared" si="50"/>
        <v>1.0117150437258404</v>
      </c>
      <c r="BX26" s="122"/>
    </row>
    <row r="27" spans="2:76" x14ac:dyDescent="0.3">
      <c r="B27" s="249"/>
      <c r="C27" s="370" t="s">
        <v>72</v>
      </c>
      <c r="D27" s="370"/>
      <c r="E27" s="370"/>
      <c r="F27" s="370"/>
      <c r="G27" s="370"/>
      <c r="H27" s="370"/>
      <c r="I27" s="370"/>
      <c r="J27" s="370"/>
      <c r="K27" s="370"/>
      <c r="L27" s="370"/>
      <c r="M27" s="370"/>
      <c r="N27" s="371"/>
      <c r="O27" s="253"/>
      <c r="Q27" s="356" t="s">
        <v>72</v>
      </c>
      <c r="R27" s="356"/>
      <c r="S27" s="356"/>
      <c r="T27" s="356"/>
      <c r="U27" s="356"/>
      <c r="V27" s="356"/>
      <c r="W27" s="356"/>
      <c r="X27" s="356"/>
      <c r="Y27" s="356"/>
      <c r="Z27" s="356"/>
      <c r="AA27" s="356"/>
      <c r="AB27" s="356"/>
      <c r="AC27" s="356"/>
      <c r="AD27" s="356"/>
      <c r="AE27" s="115"/>
      <c r="AF27" s="356" t="s">
        <v>72</v>
      </c>
      <c r="AG27" s="356"/>
      <c r="AH27" s="356"/>
      <c r="AI27" s="356"/>
      <c r="AJ27" s="356"/>
      <c r="AK27" s="356"/>
      <c r="AL27" s="356"/>
      <c r="AM27" s="356"/>
      <c r="AN27" s="356"/>
      <c r="AO27" s="356"/>
      <c r="AP27" s="356"/>
      <c r="AQ27" s="356"/>
      <c r="AR27" s="356"/>
      <c r="AS27" s="356"/>
      <c r="AT27" s="115"/>
      <c r="AU27" s="356" t="s">
        <v>72</v>
      </c>
      <c r="AV27" s="356"/>
      <c r="AW27" s="356"/>
      <c r="AX27" s="356"/>
      <c r="AY27" s="356"/>
      <c r="AZ27" s="356"/>
      <c r="BA27" s="356"/>
      <c r="BB27" s="356"/>
      <c r="BC27" s="356"/>
      <c r="BD27" s="356"/>
      <c r="BE27" s="356"/>
      <c r="BF27" s="356"/>
      <c r="BG27" s="356"/>
      <c r="BH27" s="356"/>
      <c r="BI27" s="115"/>
      <c r="BJ27" s="356" t="s">
        <v>72</v>
      </c>
      <c r="BK27" s="356"/>
      <c r="BL27" s="356"/>
      <c r="BM27" s="356"/>
      <c r="BN27" s="356"/>
      <c r="BO27" s="356"/>
      <c r="BP27" s="356"/>
      <c r="BQ27" s="356"/>
      <c r="BR27" s="356"/>
      <c r="BS27" s="356"/>
      <c r="BT27" s="356"/>
      <c r="BU27" s="356"/>
      <c r="BV27" s="356"/>
      <c r="BW27" s="356"/>
      <c r="BX27" s="115"/>
    </row>
    <row r="28" spans="2:76"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3984203.63</v>
      </c>
      <c r="BL28" s="131">
        <f>SUMIFS('Conciliação Bancária 2016.17.18'!$J:$J,'Conciliação Bancária 2016.17.18'!$K:$K,'Base -Receita-Despesa'!$B28,'Conciliação Bancária 2016.17.18'!$D:$D,'Base -Receita-Despesa'!BL$5)</f>
        <v>8913906</v>
      </c>
      <c r="BM28" s="131">
        <f>SUMIFS('Conciliação Bancária 2016.17.18'!$J:$J,'Conciliação Bancária 2016.17.18'!$K:$K,'Base -Receita-Despesa'!$B28,'Conciliação Bancária 2016.17.18'!$D:$D,'Base -Receita-Despesa'!BM$5)</f>
        <v>0</v>
      </c>
      <c r="BN28" s="131">
        <f>SUMIFS('Conciliação Bancária 2016.17.18'!$J:$J,'Conciliação Bancária 2016.17.18'!$K:$K,'Base -Receita-Despesa'!$B28,'Conciliação Bancária 2016.17.18'!$D:$D,'Base -Receita-Despesa'!BN$5)</f>
        <v>0</v>
      </c>
      <c r="BO28" s="131">
        <f>SUMIFS('Conciliação Bancária 2016.17.18'!$J:$J,'Conciliação Bancária 2016.17.18'!$K:$K,'Base -Receita-Despesa'!$B28,'Conciliação Bancária 2016.17.18'!$D:$D,'Base -Receita-Despesa'!BO$5)</f>
        <v>0</v>
      </c>
      <c r="BP28" s="131">
        <f>SUMIFS('Conciliação Bancária 2016.17.18'!$J:$J,'Conciliação Bancária 2016.17.18'!$K:$K,'Base -Receita-Despesa'!$B28,'Conciliação Bancária 2016.17.18'!$D:$D,'Base -Receita-Despesa'!BP$5)</f>
        <v>0</v>
      </c>
      <c r="BQ28" s="131">
        <f>SUMIFS('Conciliação Bancária 2016.17.18'!$J:$J,'Conciliação Bancária 2016.17.18'!$K:$K,'Base -Receita-Despesa'!$B28,'Conciliação Bancária 2016.17.18'!$D:$D,'Base -Receita-Despesa'!BQ$5)</f>
        <v>0</v>
      </c>
      <c r="BR28" s="131">
        <f>SUMIFS('Conciliação Bancária 2016.17.18'!$J:$J,'Conciliação Bancária 2016.17.18'!$K:$K,'Base -Receita-Despesa'!$B28,'Conciliação Bancária 2016.17.18'!$D:$D,'Base -Receita-Despesa'!BR$5)</f>
        <v>0</v>
      </c>
      <c r="BS28" s="131">
        <f>SUMIFS('Conciliação Bancária 2016.17.18'!$J:$J,'Conciliação Bancária 2016.17.18'!$K:$K,'Base -Receita-Despesa'!$B28,'Conciliação Bancária 2016.17.18'!$D:$D,'Base -Receita-Despesa'!BS$5)</f>
        <v>0</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0</v>
      </c>
      <c r="BV28" s="134">
        <f>SUM(BJ28:BU28)</f>
        <v>15318023.050000001</v>
      </c>
      <c r="BW28" s="139">
        <f>BV28/$AR$31</f>
        <v>2.4716529920468151</v>
      </c>
      <c r="BX28" s="115"/>
    </row>
    <row r="29" spans="2:76"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-3308399.2199999997</v>
      </c>
      <c r="BL29" s="131">
        <f>SUMIFS('Conciliação Bancária 2016.17.18'!$J:$J,'Conciliação Bancária 2016.17.18'!$K:$K,'Base -Receita-Despesa'!$B29,'Conciliação Bancária 2016.17.18'!$D:$D,'Base -Receita-Despesa'!BL$5)</f>
        <v>-18651068.579999998</v>
      </c>
      <c r="BM29" s="131">
        <f>SUMIFS('Conciliação Bancária 2016.17.18'!$J:$J,'Conciliação Bancária 2016.17.18'!$K:$K,'Base -Receita-Despesa'!$B29,'Conciliação Bancária 2016.17.18'!$D:$D,'Base -Receita-Despesa'!BM$5)</f>
        <v>0</v>
      </c>
      <c r="BN29" s="131">
        <f>SUMIFS('Conciliação Bancária 2016.17.18'!$J:$J,'Conciliação Bancária 2016.17.18'!$K:$K,'Base -Receita-Despesa'!$B29,'Conciliação Bancária 2016.17.18'!$D:$D,'Base -Receita-Despesa'!BN$5)</f>
        <v>0</v>
      </c>
      <c r="BO29" s="131">
        <f>SUMIFS('Conciliação Bancária 2016.17.18'!$J:$J,'Conciliação Bancária 2016.17.18'!$K:$K,'Base -Receita-Despesa'!$B29,'Conciliação Bancária 2016.17.18'!$D:$D,'Base -Receita-Despesa'!BO$5)</f>
        <v>0</v>
      </c>
      <c r="BP29" s="131">
        <f>SUMIFS('Conciliação Bancária 2016.17.18'!$J:$J,'Conciliação Bancária 2016.17.18'!$K:$K,'Base -Receita-Despesa'!$B29,'Conciliação Bancária 2016.17.18'!$D:$D,'Base -Receita-Despesa'!BP$5)</f>
        <v>0</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0</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-24359854.07</v>
      </c>
      <c r="BW29" s="139">
        <f>BV29/$AR$31</f>
        <v>-3.9306055358063507</v>
      </c>
      <c r="BX29" s="115"/>
    </row>
    <row r="30" spans="2:76"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row>
    <row r="31" spans="2:76" s="117" customFormat="1" x14ac:dyDescent="0.3">
      <c r="B31" s="247" t="s">
        <v>76</v>
      </c>
      <c r="C31" s="141">
        <f>SUM(C28:C30)</f>
        <v>0</v>
      </c>
      <c r="D31" s="141">
        <f t="shared" ref="D31:O31" si="74">SUM(D28:D30)</f>
        <v>0</v>
      </c>
      <c r="E31" s="141">
        <f t="shared" si="74"/>
        <v>0</v>
      </c>
      <c r="F31" s="141">
        <f t="shared" si="74"/>
        <v>0</v>
      </c>
      <c r="G31" s="141">
        <f t="shared" si="74"/>
        <v>0</v>
      </c>
      <c r="H31" s="141">
        <f t="shared" si="74"/>
        <v>-362605.50000000006</v>
      </c>
      <c r="I31" s="141">
        <f t="shared" si="74"/>
        <v>115741.16000000003</v>
      </c>
      <c r="J31" s="141">
        <f t="shared" si="74"/>
        <v>129800.46999999997</v>
      </c>
      <c r="K31" s="141">
        <f t="shared" si="74"/>
        <v>-25794.600000000006</v>
      </c>
      <c r="L31" s="141">
        <f t="shared" si="74"/>
        <v>-58144.199999999983</v>
      </c>
      <c r="M31" s="141">
        <f t="shared" si="74"/>
        <v>101300.67000000004</v>
      </c>
      <c r="N31" s="202">
        <f>SUM(N28:N30)</f>
        <v>-1006617.51</v>
      </c>
      <c r="O31" s="219">
        <f t="shared" si="74"/>
        <v>-1106319.5099999998</v>
      </c>
      <c r="P31" s="211"/>
      <c r="Q31" s="141">
        <f t="shared" ref="Q31" si="75">SUM(Q28:Q30)</f>
        <v>798709.62999999989</v>
      </c>
      <c r="R31" s="141">
        <f t="shared" ref="R31" si="76">SUM(R28:R30)</f>
        <v>93793.080000000016</v>
      </c>
      <c r="S31" s="141">
        <f t="shared" ref="S31" si="77">SUM(S28:S30)</f>
        <v>1675.69</v>
      </c>
      <c r="T31" s="141">
        <f t="shared" ref="T31" si="78">SUM(T28:T30)</f>
        <v>0</v>
      </c>
      <c r="U31" s="141">
        <f t="shared" ref="U31" si="79">SUM(U28:U30)</f>
        <v>-1519436.25</v>
      </c>
      <c r="V31" s="141">
        <f t="shared" ref="V31" si="80">SUM(V28:V30)</f>
        <v>-6221.6799999999348</v>
      </c>
      <c r="W31" s="141">
        <f t="shared" ref="W31" si="81">SUM(W28:W30)</f>
        <v>-747803.48</v>
      </c>
      <c r="X31" s="141">
        <f t="shared" ref="X31" si="82">SUM(X28:X30)</f>
        <v>511185.17999999993</v>
      </c>
      <c r="Y31" s="141">
        <f t="shared" ref="Y31" si="83">SUM(Y28:Y30)</f>
        <v>576221.57999999996</v>
      </c>
      <c r="Z31" s="141">
        <f t="shared" ref="Z31" si="84">SUM(Z28:Z30)</f>
        <v>-193124.42000000016</v>
      </c>
      <c r="AA31" s="141">
        <f t="shared" ref="AA31" si="85">SUM(AA28:AA30)</f>
        <v>71949.370000000112</v>
      </c>
      <c r="AB31" s="141">
        <f t="shared" ref="AB31" si="86">SUM(AB28:AB30)</f>
        <v>-4475623.75</v>
      </c>
      <c r="AC31" s="141">
        <f t="shared" ref="AC31" si="87">SUM(AC28:AC30)</f>
        <v>-4888675.0499999989</v>
      </c>
      <c r="AD31" s="139">
        <f>AC31/$AC$31</f>
        <v>1</v>
      </c>
      <c r="AE31" s="122"/>
      <c r="AF31" s="141">
        <f t="shared" ref="AF31" si="88">SUM(AF28:AF30)</f>
        <v>-2121698.5499999998</v>
      </c>
      <c r="AG31" s="141">
        <f t="shared" ref="AG31" si="89">SUM(AG28:AG30)</f>
        <v>1838349.92</v>
      </c>
      <c r="AH31" s="141">
        <f t="shared" ref="AH31" si="90">SUM(AH28:AH30)</f>
        <v>227380.24999999977</v>
      </c>
      <c r="AI31" s="141">
        <f t="shared" ref="AI31" si="91">SUM(AI28:AI30)</f>
        <v>1446636.6099999994</v>
      </c>
      <c r="AJ31" s="141">
        <f t="shared" ref="AJ31" si="92">SUM(AJ28:AJ30)</f>
        <v>-477060.72999999952</v>
      </c>
      <c r="AK31" s="141">
        <f t="shared" ref="AK31" si="93">SUM(AK28:AK30)</f>
        <v>940965.35000000009</v>
      </c>
      <c r="AL31" s="141">
        <f t="shared" ref="AL31" si="94">SUM(AL28:AL30)</f>
        <v>922216.21</v>
      </c>
      <c r="AM31" s="141">
        <f t="shared" ref="AM31" si="95">SUM(AM28:AM30)</f>
        <v>2432680.0799999996</v>
      </c>
      <c r="AN31" s="141">
        <f t="shared" ref="AN31" si="96">SUM(AN28:AN30)</f>
        <v>804069.57000000007</v>
      </c>
      <c r="AO31" s="141">
        <f t="shared" ref="AO31" si="97">SUM(AO28:AO30)</f>
        <v>184066.71999999997</v>
      </c>
      <c r="AP31" s="141">
        <f t="shared" ref="AP31" si="98">SUM(AP28:AP30)</f>
        <v>-789191.78</v>
      </c>
      <c r="AQ31" s="141">
        <f t="shared" ref="AQ31" si="99">SUM(AQ28:AQ30)</f>
        <v>789067.59000000032</v>
      </c>
      <c r="AR31" s="141">
        <f t="shared" ref="AR31" si="100">SUM(AR28:AR30)</f>
        <v>6197481.2399999984</v>
      </c>
      <c r="AS31" s="139">
        <f>AR31/$AR$31</f>
        <v>1</v>
      </c>
      <c r="AT31" s="122"/>
      <c r="AU31" s="141">
        <f t="shared" ref="AU31:BG31" si="101">SUM(AU28:AU30)</f>
        <v>-88980.689999999828</v>
      </c>
      <c r="AV31" s="141">
        <f t="shared" si="101"/>
        <v>-333026.47000000009</v>
      </c>
      <c r="AW31" s="141">
        <f t="shared" si="101"/>
        <v>346806.05</v>
      </c>
      <c r="AX31" s="141">
        <f t="shared" si="101"/>
        <v>-924300.4</v>
      </c>
      <c r="AY31" s="141">
        <f t="shared" si="101"/>
        <v>457931.83999999985</v>
      </c>
      <c r="AZ31" s="141">
        <f t="shared" si="101"/>
        <v>-1801379.9899999998</v>
      </c>
      <c r="BA31" s="141">
        <f t="shared" si="101"/>
        <v>307977.27000000048</v>
      </c>
      <c r="BB31" s="141">
        <f t="shared" si="101"/>
        <v>934022.93999999901</v>
      </c>
      <c r="BC31" s="141">
        <f t="shared" si="101"/>
        <v>1098602.3799999999</v>
      </c>
      <c r="BD31" s="141">
        <f t="shared" si="101"/>
        <v>-4274108.16</v>
      </c>
      <c r="BE31" s="141">
        <f t="shared" si="101"/>
        <v>1516995.07</v>
      </c>
      <c r="BF31" s="141">
        <f t="shared" si="101"/>
        <v>1900214.2299999995</v>
      </c>
      <c r="BG31" s="141">
        <f t="shared" si="101"/>
        <v>-859245.93000000715</v>
      </c>
      <c r="BH31" s="139">
        <f>BG31/$AR$31</f>
        <v>-0.13864437772787955</v>
      </c>
      <c r="BI31" s="122"/>
      <c r="BJ31" s="141">
        <f t="shared" ref="BJ31:BV31" si="102">SUM(BJ28:BJ30)</f>
        <v>19527.149999999441</v>
      </c>
      <c r="BK31" s="141">
        <f t="shared" si="102"/>
        <v>675804.41000000015</v>
      </c>
      <c r="BL31" s="141">
        <f t="shared" si="102"/>
        <v>-9737162.5799999982</v>
      </c>
      <c r="BM31" s="141">
        <f t="shared" si="102"/>
        <v>0</v>
      </c>
      <c r="BN31" s="141">
        <f t="shared" si="102"/>
        <v>0</v>
      </c>
      <c r="BO31" s="141">
        <f t="shared" si="102"/>
        <v>0</v>
      </c>
      <c r="BP31" s="141">
        <f t="shared" si="102"/>
        <v>0</v>
      </c>
      <c r="BQ31" s="141">
        <f t="shared" si="102"/>
        <v>0</v>
      </c>
      <c r="BR31" s="141">
        <f t="shared" si="102"/>
        <v>0</v>
      </c>
      <c r="BS31" s="141">
        <f t="shared" si="102"/>
        <v>0</v>
      </c>
      <c r="BT31" s="141">
        <f t="shared" si="102"/>
        <v>0</v>
      </c>
      <c r="BU31" s="141">
        <f t="shared" si="102"/>
        <v>0</v>
      </c>
      <c r="BV31" s="141">
        <f t="shared" si="102"/>
        <v>-9041831.0199999996</v>
      </c>
      <c r="BW31" s="139">
        <f>BV31/$AR$31</f>
        <v>-1.4589525437595359</v>
      </c>
      <c r="BX31" s="122"/>
    </row>
    <row r="32" spans="2:76" x14ac:dyDescent="0.3">
      <c r="B32" s="246"/>
      <c r="C32" s="370" t="s">
        <v>77</v>
      </c>
      <c r="D32" s="370"/>
      <c r="E32" s="370"/>
      <c r="F32" s="370"/>
      <c r="G32" s="370"/>
      <c r="H32" s="370"/>
      <c r="I32" s="370"/>
      <c r="J32" s="370"/>
      <c r="K32" s="370"/>
      <c r="L32" s="370"/>
      <c r="M32" s="370"/>
      <c r="N32" s="371"/>
      <c r="O32" s="253"/>
      <c r="Q32" s="356" t="s">
        <v>77</v>
      </c>
      <c r="R32" s="356"/>
      <c r="S32" s="356"/>
      <c r="T32" s="356"/>
      <c r="U32" s="356"/>
      <c r="V32" s="356"/>
      <c r="W32" s="356"/>
      <c r="X32" s="356"/>
      <c r="Y32" s="356"/>
      <c r="Z32" s="356"/>
      <c r="AA32" s="356"/>
      <c r="AB32" s="356"/>
      <c r="AC32" s="356"/>
      <c r="AD32" s="356"/>
      <c r="AE32" s="115"/>
      <c r="AF32" s="356" t="s">
        <v>77</v>
      </c>
      <c r="AG32" s="356"/>
      <c r="AH32" s="356"/>
      <c r="AI32" s="356"/>
      <c r="AJ32" s="356"/>
      <c r="AK32" s="356"/>
      <c r="AL32" s="356"/>
      <c r="AM32" s="356"/>
      <c r="AN32" s="356"/>
      <c r="AO32" s="356"/>
      <c r="AP32" s="356"/>
      <c r="AQ32" s="356"/>
      <c r="AR32" s="356"/>
      <c r="AS32" s="356"/>
      <c r="AT32" s="115"/>
      <c r="AU32" s="356" t="s">
        <v>77</v>
      </c>
      <c r="AV32" s="356"/>
      <c r="AW32" s="356"/>
      <c r="AX32" s="356"/>
      <c r="AY32" s="356"/>
      <c r="AZ32" s="356"/>
      <c r="BA32" s="356"/>
      <c r="BB32" s="356"/>
      <c r="BC32" s="356"/>
      <c r="BD32" s="356"/>
      <c r="BE32" s="356"/>
      <c r="BF32" s="356"/>
      <c r="BG32" s="356"/>
      <c r="BH32" s="356"/>
      <c r="BI32" s="115"/>
      <c r="BJ32" s="356" t="s">
        <v>77</v>
      </c>
      <c r="BK32" s="356"/>
      <c r="BL32" s="356"/>
      <c r="BM32" s="356"/>
      <c r="BN32" s="356"/>
      <c r="BO32" s="356"/>
      <c r="BP32" s="356"/>
      <c r="BQ32" s="356"/>
      <c r="BR32" s="356"/>
      <c r="BS32" s="356"/>
      <c r="BT32" s="356"/>
      <c r="BU32" s="356"/>
      <c r="BV32" s="356"/>
      <c r="BW32" s="356"/>
      <c r="BX32" s="115"/>
    </row>
    <row r="33" spans="2:76"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10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04">SUM(Q33:AB33)</f>
        <v>-1147570.6200000001</v>
      </c>
      <c r="AD33" s="139">
        <f t="shared" ref="AD33:AD53" si="10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06">SUM(AF33:AQ33)</f>
        <v>-1008295.4</v>
      </c>
      <c r="AS33" s="139">
        <f t="shared" ref="AS33:AS53" si="10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08">SUM(AU33:BF33)</f>
        <v>-85598.84</v>
      </c>
      <c r="BH33" s="139">
        <f t="shared" ref="BH33:BH53" si="109">BG33/$AR$53</f>
        <v>3.0812817354570672E-3</v>
      </c>
      <c r="BI33" s="115"/>
      <c r="BJ33" s="216">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-2551.9</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0</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0</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10">SUM(BJ33:BU33)</f>
        <v>-2551.9</v>
      </c>
      <c r="BW33" s="139">
        <f t="shared" ref="BW33:BW53" si="111">BV33/$AR$53</f>
        <v>9.1860156758116001E-5</v>
      </c>
      <c r="BX33" s="115"/>
    </row>
    <row r="34" spans="2:76"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10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104"/>
        <v>-5109521.4600000009</v>
      </c>
      <c r="AD34" s="198">
        <f t="shared" si="10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106"/>
        <v>-13736239.119999999</v>
      </c>
      <c r="AS34" s="198">
        <f t="shared" si="10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108"/>
        <v>-18394674.93</v>
      </c>
      <c r="BH34" s="198">
        <f t="shared" si="109"/>
        <v>0.66214887831983482</v>
      </c>
      <c r="BI34" s="195"/>
      <c r="BJ34" s="217">
        <f>SUMIFS('Conciliação Bancária 2016.17.18'!$J:$J,'Conciliação Bancária 2016.17.18'!$K:$K,'Base -Receita-Despesa'!$B34,'Conciliação Bancária 2016.17.18'!$D:$D,'Base -Receita-Despesa'!BJ$5)</f>
        <v>-1169521.5900000001</v>
      </c>
      <c r="BK34" s="193">
        <f>SUMIFS('Conciliação Bancária 2016.17.18'!$J:$J,'Conciliação Bancária 2016.17.18'!$K:$K,'Base -Receita-Despesa'!$B34,'Conciliação Bancária 2016.17.18'!$D:$D,'Base -Receita-Despesa'!BK$5)</f>
        <v>-924570.5199999999</v>
      </c>
      <c r="BL34" s="193">
        <f>SUMIFS('Conciliação Bancária 2016.17.18'!$J:$J,'Conciliação Bancária 2016.17.18'!$K:$K,'Base -Receita-Despesa'!$B34,'Conciliação Bancária 2016.17.18'!$D:$D,'Base -Receita-Despesa'!BL$5)</f>
        <v>-1828040.2999999993</v>
      </c>
      <c r="BM34" s="193">
        <f>SUMIFS('Conciliação Bancária 2016.17.18'!$J:$J,'Conciliação Bancária 2016.17.18'!$K:$K,'Base -Receita-Despesa'!$B34,'Conciliação Bancária 2016.17.18'!$D:$D,'Base -Receita-Despesa'!BM$5)</f>
        <v>0</v>
      </c>
      <c r="BN34" s="193">
        <f>SUMIFS('Conciliação Bancária 2016.17.18'!$J:$J,'Conciliação Bancária 2016.17.18'!$K:$K,'Base -Receita-Despesa'!$B34,'Conciliação Bancária 2016.17.18'!$D:$D,'Base -Receita-Despesa'!BN$5)</f>
        <v>0</v>
      </c>
      <c r="BO34" s="193">
        <f>SUMIFS('Conciliação Bancária 2016.17.18'!$J:$J,'Conciliação Bancária 2016.17.18'!$K:$K,'Base -Receita-Despesa'!$B34,'Conciliação Bancária 2016.17.18'!$D:$D,'Base -Receita-Despesa'!BO$5)</f>
        <v>0</v>
      </c>
      <c r="BP34" s="193">
        <f>SUMIFS('Conciliação Bancária 2016.17.18'!$J:$J,'Conciliação Bancária 2016.17.18'!$K:$K,'Base -Receita-Despesa'!$B34,'Conciliação Bancária 2016.17.18'!$D:$D,'Base -Receita-Despesa'!BP$5)</f>
        <v>0</v>
      </c>
      <c r="BQ34" s="193">
        <f>SUMIFS('Conciliação Bancária 2016.17.18'!$J:$J,'Conciliação Bancária 2016.17.18'!$K:$K,'Base -Receita-Despesa'!$B34,'Conciliação Bancária 2016.17.18'!$D:$D,'Base -Receita-Despesa'!BQ$5)</f>
        <v>0</v>
      </c>
      <c r="BR34" s="193">
        <f>SUMIFS('Conciliação Bancária 2016.17.18'!$J:$J,'Conciliação Bancária 2016.17.18'!$K:$K,'Base -Receita-Despesa'!$B34,'Conciliação Bancária 2016.17.18'!$D:$D,'Base -Receita-Despesa'!BR$5)</f>
        <v>0</v>
      </c>
      <c r="BS34" s="193">
        <f>SUMIFS('Conciliação Bancária 2016.17.18'!$J:$J,'Conciliação Bancária 2016.17.18'!$K:$K,'Base -Receita-Despesa'!$B34,'Conciliação Bancária 2016.17.18'!$D:$D,'Base -Receita-Despesa'!BS$5)</f>
        <v>0</v>
      </c>
      <c r="BT34" s="193">
        <f>SUMIFS('Conciliação Bancária 2016.17.18'!$J:$J,'Conciliação Bancária 2016.17.18'!$K:$K,'Base -Receita-Despesa'!$B34,'Conciliação Bancária 2016.17.18'!$D:$D,'Base -Receita-Despesa'!BT$5)</f>
        <v>0</v>
      </c>
      <c r="BU34" s="193">
        <f>SUMIFS('Conciliação Bancária 2016.17.18'!$J:$J,'Conciliação Bancária 2016.17.18'!$K:$K,'Base -Receita-Despesa'!$B34,'Conciliação Bancária 2016.17.18'!$D:$D,'Base -Receita-Despesa'!BU$5)</f>
        <v>0</v>
      </c>
      <c r="BV34" s="194">
        <f t="shared" si="110"/>
        <v>-3922132.4099999992</v>
      </c>
      <c r="BW34" s="198">
        <f t="shared" si="111"/>
        <v>0.14118409734264165</v>
      </c>
      <c r="BX34" s="195"/>
    </row>
    <row r="35" spans="2:76"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10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104"/>
        <v>-7219871.9599999972</v>
      </c>
      <c r="AD35" s="198">
        <f t="shared" si="10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106"/>
        <v>-7468233.3529999973</v>
      </c>
      <c r="AS35" s="198">
        <f t="shared" si="10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108"/>
        <v>-7158176.0799999991</v>
      </c>
      <c r="BH35" s="198">
        <f t="shared" si="109"/>
        <v>0.25767121627453904</v>
      </c>
      <c r="BI35" s="195"/>
      <c r="BJ35" s="217">
        <f>SUMIFS('Conciliação Bancária 2016.17.18'!$J:$J,'Conciliação Bancária 2016.17.18'!$K:$K,'Base -Receita-Despesa'!$B35,'Conciliação Bancária 2016.17.18'!$D:$D,'Base -Receita-Despesa'!BJ$5)</f>
        <v>-328788.68000000005</v>
      </c>
      <c r="BK35" s="193">
        <f>SUMIFS('Conciliação Bancária 2016.17.18'!$J:$J,'Conciliação Bancária 2016.17.18'!$K:$K,'Base -Receita-Despesa'!$B35,'Conciliação Bancária 2016.17.18'!$D:$D,'Base -Receita-Despesa'!BK$5)</f>
        <v>-990165.69999999984</v>
      </c>
      <c r="BL35" s="193">
        <f>SUMIFS('Conciliação Bancária 2016.17.18'!$J:$J,'Conciliação Bancária 2016.17.18'!$K:$K,'Base -Receita-Despesa'!$B35,'Conciliação Bancária 2016.17.18'!$D:$D,'Base -Receita-Despesa'!BL$5)</f>
        <v>-381406.57</v>
      </c>
      <c r="BM35" s="193">
        <f>SUMIFS('Conciliação Bancária 2016.17.18'!$J:$J,'Conciliação Bancária 2016.17.18'!$K:$K,'Base -Receita-Despesa'!$B35,'Conciliação Bancária 2016.17.18'!$D:$D,'Base -Receita-Despesa'!BM$5)</f>
        <v>0</v>
      </c>
      <c r="BN35" s="193">
        <f>SUMIFS('Conciliação Bancária 2016.17.18'!$J:$J,'Conciliação Bancária 2016.17.18'!$K:$K,'Base -Receita-Despesa'!$B35,'Conciliação Bancária 2016.17.18'!$D:$D,'Base -Receita-Despesa'!BN$5)</f>
        <v>0</v>
      </c>
      <c r="BO35" s="193">
        <f>SUMIFS('Conciliação Bancária 2016.17.18'!$J:$J,'Conciliação Bancária 2016.17.18'!$K:$K,'Base -Receita-Despesa'!$B35,'Conciliação Bancária 2016.17.18'!$D:$D,'Base -Receita-Despesa'!BO$5)</f>
        <v>0</v>
      </c>
      <c r="BP35" s="193">
        <f>SUMIFS('Conciliação Bancária 2016.17.18'!$J:$J,'Conciliação Bancária 2016.17.18'!$K:$K,'Base -Receita-Despesa'!$B35,'Conciliação Bancária 2016.17.18'!$D:$D,'Base -Receita-Despesa'!BP$5)</f>
        <v>0</v>
      </c>
      <c r="BQ35" s="193">
        <f>SUMIFS('Conciliação Bancária 2016.17.18'!$J:$J,'Conciliação Bancária 2016.17.18'!$K:$K,'Base -Receita-Despesa'!$B35,'Conciliação Bancária 2016.17.18'!$D:$D,'Base -Receita-Despesa'!BQ$5)</f>
        <v>0</v>
      </c>
      <c r="BR35" s="193">
        <f>SUMIFS('Conciliação Bancária 2016.17.18'!$J:$J,'Conciliação Bancária 2016.17.18'!$K:$K,'Base -Receita-Despesa'!$B35,'Conciliação Bancária 2016.17.18'!$D:$D,'Base -Receita-Despesa'!BR$5)</f>
        <v>0</v>
      </c>
      <c r="BS35" s="193">
        <f>SUMIFS('Conciliação Bancária 2016.17.18'!$J:$J,'Conciliação Bancária 2016.17.18'!$K:$K,'Base -Receita-Despesa'!$B35,'Conciliação Bancária 2016.17.18'!$D:$D,'Base -Receita-Despesa'!BS$5)</f>
        <v>0</v>
      </c>
      <c r="BT35" s="193">
        <f>SUMIFS('Conciliação Bancária 2016.17.18'!$J:$J,'Conciliação Bancária 2016.17.18'!$K:$K,'Base -Receita-Despesa'!$B35,'Conciliação Bancária 2016.17.18'!$D:$D,'Base -Receita-Despesa'!BT$5)</f>
        <v>0</v>
      </c>
      <c r="BU35" s="193">
        <f>SUMIFS('Conciliação Bancária 2016.17.18'!$J:$J,'Conciliação Bancária 2016.17.18'!$K:$K,'Base -Receita-Despesa'!$B35,'Conciliação Bancária 2016.17.18'!$D:$D,'Base -Receita-Despesa'!BU$5)</f>
        <v>0</v>
      </c>
      <c r="BV35" s="194">
        <f t="shared" si="110"/>
        <v>-1700360.95</v>
      </c>
      <c r="BW35" s="198">
        <f t="shared" si="111"/>
        <v>6.1207501631090185E-2</v>
      </c>
      <c r="BX35" s="195"/>
    </row>
    <row r="36" spans="2:76"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10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104"/>
        <v>-1115447.7799999998</v>
      </c>
      <c r="AD36" s="198">
        <f t="shared" si="10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106"/>
        <v>-1199994.4500000002</v>
      </c>
      <c r="AS36" s="198">
        <f t="shared" si="10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108"/>
        <v>-1322132.3</v>
      </c>
      <c r="BH36" s="198">
        <f t="shared" si="109"/>
        <v>4.7592491999282283E-2</v>
      </c>
      <c r="BI36" s="195"/>
      <c r="BJ36" s="217">
        <f>SUMIFS('Conciliação Bancária 2016.17.18'!$J:$J,'Conciliação Bancária 2016.17.18'!$K:$K,'Base -Receita-Despesa'!$B36,'Conciliação Bancária 2016.17.18'!$D:$D,'Base -Receita-Despesa'!BJ$5)</f>
        <v>-163832.46000000002</v>
      </c>
      <c r="BK36" s="193">
        <f>SUMIFS('Conciliação Bancária 2016.17.18'!$J:$J,'Conciliação Bancária 2016.17.18'!$K:$K,'Base -Receita-Despesa'!$B36,'Conciliação Bancária 2016.17.18'!$D:$D,'Base -Receita-Despesa'!BK$5)</f>
        <v>-186997.10999999996</v>
      </c>
      <c r="BL36" s="193">
        <f>SUMIFS('Conciliação Bancária 2016.17.18'!$J:$J,'Conciliação Bancária 2016.17.18'!$K:$K,'Base -Receita-Despesa'!$B36,'Conciliação Bancária 2016.17.18'!$D:$D,'Base -Receita-Despesa'!BL$5)</f>
        <v>-1585038.62</v>
      </c>
      <c r="BM36" s="193">
        <f>SUMIFS('Conciliação Bancária 2016.17.18'!$J:$J,'Conciliação Bancária 2016.17.18'!$K:$K,'Base -Receita-Despesa'!$B36,'Conciliação Bancária 2016.17.18'!$D:$D,'Base -Receita-Despesa'!BM$5)</f>
        <v>0</v>
      </c>
      <c r="BN36" s="193">
        <f>SUMIFS('Conciliação Bancária 2016.17.18'!$J:$J,'Conciliação Bancária 2016.17.18'!$K:$K,'Base -Receita-Despesa'!$B36,'Conciliação Bancária 2016.17.18'!$D:$D,'Base -Receita-Despesa'!BN$5)</f>
        <v>0</v>
      </c>
      <c r="BO36" s="193">
        <f>SUMIFS('Conciliação Bancária 2016.17.18'!$J:$J,'Conciliação Bancária 2016.17.18'!$K:$K,'Base -Receita-Despesa'!$B36,'Conciliação Bancária 2016.17.18'!$D:$D,'Base -Receita-Despesa'!BO$5)</f>
        <v>0</v>
      </c>
      <c r="BP36" s="193">
        <f>SUMIFS('Conciliação Bancária 2016.17.18'!$J:$J,'Conciliação Bancária 2016.17.18'!$K:$K,'Base -Receita-Despesa'!$B36,'Conciliação Bancária 2016.17.18'!$D:$D,'Base -Receita-Despesa'!BP$5)</f>
        <v>0</v>
      </c>
      <c r="BQ36" s="193">
        <f>SUMIFS('Conciliação Bancária 2016.17.18'!$J:$J,'Conciliação Bancária 2016.17.18'!$K:$K,'Base -Receita-Despesa'!$B36,'Conciliação Bancária 2016.17.18'!$D:$D,'Base -Receita-Despesa'!BQ$5)</f>
        <v>0</v>
      </c>
      <c r="BR36" s="193">
        <f>SUMIFS('Conciliação Bancária 2016.17.18'!$J:$J,'Conciliação Bancária 2016.17.18'!$K:$K,'Base -Receita-Despesa'!$B36,'Conciliação Bancária 2016.17.18'!$D:$D,'Base -Receita-Despesa'!BR$5)</f>
        <v>0</v>
      </c>
      <c r="BS36" s="193">
        <f>SUMIFS('Conciliação Bancária 2016.17.18'!$J:$J,'Conciliação Bancária 2016.17.18'!$K:$K,'Base -Receita-Despesa'!$B36,'Conciliação Bancária 2016.17.18'!$D:$D,'Base -Receita-Despesa'!BS$5)</f>
        <v>0</v>
      </c>
      <c r="BT36" s="193">
        <f>SUMIFS('Conciliação Bancária 2016.17.18'!$J:$J,'Conciliação Bancária 2016.17.18'!$K:$K,'Base -Receita-Despesa'!$B36,'Conciliação Bancária 2016.17.18'!$D:$D,'Base -Receita-Despesa'!BT$5)</f>
        <v>0</v>
      </c>
      <c r="BU36" s="193">
        <f>SUMIFS('Conciliação Bancária 2016.17.18'!$J:$J,'Conciliação Bancária 2016.17.18'!$K:$K,'Base -Receita-Despesa'!$B36,'Conciliação Bancária 2016.17.18'!$D:$D,'Base -Receita-Despesa'!BU$5)</f>
        <v>0</v>
      </c>
      <c r="BV36" s="194">
        <f t="shared" si="110"/>
        <v>-1935868.19</v>
      </c>
      <c r="BW36" s="198">
        <f t="shared" si="111"/>
        <v>6.9685001526882048E-2</v>
      </c>
      <c r="BX36" s="195"/>
    </row>
    <row r="37" spans="2:76"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10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104"/>
        <v>-236430.02999999997</v>
      </c>
      <c r="AD37" s="198">
        <f t="shared" si="10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106"/>
        <v>-202240.68999999997</v>
      </c>
      <c r="AS37" s="198">
        <f t="shared" si="10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108"/>
        <v>-223586.96000000002</v>
      </c>
      <c r="BH37" s="198">
        <f t="shared" si="109"/>
        <v>8.0484083211217576E-3</v>
      </c>
      <c r="BI37" s="195"/>
      <c r="BJ37" s="217">
        <f>SUMIFS('Conciliação Bancária 2016.17.18'!$J:$J,'Conciliação Bancária 2016.17.18'!$K:$K,'Base -Receita-Despesa'!$B37,'Conciliação Bancária 2016.17.18'!$D:$D,'Base -Receita-Despesa'!BJ$5)</f>
        <v>-17941.77</v>
      </c>
      <c r="BK37" s="193">
        <f>SUMIFS('Conciliação Bancária 2016.17.18'!$J:$J,'Conciliação Bancária 2016.17.18'!$K:$K,'Base -Receita-Despesa'!$B37,'Conciliação Bancária 2016.17.18'!$D:$D,'Base -Receita-Despesa'!BK$5)</f>
        <v>-24433.969999999998</v>
      </c>
      <c r="BL37" s="193">
        <f>SUMIFS('Conciliação Bancária 2016.17.18'!$J:$J,'Conciliação Bancária 2016.17.18'!$K:$K,'Base -Receita-Despesa'!$B37,'Conciliação Bancária 2016.17.18'!$D:$D,'Base -Receita-Despesa'!BL$5)</f>
        <v>-17642.29</v>
      </c>
      <c r="BM37" s="193">
        <f>SUMIFS('Conciliação Bancária 2016.17.18'!$J:$J,'Conciliação Bancária 2016.17.18'!$K:$K,'Base -Receita-Despesa'!$B37,'Conciliação Bancária 2016.17.18'!$D:$D,'Base -Receita-Despesa'!BM$5)</f>
        <v>0</v>
      </c>
      <c r="BN37" s="193">
        <f>SUMIFS('Conciliação Bancária 2016.17.18'!$J:$J,'Conciliação Bancária 2016.17.18'!$K:$K,'Base -Receita-Despesa'!$B37,'Conciliação Bancária 2016.17.18'!$D:$D,'Base -Receita-Despesa'!BN$5)</f>
        <v>0</v>
      </c>
      <c r="BO37" s="193">
        <f>SUMIFS('Conciliação Bancária 2016.17.18'!$J:$J,'Conciliação Bancária 2016.17.18'!$K:$K,'Base -Receita-Despesa'!$B37,'Conciliação Bancária 2016.17.18'!$D:$D,'Base -Receita-Despesa'!BO$5)</f>
        <v>0</v>
      </c>
      <c r="BP37" s="193">
        <f>SUMIFS('Conciliação Bancária 2016.17.18'!$J:$J,'Conciliação Bancária 2016.17.18'!$K:$K,'Base -Receita-Despesa'!$B37,'Conciliação Bancária 2016.17.18'!$D:$D,'Base -Receita-Despesa'!BP$5)</f>
        <v>0</v>
      </c>
      <c r="BQ37" s="193">
        <f>SUMIFS('Conciliação Bancária 2016.17.18'!$J:$J,'Conciliação Bancária 2016.17.18'!$K:$K,'Base -Receita-Despesa'!$B37,'Conciliação Bancária 2016.17.18'!$D:$D,'Base -Receita-Despesa'!BQ$5)</f>
        <v>0</v>
      </c>
      <c r="BR37" s="193">
        <f>SUMIFS('Conciliação Bancária 2016.17.18'!$J:$J,'Conciliação Bancária 2016.17.18'!$K:$K,'Base -Receita-Despesa'!$B37,'Conciliação Bancária 2016.17.18'!$D:$D,'Base -Receita-Despesa'!BR$5)</f>
        <v>0</v>
      </c>
      <c r="BS37" s="193">
        <f>SUMIFS('Conciliação Bancária 2016.17.18'!$J:$J,'Conciliação Bancária 2016.17.18'!$K:$K,'Base -Receita-Despesa'!$B37,'Conciliação Bancária 2016.17.18'!$D:$D,'Base -Receita-Despesa'!BS$5)</f>
        <v>0</v>
      </c>
      <c r="BT37" s="193">
        <f>SUMIFS('Conciliação Bancária 2016.17.18'!$J:$J,'Conciliação Bancária 2016.17.18'!$K:$K,'Base -Receita-Despesa'!$B37,'Conciliação Bancária 2016.17.18'!$D:$D,'Base -Receita-Despesa'!BT$5)</f>
        <v>0</v>
      </c>
      <c r="BU37" s="193">
        <f>SUMIFS('Conciliação Bancária 2016.17.18'!$J:$J,'Conciliação Bancária 2016.17.18'!$K:$K,'Base -Receita-Despesa'!$B37,'Conciliação Bancária 2016.17.18'!$D:$D,'Base -Receita-Despesa'!BU$5)</f>
        <v>0</v>
      </c>
      <c r="BV37" s="194">
        <f t="shared" si="110"/>
        <v>-60018.03</v>
      </c>
      <c r="BW37" s="198">
        <f t="shared" si="111"/>
        <v>2.1604552075368583E-3</v>
      </c>
      <c r="BX37" s="195"/>
    </row>
    <row r="38" spans="2:76"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10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104"/>
        <v>-55251.46</v>
      </c>
      <c r="AD38" s="198">
        <f t="shared" si="10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106"/>
        <v>-36862.92</v>
      </c>
      <c r="AS38" s="198">
        <f t="shared" si="10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108"/>
        <v>-33973.699999999997</v>
      </c>
      <c r="BH38" s="198">
        <f t="shared" si="109"/>
        <v>1.2229434568961188E-3</v>
      </c>
      <c r="BI38" s="195"/>
      <c r="BJ38" s="217">
        <f>SUMIFS('Conciliação Bancária 2016.17.18'!$J:$J,'Conciliação Bancária 2016.17.18'!$K:$K,'Base -Receita-Despesa'!$B38,'Conciliação Bancária 2016.17.18'!$D:$D,'Base -Receita-Despesa'!BJ$5)</f>
        <v>-728.15</v>
      </c>
      <c r="BK38" s="193">
        <f>SUMIFS('Conciliação Bancária 2016.17.18'!$J:$J,'Conciliação Bancária 2016.17.18'!$K:$K,'Base -Receita-Despesa'!$B38,'Conciliação Bancária 2016.17.18'!$D:$D,'Base -Receita-Despesa'!BK$5)</f>
        <v>-843.7</v>
      </c>
      <c r="BL38" s="193">
        <f>SUMIFS('Conciliação Bancária 2016.17.18'!$J:$J,'Conciliação Bancária 2016.17.18'!$K:$K,'Base -Receita-Despesa'!$B38,'Conciliação Bancária 2016.17.18'!$D:$D,'Base -Receita-Despesa'!BL$5)</f>
        <v>-3925.13</v>
      </c>
      <c r="BM38" s="193">
        <f>SUMIFS('Conciliação Bancária 2016.17.18'!$J:$J,'Conciliação Bancária 2016.17.18'!$K:$K,'Base -Receita-Despesa'!$B38,'Conciliação Bancária 2016.17.18'!$D:$D,'Base -Receita-Despesa'!BM$5)</f>
        <v>0</v>
      </c>
      <c r="BN38" s="193">
        <f>SUMIFS('Conciliação Bancária 2016.17.18'!$J:$J,'Conciliação Bancária 2016.17.18'!$K:$K,'Base -Receita-Despesa'!$B38,'Conciliação Bancária 2016.17.18'!$D:$D,'Base -Receita-Despesa'!BN$5)</f>
        <v>0</v>
      </c>
      <c r="BO38" s="193">
        <f>SUMIFS('Conciliação Bancária 2016.17.18'!$J:$J,'Conciliação Bancária 2016.17.18'!$K:$K,'Base -Receita-Despesa'!$B38,'Conciliação Bancária 2016.17.18'!$D:$D,'Base -Receita-Despesa'!BO$5)</f>
        <v>0</v>
      </c>
      <c r="BP38" s="193">
        <f>SUMIFS('Conciliação Bancária 2016.17.18'!$J:$J,'Conciliação Bancária 2016.17.18'!$K:$K,'Base -Receita-Despesa'!$B38,'Conciliação Bancária 2016.17.18'!$D:$D,'Base -Receita-Despesa'!BP$5)</f>
        <v>0</v>
      </c>
      <c r="BQ38" s="193">
        <f>SUMIFS('Conciliação Bancária 2016.17.18'!$J:$J,'Conciliação Bancária 2016.17.18'!$K:$K,'Base -Receita-Despesa'!$B38,'Conciliação Bancária 2016.17.18'!$D:$D,'Base -Receita-Despesa'!BQ$5)</f>
        <v>0</v>
      </c>
      <c r="BR38" s="193">
        <f>SUMIFS('Conciliação Bancária 2016.17.18'!$J:$J,'Conciliação Bancária 2016.17.18'!$K:$K,'Base -Receita-Despesa'!$B38,'Conciliação Bancária 2016.17.18'!$D:$D,'Base -Receita-Despesa'!BR$5)</f>
        <v>0</v>
      </c>
      <c r="BS38" s="193">
        <f>SUMIFS('Conciliação Bancária 2016.17.18'!$J:$J,'Conciliação Bancária 2016.17.18'!$K:$K,'Base -Receita-Despesa'!$B38,'Conciliação Bancária 2016.17.18'!$D:$D,'Base -Receita-Despesa'!BS$5)</f>
        <v>0</v>
      </c>
      <c r="BT38" s="193">
        <f>SUMIFS('Conciliação Bancária 2016.17.18'!$J:$J,'Conciliação Bancária 2016.17.18'!$K:$K,'Base -Receita-Despesa'!$B38,'Conciliação Bancária 2016.17.18'!$D:$D,'Base -Receita-Despesa'!BT$5)</f>
        <v>0</v>
      </c>
      <c r="BU38" s="193">
        <f>SUMIFS('Conciliação Bancária 2016.17.18'!$J:$J,'Conciliação Bancária 2016.17.18'!$K:$K,'Base -Receita-Despesa'!$B38,'Conciliação Bancária 2016.17.18'!$D:$D,'Base -Receita-Despesa'!BU$5)</f>
        <v>0</v>
      </c>
      <c r="BV38" s="194">
        <f t="shared" si="110"/>
        <v>-5496.98</v>
      </c>
      <c r="BW38" s="198">
        <f t="shared" si="111"/>
        <v>1.9787352345163544E-4</v>
      </c>
      <c r="BX38" s="195"/>
    </row>
    <row r="39" spans="2:76"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10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104"/>
        <v>258861.01999999932</v>
      </c>
      <c r="AD39" s="198">
        <f t="shared" si="10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106"/>
        <v>-110495.15529021884</v>
      </c>
      <c r="AS39" s="198">
        <f t="shared" si="10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108"/>
        <v>-217260.49999999991</v>
      </c>
      <c r="BH39" s="198">
        <f t="shared" si="109"/>
        <v>7.8206761970871334E-3</v>
      </c>
      <c r="BI39" s="195"/>
      <c r="BJ39" s="217">
        <f>SUMIFS('Conciliação Bancária 2016.17.18'!$J:$J,'Conciliação Bancária 2016.17.18'!$K:$K,'Base -Receita-Despesa'!$B39,'Conciliação Bancária 2016.17.18'!$D:$D,'Base -Receita-Despesa'!BJ$5)</f>
        <v>-9453.1899999999969</v>
      </c>
      <c r="BK39" s="193">
        <f>SUMIFS('Conciliação Bancária 2016.17.18'!$J:$J,'Conciliação Bancária 2016.17.18'!$K:$K,'Base -Receita-Despesa'!$B39,'Conciliação Bancária 2016.17.18'!$D:$D,'Base -Receita-Despesa'!BK$5)</f>
        <v>-4084.02</v>
      </c>
      <c r="BL39" s="193">
        <f>SUMIFS('Conciliação Bancária 2016.17.18'!$J:$J,'Conciliação Bancária 2016.17.18'!$K:$K,'Base -Receita-Despesa'!$B39,'Conciliação Bancária 2016.17.18'!$D:$D,'Base -Receita-Despesa'!BL$5)</f>
        <v>-6526.91</v>
      </c>
      <c r="BM39" s="193">
        <f>SUMIFS('Conciliação Bancária 2016.17.18'!$J:$J,'Conciliação Bancária 2016.17.18'!$K:$K,'Base -Receita-Despesa'!$B39,'Conciliação Bancária 2016.17.18'!$D:$D,'Base -Receita-Despesa'!BM$5)</f>
        <v>0</v>
      </c>
      <c r="BN39" s="193">
        <f>SUMIFS('Conciliação Bancária 2016.17.18'!$J:$J,'Conciliação Bancária 2016.17.18'!$K:$K,'Base -Receita-Despesa'!$B39,'Conciliação Bancária 2016.17.18'!$D:$D,'Base -Receita-Despesa'!BN$5)</f>
        <v>0</v>
      </c>
      <c r="BO39" s="193">
        <f>SUMIFS('Conciliação Bancária 2016.17.18'!$J:$J,'Conciliação Bancária 2016.17.18'!$K:$K,'Base -Receita-Despesa'!$B39,'Conciliação Bancária 2016.17.18'!$D:$D,'Base -Receita-Despesa'!BO$5)</f>
        <v>0</v>
      </c>
      <c r="BP39" s="193">
        <f>SUMIFS('Conciliação Bancária 2016.17.18'!$J:$J,'Conciliação Bancária 2016.17.18'!$K:$K,'Base -Receita-Despesa'!$B39,'Conciliação Bancária 2016.17.18'!$D:$D,'Base -Receita-Despesa'!BP$5)</f>
        <v>0</v>
      </c>
      <c r="BQ39" s="193">
        <f>SUMIFS('Conciliação Bancária 2016.17.18'!$J:$J,'Conciliação Bancária 2016.17.18'!$K:$K,'Base -Receita-Despesa'!$B39,'Conciliação Bancária 2016.17.18'!$D:$D,'Base -Receita-Despesa'!BQ$5)</f>
        <v>0</v>
      </c>
      <c r="BR39" s="193">
        <f>SUMIFS('Conciliação Bancária 2016.17.18'!$J:$J,'Conciliação Bancária 2016.17.18'!$K:$K,'Base -Receita-Despesa'!$B39,'Conciliação Bancária 2016.17.18'!$D:$D,'Base -Receita-Despesa'!BR$5)</f>
        <v>0</v>
      </c>
      <c r="BS39" s="193">
        <f>SUMIFS('Conciliação Bancária 2016.17.18'!$J:$J,'Conciliação Bancária 2016.17.18'!$K:$K,'Base -Receita-Despesa'!$B39,'Conciliação Bancária 2016.17.18'!$D:$D,'Base -Receita-Despesa'!BS$5)</f>
        <v>0</v>
      </c>
      <c r="BT39" s="193">
        <f>SUMIFS('Conciliação Bancária 2016.17.18'!$J:$J,'Conciliação Bancária 2016.17.18'!$K:$K,'Base -Receita-Despesa'!$B39,'Conciliação Bancária 2016.17.18'!$D:$D,'Base -Receita-Despesa'!BT$5)</f>
        <v>0</v>
      </c>
      <c r="BU39" s="193">
        <f>SUMIFS('Conciliação Bancária 2016.17.18'!$J:$J,'Conciliação Bancária 2016.17.18'!$K:$K,'Base -Receita-Despesa'!$B39,'Conciliação Bancária 2016.17.18'!$D:$D,'Base -Receita-Despesa'!BU$5)</f>
        <v>0</v>
      </c>
      <c r="BV39" s="194">
        <f t="shared" si="110"/>
        <v>-20064.119999999995</v>
      </c>
      <c r="BW39" s="198">
        <f t="shared" si="111"/>
        <v>7.2224350813654534E-4</v>
      </c>
      <c r="BX39" s="195"/>
    </row>
    <row r="40" spans="2:76"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10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104"/>
        <v>0</v>
      </c>
      <c r="AD40" s="198">
        <f t="shared" si="10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106"/>
        <v>0</v>
      </c>
      <c r="AS40" s="198">
        <f t="shared" si="10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108"/>
        <v>0</v>
      </c>
      <c r="BH40" s="198">
        <f t="shared" si="109"/>
        <v>0</v>
      </c>
      <c r="BI40" s="195"/>
      <c r="BJ40" s="217">
        <f>SUMIFS('Conciliação Bancária 2016.17.18'!$J:$J,'Conciliação Bancária 2016.17.18'!$K:$K,'Base -Receita-Despesa'!$B40,'Conciliação Bancária 2016.17.18'!$D:$D,'Base -Receita-Despesa'!BJ$5)</f>
        <v>0</v>
      </c>
      <c r="BK40" s="193">
        <f>SUMIFS('Conciliação Bancária 2016.17.18'!$J:$J,'Conciliação Bancária 2016.17.18'!$K:$K,'Base -Receita-Despesa'!$B40,'Conciliação Bancária 2016.17.18'!$D:$D,'Base -Receita-Despesa'!BK$5)</f>
        <v>0</v>
      </c>
      <c r="BL40" s="193">
        <f>SUMIFS('Conciliação Bancária 2016.17.18'!$J:$J,'Conciliação Bancária 2016.17.18'!$K:$K,'Base -Receita-Despesa'!$B40,'Conciliação Bancária 2016.17.18'!$D:$D,'Base -Receita-Despesa'!BL$5)</f>
        <v>0</v>
      </c>
      <c r="BM40" s="193">
        <f>SUMIFS('Conciliação Bancária 2016.17.18'!$J:$J,'Conciliação Bancária 2016.17.18'!$K:$K,'Base -Receita-Despesa'!$B40,'Conciliação Bancária 2016.17.18'!$D:$D,'Base -Receita-Despesa'!BM$5)</f>
        <v>0</v>
      </c>
      <c r="BN40" s="193">
        <f>SUMIFS('Conciliação Bancária 2016.17.18'!$J:$J,'Conciliação Bancária 2016.17.18'!$K:$K,'Base -Receita-Despesa'!$B40,'Conciliação Bancária 2016.17.18'!$D:$D,'Base -Receita-Despesa'!BN$5)</f>
        <v>0</v>
      </c>
      <c r="BO40" s="193">
        <f>SUMIFS('Conciliação Bancária 2016.17.18'!$J:$J,'Conciliação Bancária 2016.17.18'!$K:$K,'Base -Receita-Despesa'!$B40,'Conciliação Bancária 2016.17.18'!$D:$D,'Base -Receita-Despesa'!BO$5)</f>
        <v>0</v>
      </c>
      <c r="BP40" s="193">
        <f>SUMIFS('Conciliação Bancária 2016.17.18'!$J:$J,'Conciliação Bancária 2016.17.18'!$K:$K,'Base -Receita-Despesa'!$B40,'Conciliação Bancária 2016.17.18'!$D:$D,'Base -Receita-Despesa'!BP$5)</f>
        <v>0</v>
      </c>
      <c r="BQ40" s="193">
        <f>SUMIFS('Conciliação Bancária 2016.17.18'!$J:$J,'Conciliação Bancária 2016.17.18'!$K:$K,'Base -Receita-Despesa'!$B40,'Conciliação Bancária 2016.17.18'!$D:$D,'Base -Receita-Despesa'!BQ$5)</f>
        <v>0</v>
      </c>
      <c r="BR40" s="193">
        <f>SUMIFS('Conciliação Bancária 2016.17.18'!$J:$J,'Conciliação Bancária 2016.17.18'!$K:$K,'Base -Receita-Despesa'!$B40,'Conciliação Bancária 2016.17.18'!$D:$D,'Base -Receita-Despesa'!BR$5)</f>
        <v>0</v>
      </c>
      <c r="BS40" s="193">
        <f>SUMIFS('Conciliação Bancária 2016.17.18'!$J:$J,'Conciliação Bancária 2016.17.18'!$K:$K,'Base -Receita-Despesa'!$B40,'Conciliação Bancária 2016.17.18'!$D:$D,'Base -Receita-Despesa'!BS$5)</f>
        <v>0</v>
      </c>
      <c r="BT40" s="193">
        <f>SUMIFS('Conciliação Bancária 2016.17.18'!$J:$J,'Conciliação Bancária 2016.17.18'!$K:$K,'Base -Receita-Despesa'!$B40,'Conciliação Bancária 2016.17.18'!$D:$D,'Base -Receita-Despesa'!BT$5)</f>
        <v>0</v>
      </c>
      <c r="BU40" s="193">
        <f>SUMIFS('Conciliação Bancária 2016.17.18'!$J:$J,'Conciliação Bancária 2016.17.18'!$K:$K,'Base -Receita-Despesa'!$B40,'Conciliação Bancária 2016.17.18'!$D:$D,'Base -Receita-Despesa'!BU$5)</f>
        <v>0</v>
      </c>
      <c r="BV40" s="194">
        <f t="shared" si="110"/>
        <v>0</v>
      </c>
      <c r="BW40" s="198">
        <f t="shared" si="111"/>
        <v>0</v>
      </c>
      <c r="BX40" s="195"/>
    </row>
    <row r="41" spans="2:76"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10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104"/>
        <v>-273717.52</v>
      </c>
      <c r="AD41" s="198">
        <f t="shared" si="10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106"/>
        <v>-585008.22000000009</v>
      </c>
      <c r="AS41" s="198">
        <f t="shared" si="10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108"/>
        <v>-285110.51</v>
      </c>
      <c r="BH41" s="198">
        <f t="shared" si="109"/>
        <v>1.0263057385472158E-2</v>
      </c>
      <c r="BI41" s="195"/>
      <c r="BJ41" s="217">
        <f>SUMIFS('Conciliação Bancária 2016.17.18'!$J:$J,'Conciliação Bancária 2016.17.18'!$K:$K,'Base -Receita-Despesa'!$B41,'Conciliação Bancária 2016.17.18'!$D:$D,'Base -Receita-Despesa'!BJ$5)</f>
        <v>-245431.46</v>
      </c>
      <c r="BK41" s="193">
        <f>SUMIFS('Conciliação Bancária 2016.17.18'!$J:$J,'Conciliação Bancária 2016.17.18'!$K:$K,'Base -Receita-Despesa'!$B41,'Conciliação Bancária 2016.17.18'!$D:$D,'Base -Receita-Despesa'!BK$5)</f>
        <v>-54262.22</v>
      </c>
      <c r="BL41" s="193">
        <f>SUMIFS('Conciliação Bancária 2016.17.18'!$J:$J,'Conciliação Bancária 2016.17.18'!$K:$K,'Base -Receita-Despesa'!$B41,'Conciliação Bancária 2016.17.18'!$D:$D,'Base -Receita-Despesa'!BL$5)</f>
        <v>-123419.59000000001</v>
      </c>
      <c r="BM41" s="193">
        <f>SUMIFS('Conciliação Bancária 2016.17.18'!$J:$J,'Conciliação Bancária 2016.17.18'!$K:$K,'Base -Receita-Despesa'!$B41,'Conciliação Bancária 2016.17.18'!$D:$D,'Base -Receita-Despesa'!BM$5)</f>
        <v>0</v>
      </c>
      <c r="BN41" s="193">
        <f>SUMIFS('Conciliação Bancária 2016.17.18'!$J:$J,'Conciliação Bancária 2016.17.18'!$K:$K,'Base -Receita-Despesa'!$B41,'Conciliação Bancária 2016.17.18'!$D:$D,'Base -Receita-Despesa'!BN$5)</f>
        <v>0</v>
      </c>
      <c r="BO41" s="193">
        <f>SUMIFS('Conciliação Bancária 2016.17.18'!$J:$J,'Conciliação Bancária 2016.17.18'!$K:$K,'Base -Receita-Despesa'!$B41,'Conciliação Bancária 2016.17.18'!$D:$D,'Base -Receita-Despesa'!BO$5)</f>
        <v>0</v>
      </c>
      <c r="BP41" s="193">
        <f>SUMIFS('Conciliação Bancária 2016.17.18'!$J:$J,'Conciliação Bancária 2016.17.18'!$K:$K,'Base -Receita-Despesa'!$B41,'Conciliação Bancária 2016.17.18'!$D:$D,'Base -Receita-Despesa'!BP$5)</f>
        <v>0</v>
      </c>
      <c r="BQ41" s="193">
        <f>SUMIFS('Conciliação Bancária 2016.17.18'!$J:$J,'Conciliação Bancária 2016.17.18'!$K:$K,'Base -Receita-Despesa'!$B41,'Conciliação Bancária 2016.17.18'!$D:$D,'Base -Receita-Despesa'!BQ$5)</f>
        <v>0</v>
      </c>
      <c r="BR41" s="193">
        <f>SUMIFS('Conciliação Bancária 2016.17.18'!$J:$J,'Conciliação Bancária 2016.17.18'!$K:$K,'Base -Receita-Despesa'!$B41,'Conciliação Bancária 2016.17.18'!$D:$D,'Base -Receita-Despesa'!BR$5)</f>
        <v>0</v>
      </c>
      <c r="BS41" s="193">
        <f>SUMIFS('Conciliação Bancária 2016.17.18'!$J:$J,'Conciliação Bancária 2016.17.18'!$K:$K,'Base -Receita-Despesa'!$B41,'Conciliação Bancária 2016.17.18'!$D:$D,'Base -Receita-Despesa'!BS$5)</f>
        <v>0</v>
      </c>
      <c r="BT41" s="193">
        <f>SUMIFS('Conciliação Bancária 2016.17.18'!$J:$J,'Conciliação Bancária 2016.17.18'!$K:$K,'Base -Receita-Despesa'!$B41,'Conciliação Bancária 2016.17.18'!$D:$D,'Base -Receita-Despesa'!BT$5)</f>
        <v>0</v>
      </c>
      <c r="BU41" s="193">
        <f>SUMIFS('Conciliação Bancária 2016.17.18'!$J:$J,'Conciliação Bancária 2016.17.18'!$K:$K,'Base -Receita-Despesa'!$B41,'Conciliação Bancária 2016.17.18'!$D:$D,'Base -Receita-Despesa'!BU$5)</f>
        <v>0</v>
      </c>
      <c r="BV41" s="194">
        <f t="shared" si="110"/>
        <v>-423113.27</v>
      </c>
      <c r="BW41" s="198">
        <f t="shared" si="111"/>
        <v>1.5230710963846178E-2</v>
      </c>
      <c r="BX41" s="195"/>
    </row>
    <row r="42" spans="2:76"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10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104"/>
        <v>-831795.97</v>
      </c>
      <c r="AD42" s="198">
        <f t="shared" si="10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106"/>
        <v>-1062351.45</v>
      </c>
      <c r="AS42" s="198">
        <f t="shared" si="10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108"/>
        <v>-934387.46000000008</v>
      </c>
      <c r="BH42" s="198">
        <f t="shared" si="109"/>
        <v>3.363493026702373E-2</v>
      </c>
      <c r="BI42" s="195"/>
      <c r="BJ42" s="217">
        <f>SUMIFS('Conciliação Bancária 2016.17.18'!$J:$J,'Conciliação Bancária 2016.17.18'!$K:$K,'Base -Receita-Despesa'!$B42,'Conciliação Bancária 2016.17.18'!$D:$D,'Base -Receita-Despesa'!BJ$5)</f>
        <v>-66233.22</v>
      </c>
      <c r="BK42" s="193">
        <f>SUMIFS('Conciliação Bancária 2016.17.18'!$J:$J,'Conciliação Bancária 2016.17.18'!$K:$K,'Base -Receita-Despesa'!$B42,'Conciliação Bancária 2016.17.18'!$D:$D,'Base -Receita-Despesa'!BK$5)</f>
        <v>-88799.760000000009</v>
      </c>
      <c r="BL42" s="193">
        <f>SUMIFS('Conciliação Bancária 2016.17.18'!$J:$J,'Conciliação Bancária 2016.17.18'!$K:$K,'Base -Receita-Despesa'!$B42,'Conciliação Bancária 2016.17.18'!$D:$D,'Base -Receita-Despesa'!BL$5)</f>
        <v>-92048.34</v>
      </c>
      <c r="BM42" s="193">
        <f>SUMIFS('Conciliação Bancária 2016.17.18'!$J:$J,'Conciliação Bancária 2016.17.18'!$K:$K,'Base -Receita-Despesa'!$B42,'Conciliação Bancária 2016.17.18'!$D:$D,'Base -Receita-Despesa'!BM$5)</f>
        <v>0</v>
      </c>
      <c r="BN42" s="193">
        <f>SUMIFS('Conciliação Bancária 2016.17.18'!$J:$J,'Conciliação Bancária 2016.17.18'!$K:$K,'Base -Receita-Despesa'!$B42,'Conciliação Bancária 2016.17.18'!$D:$D,'Base -Receita-Despesa'!BN$5)</f>
        <v>0</v>
      </c>
      <c r="BO42" s="193">
        <f>SUMIFS('Conciliação Bancária 2016.17.18'!$J:$J,'Conciliação Bancária 2016.17.18'!$K:$K,'Base -Receita-Despesa'!$B42,'Conciliação Bancária 2016.17.18'!$D:$D,'Base -Receita-Despesa'!BO$5)</f>
        <v>0</v>
      </c>
      <c r="BP42" s="193">
        <f>SUMIFS('Conciliação Bancária 2016.17.18'!$J:$J,'Conciliação Bancária 2016.17.18'!$K:$K,'Base -Receita-Despesa'!$B42,'Conciliação Bancária 2016.17.18'!$D:$D,'Base -Receita-Despesa'!BP$5)</f>
        <v>0</v>
      </c>
      <c r="BQ42" s="193">
        <f>SUMIFS('Conciliação Bancária 2016.17.18'!$J:$J,'Conciliação Bancária 2016.17.18'!$K:$K,'Base -Receita-Despesa'!$B42,'Conciliação Bancária 2016.17.18'!$D:$D,'Base -Receita-Despesa'!BQ$5)</f>
        <v>0</v>
      </c>
      <c r="BR42" s="193">
        <f>SUMIFS('Conciliação Bancária 2016.17.18'!$J:$J,'Conciliação Bancária 2016.17.18'!$K:$K,'Base -Receita-Despesa'!$B42,'Conciliação Bancária 2016.17.18'!$D:$D,'Base -Receita-Despesa'!BR$5)</f>
        <v>0</v>
      </c>
      <c r="BS42" s="193">
        <f>SUMIFS('Conciliação Bancária 2016.17.18'!$J:$J,'Conciliação Bancária 2016.17.18'!$K:$K,'Base -Receita-Despesa'!$B42,'Conciliação Bancária 2016.17.18'!$D:$D,'Base -Receita-Despesa'!BS$5)</f>
        <v>0</v>
      </c>
      <c r="BT42" s="193">
        <f>SUMIFS('Conciliação Bancária 2016.17.18'!$J:$J,'Conciliação Bancária 2016.17.18'!$K:$K,'Base -Receita-Despesa'!$B42,'Conciliação Bancária 2016.17.18'!$D:$D,'Base -Receita-Despesa'!BT$5)</f>
        <v>0</v>
      </c>
      <c r="BU42" s="193">
        <f>SUMIFS('Conciliação Bancária 2016.17.18'!$J:$J,'Conciliação Bancária 2016.17.18'!$K:$K,'Base -Receita-Despesa'!$B42,'Conciliação Bancária 2016.17.18'!$D:$D,'Base -Receita-Despesa'!BU$5)</f>
        <v>0</v>
      </c>
      <c r="BV42" s="194">
        <f t="shared" si="110"/>
        <v>-247081.32</v>
      </c>
      <c r="BW42" s="198">
        <f t="shared" si="111"/>
        <v>8.8941293887700237E-3</v>
      </c>
      <c r="BX42" s="195"/>
    </row>
    <row r="43" spans="2:76"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10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104"/>
        <v>-82830.58</v>
      </c>
      <c r="AD43" s="198">
        <f t="shared" si="10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106"/>
        <v>-72339.509999999995</v>
      </c>
      <c r="AS43" s="198">
        <f t="shared" si="10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108"/>
        <v>-65589.759999999995</v>
      </c>
      <c r="BH43" s="198">
        <f t="shared" si="109"/>
        <v>2.3610194895282753E-3</v>
      </c>
      <c r="BI43" s="195"/>
      <c r="BJ43" s="217">
        <f>SUMIFS('Conciliação Bancária 2016.17.18'!$J:$J,'Conciliação Bancária 2016.17.18'!$K:$K,'Base -Receita-Despesa'!$B43,'Conciliação Bancária 2016.17.18'!$D:$D,'Base -Receita-Despesa'!BJ$5)</f>
        <v>-2096.29</v>
      </c>
      <c r="BK43" s="193">
        <f>SUMIFS('Conciliação Bancária 2016.17.18'!$J:$J,'Conciliação Bancária 2016.17.18'!$K:$K,'Base -Receita-Despesa'!$B43,'Conciliação Bancária 2016.17.18'!$D:$D,'Base -Receita-Despesa'!BK$5)</f>
        <v>-385.17</v>
      </c>
      <c r="BL43" s="193">
        <f>SUMIFS('Conciliação Bancária 2016.17.18'!$J:$J,'Conciliação Bancária 2016.17.18'!$K:$K,'Base -Receita-Despesa'!$B43,'Conciliação Bancária 2016.17.18'!$D:$D,'Base -Receita-Despesa'!BL$5)</f>
        <v>-378.16</v>
      </c>
      <c r="BM43" s="193">
        <f>SUMIFS('Conciliação Bancária 2016.17.18'!$J:$J,'Conciliação Bancária 2016.17.18'!$K:$K,'Base -Receita-Despesa'!$B43,'Conciliação Bancária 2016.17.18'!$D:$D,'Base -Receita-Despesa'!BM$5)</f>
        <v>0</v>
      </c>
      <c r="BN43" s="193">
        <f>SUMIFS('Conciliação Bancária 2016.17.18'!$J:$J,'Conciliação Bancária 2016.17.18'!$K:$K,'Base -Receita-Despesa'!$B43,'Conciliação Bancária 2016.17.18'!$D:$D,'Base -Receita-Despesa'!BN$5)</f>
        <v>0</v>
      </c>
      <c r="BO43" s="193">
        <f>SUMIFS('Conciliação Bancária 2016.17.18'!$J:$J,'Conciliação Bancária 2016.17.18'!$K:$K,'Base -Receita-Despesa'!$B43,'Conciliação Bancária 2016.17.18'!$D:$D,'Base -Receita-Despesa'!BO$5)</f>
        <v>0</v>
      </c>
      <c r="BP43" s="193">
        <f>SUMIFS('Conciliação Bancária 2016.17.18'!$J:$J,'Conciliação Bancária 2016.17.18'!$K:$K,'Base -Receita-Despesa'!$B43,'Conciliação Bancária 2016.17.18'!$D:$D,'Base -Receita-Despesa'!BP$5)</f>
        <v>0</v>
      </c>
      <c r="BQ43" s="193">
        <f>SUMIFS('Conciliação Bancária 2016.17.18'!$J:$J,'Conciliação Bancária 2016.17.18'!$K:$K,'Base -Receita-Despesa'!$B43,'Conciliação Bancária 2016.17.18'!$D:$D,'Base -Receita-Despesa'!BQ$5)</f>
        <v>0</v>
      </c>
      <c r="BR43" s="193">
        <f>SUMIFS('Conciliação Bancária 2016.17.18'!$J:$J,'Conciliação Bancária 2016.17.18'!$K:$K,'Base -Receita-Despesa'!$B43,'Conciliação Bancária 2016.17.18'!$D:$D,'Base -Receita-Despesa'!BR$5)</f>
        <v>0</v>
      </c>
      <c r="BS43" s="193">
        <f>SUMIFS('Conciliação Bancária 2016.17.18'!$J:$J,'Conciliação Bancária 2016.17.18'!$K:$K,'Base -Receita-Despesa'!$B43,'Conciliação Bancária 2016.17.18'!$D:$D,'Base -Receita-Despesa'!BS$5)</f>
        <v>0</v>
      </c>
      <c r="BT43" s="193">
        <f>SUMIFS('Conciliação Bancária 2016.17.18'!$J:$J,'Conciliação Bancária 2016.17.18'!$K:$K,'Base -Receita-Despesa'!$B43,'Conciliação Bancária 2016.17.18'!$D:$D,'Base -Receita-Despesa'!BT$5)</f>
        <v>0</v>
      </c>
      <c r="BU43" s="193">
        <f>SUMIFS('Conciliação Bancária 2016.17.18'!$J:$J,'Conciliação Bancária 2016.17.18'!$K:$K,'Base -Receita-Despesa'!$B43,'Conciliação Bancária 2016.17.18'!$D:$D,'Base -Receita-Despesa'!BU$5)</f>
        <v>0</v>
      </c>
      <c r="BV43" s="194">
        <f t="shared" si="110"/>
        <v>-2859.62</v>
      </c>
      <c r="BW43" s="198">
        <f t="shared" si="111"/>
        <v>1.0293708274957627E-4</v>
      </c>
      <c r="BX43" s="195"/>
    </row>
    <row r="44" spans="2:76"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10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104"/>
        <v>0</v>
      </c>
      <c r="AD44" s="198">
        <f t="shared" si="10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106"/>
        <v>0</v>
      </c>
      <c r="AS44" s="198">
        <f t="shared" si="10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108"/>
        <v>0</v>
      </c>
      <c r="BH44" s="198">
        <f t="shared" si="109"/>
        <v>0</v>
      </c>
      <c r="BI44" s="195"/>
      <c r="BJ44" s="217">
        <f>SUMIFS('Conciliação Bancária 2016.17.18'!$J:$J,'Conciliação Bancária 2016.17.18'!$K:$K,'Base -Receita-Despesa'!$B44,'Conciliação Bancária 2016.17.18'!$D:$D,'Base -Receita-Despesa'!BJ$5)</f>
        <v>0</v>
      </c>
      <c r="BK44" s="193">
        <f>SUMIFS('Conciliação Bancária 2016.17.18'!$J:$J,'Conciliação Bancária 2016.17.18'!$K:$K,'Base -Receita-Despesa'!$B44,'Conciliação Bancária 2016.17.18'!$D:$D,'Base -Receita-Despesa'!BK$5)</f>
        <v>0</v>
      </c>
      <c r="BL44" s="193">
        <f>SUMIFS('Conciliação Bancária 2016.17.18'!$J:$J,'Conciliação Bancária 2016.17.18'!$K:$K,'Base -Receita-Despesa'!$B44,'Conciliação Bancária 2016.17.18'!$D:$D,'Base -Receita-Despesa'!BL$5)</f>
        <v>0</v>
      </c>
      <c r="BM44" s="193">
        <f>SUMIFS('Conciliação Bancária 2016.17.18'!$J:$J,'Conciliação Bancária 2016.17.18'!$K:$K,'Base -Receita-Despesa'!$B44,'Conciliação Bancária 2016.17.18'!$D:$D,'Base -Receita-Despesa'!BM$5)</f>
        <v>0</v>
      </c>
      <c r="BN44" s="193">
        <f>SUMIFS('Conciliação Bancária 2016.17.18'!$J:$J,'Conciliação Bancária 2016.17.18'!$K:$K,'Base -Receita-Despesa'!$B44,'Conciliação Bancária 2016.17.18'!$D:$D,'Base -Receita-Despesa'!BN$5)</f>
        <v>0</v>
      </c>
      <c r="BO44" s="193">
        <f>SUMIFS('Conciliação Bancária 2016.17.18'!$J:$J,'Conciliação Bancária 2016.17.18'!$K:$K,'Base -Receita-Despesa'!$B44,'Conciliação Bancária 2016.17.18'!$D:$D,'Base -Receita-Despesa'!BO$5)</f>
        <v>0</v>
      </c>
      <c r="BP44" s="193">
        <f>SUMIFS('Conciliação Bancária 2016.17.18'!$J:$J,'Conciliação Bancária 2016.17.18'!$K:$K,'Base -Receita-Despesa'!$B44,'Conciliação Bancária 2016.17.18'!$D:$D,'Base -Receita-Despesa'!BP$5)</f>
        <v>0</v>
      </c>
      <c r="BQ44" s="193">
        <f>SUMIFS('Conciliação Bancária 2016.17.18'!$J:$J,'Conciliação Bancária 2016.17.18'!$K:$K,'Base -Receita-Despesa'!$B44,'Conciliação Bancária 2016.17.18'!$D:$D,'Base -Receita-Despesa'!BQ$5)</f>
        <v>0</v>
      </c>
      <c r="BR44" s="193">
        <f>SUMIFS('Conciliação Bancária 2016.17.18'!$J:$J,'Conciliação Bancária 2016.17.18'!$K:$K,'Base -Receita-Despesa'!$B44,'Conciliação Bancária 2016.17.18'!$D:$D,'Base -Receita-Despesa'!BR$5)</f>
        <v>0</v>
      </c>
      <c r="BS44" s="193">
        <f>SUMIFS('Conciliação Bancária 2016.17.18'!$J:$J,'Conciliação Bancária 2016.17.18'!$K:$K,'Base -Receita-Despesa'!$B44,'Conciliação Bancária 2016.17.18'!$D:$D,'Base -Receita-Despesa'!BS$5)</f>
        <v>0</v>
      </c>
      <c r="BT44" s="193">
        <f>SUMIFS('Conciliação Bancária 2016.17.18'!$J:$J,'Conciliação Bancária 2016.17.18'!$K:$K,'Base -Receita-Despesa'!$B44,'Conciliação Bancária 2016.17.18'!$D:$D,'Base -Receita-Despesa'!BT$5)</f>
        <v>0</v>
      </c>
      <c r="BU44" s="193">
        <f>SUMIFS('Conciliação Bancária 2016.17.18'!$J:$J,'Conciliação Bancária 2016.17.18'!$K:$K,'Base -Receita-Despesa'!$B44,'Conciliação Bancária 2016.17.18'!$D:$D,'Base -Receita-Despesa'!BU$5)</f>
        <v>0</v>
      </c>
      <c r="BV44" s="194">
        <f t="shared" si="110"/>
        <v>0</v>
      </c>
      <c r="BW44" s="198">
        <f t="shared" si="111"/>
        <v>0</v>
      </c>
      <c r="BX44" s="195"/>
    </row>
    <row r="45" spans="2:76"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10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104"/>
        <v>-10250</v>
      </c>
      <c r="AD45" s="198">
        <f t="shared" si="10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106"/>
        <v>-10473.77</v>
      </c>
      <c r="AS45" s="198">
        <f t="shared" si="10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108"/>
        <v>-11888</v>
      </c>
      <c r="BH45" s="198">
        <f t="shared" si="109"/>
        <v>4.2792959894215408E-4</v>
      </c>
      <c r="BI45" s="195"/>
      <c r="BJ45" s="217">
        <f>SUMIFS('Conciliação Bancária 2016.17.18'!$J:$J,'Conciliação Bancária 2016.17.18'!$K:$K,'Base -Receita-Despesa'!$B45,'Conciliação Bancária 2016.17.18'!$D:$D,'Base -Receita-Despesa'!BJ$5)</f>
        <v>-998</v>
      </c>
      <c r="BK45" s="193">
        <f>SUMIFS('Conciliação Bancária 2016.17.18'!$J:$J,'Conciliação Bancária 2016.17.18'!$K:$K,'Base -Receita-Despesa'!$B45,'Conciliação Bancária 2016.17.18'!$D:$D,'Base -Receita-Despesa'!BK$5)</f>
        <v>-2037</v>
      </c>
      <c r="BL45" s="193">
        <f>SUMIFS('Conciliação Bancária 2016.17.18'!$J:$J,'Conciliação Bancária 2016.17.18'!$K:$K,'Base -Receita-Despesa'!$B45,'Conciliação Bancária 2016.17.18'!$D:$D,'Base -Receita-Despesa'!BL$5)</f>
        <v>-1045</v>
      </c>
      <c r="BM45" s="193">
        <f>SUMIFS('Conciliação Bancária 2016.17.18'!$J:$J,'Conciliação Bancária 2016.17.18'!$K:$K,'Base -Receita-Despesa'!$B45,'Conciliação Bancária 2016.17.18'!$D:$D,'Base -Receita-Despesa'!BM$5)</f>
        <v>0</v>
      </c>
      <c r="BN45" s="193">
        <f>SUMIFS('Conciliação Bancária 2016.17.18'!$J:$J,'Conciliação Bancária 2016.17.18'!$K:$K,'Base -Receita-Despesa'!$B45,'Conciliação Bancária 2016.17.18'!$D:$D,'Base -Receita-Despesa'!BN$5)</f>
        <v>0</v>
      </c>
      <c r="BO45" s="193">
        <f>SUMIFS('Conciliação Bancária 2016.17.18'!$J:$J,'Conciliação Bancária 2016.17.18'!$K:$K,'Base -Receita-Despesa'!$B45,'Conciliação Bancária 2016.17.18'!$D:$D,'Base -Receita-Despesa'!BO$5)</f>
        <v>0</v>
      </c>
      <c r="BP45" s="193">
        <f>SUMIFS('Conciliação Bancária 2016.17.18'!$J:$J,'Conciliação Bancária 2016.17.18'!$K:$K,'Base -Receita-Despesa'!$B45,'Conciliação Bancária 2016.17.18'!$D:$D,'Base -Receita-Despesa'!BP$5)</f>
        <v>0</v>
      </c>
      <c r="BQ45" s="193">
        <f>SUMIFS('Conciliação Bancária 2016.17.18'!$J:$J,'Conciliação Bancária 2016.17.18'!$K:$K,'Base -Receita-Despesa'!$B45,'Conciliação Bancária 2016.17.18'!$D:$D,'Base -Receita-Despesa'!BQ$5)</f>
        <v>0</v>
      </c>
      <c r="BR45" s="193">
        <f>SUMIFS('Conciliação Bancária 2016.17.18'!$J:$J,'Conciliação Bancária 2016.17.18'!$K:$K,'Base -Receita-Despesa'!$B45,'Conciliação Bancária 2016.17.18'!$D:$D,'Base -Receita-Despesa'!BR$5)</f>
        <v>0</v>
      </c>
      <c r="BS45" s="193">
        <f>SUMIFS('Conciliação Bancária 2016.17.18'!$J:$J,'Conciliação Bancária 2016.17.18'!$K:$K,'Base -Receita-Despesa'!$B45,'Conciliação Bancária 2016.17.18'!$D:$D,'Base -Receita-Despesa'!BS$5)</f>
        <v>0</v>
      </c>
      <c r="BT45" s="193">
        <f>SUMIFS('Conciliação Bancária 2016.17.18'!$J:$J,'Conciliação Bancária 2016.17.18'!$K:$K,'Base -Receita-Despesa'!$B45,'Conciliação Bancária 2016.17.18'!$D:$D,'Base -Receita-Despesa'!BT$5)</f>
        <v>0</v>
      </c>
      <c r="BU45" s="193">
        <f>SUMIFS('Conciliação Bancária 2016.17.18'!$J:$J,'Conciliação Bancária 2016.17.18'!$K:$K,'Base -Receita-Despesa'!$B45,'Conciliação Bancária 2016.17.18'!$D:$D,'Base -Receita-Despesa'!BU$5)</f>
        <v>0</v>
      </c>
      <c r="BV45" s="194">
        <f t="shared" si="110"/>
        <v>-4080</v>
      </c>
      <c r="BW45" s="198">
        <f t="shared" si="111"/>
        <v>1.4686682063290619E-4</v>
      </c>
      <c r="BX45" s="195"/>
    </row>
    <row r="46" spans="2:76"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10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104"/>
        <v>0</v>
      </c>
      <c r="AD46" s="198">
        <f t="shared" si="10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106"/>
        <v>0</v>
      </c>
      <c r="AS46" s="198">
        <f t="shared" si="10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108"/>
        <v>0</v>
      </c>
      <c r="BH46" s="198">
        <f t="shared" si="109"/>
        <v>0</v>
      </c>
      <c r="BI46" s="195"/>
      <c r="BJ46" s="217">
        <f>SUMIFS('Conciliação Bancária 2016.17.18'!$J:$J,'Conciliação Bancária 2016.17.18'!$K:$K,'Base -Receita-Despesa'!$B46,'Conciliação Bancária 2016.17.18'!$D:$D,'Base -Receita-Despesa'!BJ$5)</f>
        <v>0</v>
      </c>
      <c r="BK46" s="193">
        <f>SUMIFS('Conciliação Bancária 2016.17.18'!$J:$J,'Conciliação Bancária 2016.17.18'!$K:$K,'Base -Receita-Despesa'!$B46,'Conciliação Bancária 2016.17.18'!$D:$D,'Base -Receita-Despesa'!BK$5)</f>
        <v>0</v>
      </c>
      <c r="BL46" s="193">
        <f>SUMIFS('Conciliação Bancária 2016.17.18'!$J:$J,'Conciliação Bancária 2016.17.18'!$K:$K,'Base -Receita-Despesa'!$B46,'Conciliação Bancária 2016.17.18'!$D:$D,'Base -Receita-Despesa'!BL$5)</f>
        <v>0</v>
      </c>
      <c r="BM46" s="193">
        <f>SUMIFS('Conciliação Bancária 2016.17.18'!$J:$J,'Conciliação Bancária 2016.17.18'!$K:$K,'Base -Receita-Despesa'!$B46,'Conciliação Bancária 2016.17.18'!$D:$D,'Base -Receita-Despesa'!BM$5)</f>
        <v>0</v>
      </c>
      <c r="BN46" s="193">
        <f>SUMIFS('Conciliação Bancária 2016.17.18'!$J:$J,'Conciliação Bancária 2016.17.18'!$K:$K,'Base -Receita-Despesa'!$B46,'Conciliação Bancária 2016.17.18'!$D:$D,'Base -Receita-Despesa'!BN$5)</f>
        <v>0</v>
      </c>
      <c r="BO46" s="193">
        <f>SUMIFS('Conciliação Bancária 2016.17.18'!$J:$J,'Conciliação Bancária 2016.17.18'!$K:$K,'Base -Receita-Despesa'!$B46,'Conciliação Bancária 2016.17.18'!$D:$D,'Base -Receita-Despesa'!BO$5)</f>
        <v>0</v>
      </c>
      <c r="BP46" s="193">
        <f>SUMIFS('Conciliação Bancária 2016.17.18'!$J:$J,'Conciliação Bancária 2016.17.18'!$K:$K,'Base -Receita-Despesa'!$B46,'Conciliação Bancária 2016.17.18'!$D:$D,'Base -Receita-Despesa'!BP$5)</f>
        <v>0</v>
      </c>
      <c r="BQ46" s="193">
        <f>SUMIFS('Conciliação Bancária 2016.17.18'!$J:$J,'Conciliação Bancária 2016.17.18'!$K:$K,'Base -Receita-Despesa'!$B46,'Conciliação Bancária 2016.17.18'!$D:$D,'Base -Receita-Despesa'!BQ$5)</f>
        <v>0</v>
      </c>
      <c r="BR46" s="193">
        <f>SUMIFS('Conciliação Bancária 2016.17.18'!$J:$J,'Conciliação Bancária 2016.17.18'!$K:$K,'Base -Receita-Despesa'!$B46,'Conciliação Bancária 2016.17.18'!$D:$D,'Base -Receita-Despesa'!BR$5)</f>
        <v>0</v>
      </c>
      <c r="BS46" s="193">
        <f>SUMIFS('Conciliação Bancária 2016.17.18'!$J:$J,'Conciliação Bancária 2016.17.18'!$K:$K,'Base -Receita-Despesa'!$B46,'Conciliação Bancária 2016.17.18'!$D:$D,'Base -Receita-Despesa'!BS$5)</f>
        <v>0</v>
      </c>
      <c r="BT46" s="193">
        <f>SUMIFS('Conciliação Bancária 2016.17.18'!$J:$J,'Conciliação Bancária 2016.17.18'!$K:$K,'Base -Receita-Despesa'!$B46,'Conciliação Bancária 2016.17.18'!$D:$D,'Base -Receita-Despesa'!BT$5)</f>
        <v>0</v>
      </c>
      <c r="BU46" s="193">
        <f>SUMIFS('Conciliação Bancária 2016.17.18'!$J:$J,'Conciliação Bancária 2016.17.18'!$K:$K,'Base -Receita-Despesa'!$B46,'Conciliação Bancária 2016.17.18'!$D:$D,'Base -Receita-Despesa'!BU$5)</f>
        <v>0</v>
      </c>
      <c r="BV46" s="194">
        <f t="shared" si="110"/>
        <v>0</v>
      </c>
      <c r="BW46" s="198">
        <f t="shared" si="111"/>
        <v>0</v>
      </c>
      <c r="BX46" s="195"/>
    </row>
    <row r="47" spans="2:76"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10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104"/>
        <v>-2699640.98</v>
      </c>
      <c r="AD47" s="198">
        <f t="shared" si="10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106"/>
        <v>-2287736.4299999997</v>
      </c>
      <c r="AS47" s="198">
        <f t="shared" si="10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108"/>
        <v>-2846873.5199999996</v>
      </c>
      <c r="BH47" s="198">
        <f t="shared" si="109"/>
        <v>0.10247825064372798</v>
      </c>
      <c r="BI47" s="195"/>
      <c r="BJ47" s="217">
        <f>SUMIFS('Conciliação Bancária 2016.17.18'!$J:$J,'Conciliação Bancária 2016.17.18'!$K:$K,'Base -Receita-Despesa'!$B47,'Conciliação Bancária 2016.17.18'!$D:$D,'Base -Receita-Despesa'!BJ$5)</f>
        <v>-321551.45999999996</v>
      </c>
      <c r="BK47" s="193">
        <f>SUMIFS('Conciliação Bancária 2016.17.18'!$J:$J,'Conciliação Bancária 2016.17.18'!$K:$K,'Base -Receita-Despesa'!$B47,'Conciliação Bancária 2016.17.18'!$D:$D,'Base -Receita-Despesa'!BK$5)</f>
        <v>-291243.8</v>
      </c>
      <c r="BL47" s="193">
        <f>SUMIFS('Conciliação Bancária 2016.17.18'!$J:$J,'Conciliação Bancária 2016.17.18'!$K:$K,'Base -Receita-Despesa'!$B47,'Conciliação Bancária 2016.17.18'!$D:$D,'Base -Receita-Despesa'!BL$5)</f>
        <v>-284441.83999999997</v>
      </c>
      <c r="BM47" s="193">
        <f>SUMIFS('Conciliação Bancária 2016.17.18'!$J:$J,'Conciliação Bancária 2016.17.18'!$K:$K,'Base -Receita-Despesa'!$B47,'Conciliação Bancária 2016.17.18'!$D:$D,'Base -Receita-Despesa'!BM$5)</f>
        <v>0</v>
      </c>
      <c r="BN47" s="193">
        <f>SUMIFS('Conciliação Bancária 2016.17.18'!$J:$J,'Conciliação Bancária 2016.17.18'!$K:$K,'Base -Receita-Despesa'!$B47,'Conciliação Bancária 2016.17.18'!$D:$D,'Base -Receita-Despesa'!BN$5)</f>
        <v>0</v>
      </c>
      <c r="BO47" s="193">
        <f>SUMIFS('Conciliação Bancária 2016.17.18'!$J:$J,'Conciliação Bancária 2016.17.18'!$K:$K,'Base -Receita-Despesa'!$B47,'Conciliação Bancária 2016.17.18'!$D:$D,'Base -Receita-Despesa'!BO$5)</f>
        <v>0</v>
      </c>
      <c r="BP47" s="193">
        <f>SUMIFS('Conciliação Bancária 2016.17.18'!$J:$J,'Conciliação Bancária 2016.17.18'!$K:$K,'Base -Receita-Despesa'!$B47,'Conciliação Bancária 2016.17.18'!$D:$D,'Base -Receita-Despesa'!BP$5)</f>
        <v>0</v>
      </c>
      <c r="BQ47" s="193">
        <f>SUMIFS('Conciliação Bancária 2016.17.18'!$J:$J,'Conciliação Bancária 2016.17.18'!$K:$K,'Base -Receita-Despesa'!$B47,'Conciliação Bancária 2016.17.18'!$D:$D,'Base -Receita-Despesa'!BQ$5)</f>
        <v>0</v>
      </c>
      <c r="BR47" s="193">
        <f>SUMIFS('Conciliação Bancária 2016.17.18'!$J:$J,'Conciliação Bancária 2016.17.18'!$K:$K,'Base -Receita-Despesa'!$B47,'Conciliação Bancária 2016.17.18'!$D:$D,'Base -Receita-Despesa'!BR$5)</f>
        <v>0</v>
      </c>
      <c r="BS47" s="193">
        <f>SUMIFS('Conciliação Bancária 2016.17.18'!$J:$J,'Conciliação Bancária 2016.17.18'!$K:$K,'Base -Receita-Despesa'!$B47,'Conciliação Bancária 2016.17.18'!$D:$D,'Base -Receita-Despesa'!BS$5)</f>
        <v>0</v>
      </c>
      <c r="BT47" s="193">
        <f>SUMIFS('Conciliação Bancária 2016.17.18'!$J:$J,'Conciliação Bancária 2016.17.18'!$K:$K,'Base -Receita-Despesa'!$B47,'Conciliação Bancária 2016.17.18'!$D:$D,'Base -Receita-Despesa'!BT$5)</f>
        <v>0</v>
      </c>
      <c r="BU47" s="193">
        <f>SUMIFS('Conciliação Bancária 2016.17.18'!$J:$J,'Conciliação Bancária 2016.17.18'!$K:$K,'Base -Receita-Despesa'!$B47,'Conciliação Bancária 2016.17.18'!$D:$D,'Base -Receita-Despesa'!BU$5)</f>
        <v>0</v>
      </c>
      <c r="BV47" s="194">
        <f t="shared" si="110"/>
        <v>-897237.1</v>
      </c>
      <c r="BW47" s="198">
        <f t="shared" si="111"/>
        <v>3.2297637311492378E-2</v>
      </c>
      <c r="BX47" s="195"/>
    </row>
    <row r="48" spans="2:76"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10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04"/>
        <v>0</v>
      </c>
      <c r="AD48" s="139">
        <f t="shared" si="10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06"/>
        <v>0</v>
      </c>
      <c r="AS48" s="139">
        <f t="shared" si="10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08"/>
        <v>0</v>
      </c>
      <c r="BH48" s="139">
        <f t="shared" si="109"/>
        <v>0</v>
      </c>
      <c r="BI48" s="115"/>
      <c r="BJ48" s="216">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10"/>
        <v>0</v>
      </c>
      <c r="BW48" s="139">
        <f t="shared" si="111"/>
        <v>0</v>
      </c>
      <c r="BX48" s="115"/>
    </row>
    <row r="49" spans="2:76"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10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04"/>
        <v>0</v>
      </c>
      <c r="AD49" s="139">
        <f t="shared" si="10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06"/>
        <v>0</v>
      </c>
      <c r="AS49" s="139">
        <f t="shared" si="10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08"/>
        <v>0</v>
      </c>
      <c r="BH49" s="139">
        <f t="shared" si="109"/>
        <v>0</v>
      </c>
      <c r="BI49" s="115"/>
      <c r="BJ49" s="216">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10"/>
        <v>0</v>
      </c>
      <c r="BW49" s="139">
        <f t="shared" si="111"/>
        <v>0</v>
      </c>
      <c r="BX49" s="115"/>
    </row>
    <row r="50" spans="2:76" s="117" customFormat="1" x14ac:dyDescent="0.3">
      <c r="B50" s="249" t="s">
        <v>93</v>
      </c>
      <c r="C50" s="149">
        <f>SUM(C33:C49)</f>
        <v>-723255.36999999965</v>
      </c>
      <c r="D50" s="149">
        <f t="shared" ref="D50:O50" si="112">SUM(D33:D49)</f>
        <v>-1276481.3426564115</v>
      </c>
      <c r="E50" s="149">
        <f t="shared" si="112"/>
        <v>-1043828.3600000001</v>
      </c>
      <c r="F50" s="149">
        <f t="shared" si="112"/>
        <v>-1139392.8</v>
      </c>
      <c r="G50" s="149">
        <f t="shared" si="112"/>
        <v>-1585035.44</v>
      </c>
      <c r="H50" s="149">
        <f t="shared" si="112"/>
        <v>-1234415.44</v>
      </c>
      <c r="I50" s="149">
        <f t="shared" si="112"/>
        <v>-1362889.1100000003</v>
      </c>
      <c r="J50" s="149">
        <f t="shared" si="112"/>
        <v>-1161116.9500000002</v>
      </c>
      <c r="K50" s="149">
        <f t="shared" si="112"/>
        <v>-1164201.25</v>
      </c>
      <c r="L50" s="149">
        <f t="shared" si="112"/>
        <v>-1350907.76</v>
      </c>
      <c r="M50" s="149">
        <f t="shared" si="112"/>
        <v>-1305708.45</v>
      </c>
      <c r="N50" s="203">
        <f t="shared" si="112"/>
        <v>-1454308.4000000001</v>
      </c>
      <c r="O50" s="220">
        <f t="shared" si="112"/>
        <v>-14801540.672656409</v>
      </c>
      <c r="P50" s="212"/>
      <c r="Q50" s="149">
        <f t="shared" ref="Q50" si="113">SUM(Q33:Q49)</f>
        <v>-1155034.08</v>
      </c>
      <c r="R50" s="149">
        <f t="shared" ref="R50" si="114">SUM(R33:R49)</f>
        <v>-865378.5399999998</v>
      </c>
      <c r="S50" s="149">
        <f t="shared" ref="S50" si="115">SUM(S33:S49)</f>
        <v>-1680963.2699999996</v>
      </c>
      <c r="T50" s="149">
        <f t="shared" ref="T50" si="116">SUM(T33:T49)</f>
        <v>-1064377.1200000001</v>
      </c>
      <c r="U50" s="149">
        <f t="shared" ref="U50" si="117">SUM(U33:U49)</f>
        <v>-1620687.8899999997</v>
      </c>
      <c r="V50" s="149">
        <f t="shared" ref="V50" si="118">SUM(V33:V49)</f>
        <v>43784.219999999332</v>
      </c>
      <c r="W50" s="149">
        <f t="shared" ref="W50" si="119">SUM(W33:W49)</f>
        <v>-1415210.0400000003</v>
      </c>
      <c r="X50" s="149">
        <f t="shared" ref="X50" si="120">SUM(X33:X49)</f>
        <v>-2090279.4300000002</v>
      </c>
      <c r="Y50" s="149">
        <f t="shared" ref="Y50" si="121">SUM(Y33:Y49)</f>
        <v>-1935131.7799999996</v>
      </c>
      <c r="Z50" s="149">
        <f t="shared" ref="Z50" si="122">SUM(Z33:Z49)</f>
        <v>-2237707.9899999993</v>
      </c>
      <c r="AA50" s="149">
        <f t="shared" ref="AA50" si="123">SUM(AA33:AA49)</f>
        <v>-1969136.8000000012</v>
      </c>
      <c r="AB50" s="149">
        <f t="shared" ref="AB50" si="124">SUM(AB33:AB49)</f>
        <v>-2533344.6199999996</v>
      </c>
      <c r="AC50" s="149">
        <f t="shared" ref="AC50" si="125">SUM(AC33:AC49)</f>
        <v>-18523467.34</v>
      </c>
      <c r="AD50" s="139">
        <f t="shared" si="105"/>
        <v>1</v>
      </c>
      <c r="AE50" s="122"/>
      <c r="AF50" s="149">
        <f t="shared" ref="AF50" si="126">SUM(AF33:AF49)</f>
        <v>-2314068.7899999996</v>
      </c>
      <c r="AG50" s="149">
        <f t="shared" ref="AG50" si="127">SUM(AG33:AG49)</f>
        <v>-2666827.4299999997</v>
      </c>
      <c r="AH50" s="149">
        <f t="shared" ref="AH50" si="128">SUM(AH33:AH49)</f>
        <v>-2396395.6199999996</v>
      </c>
      <c r="AI50" s="149">
        <f t="shared" ref="AI50" si="129">SUM(AI33:AI49)</f>
        <v>-2865476.0999999996</v>
      </c>
      <c r="AJ50" s="149">
        <f t="shared" ref="AJ50" si="130">SUM(AJ33:AJ49)</f>
        <v>-2448150.4799999995</v>
      </c>
      <c r="AK50" s="149">
        <f t="shared" ref="AK50" si="131">SUM(AK33:AK49)</f>
        <v>-2358981.9430000004</v>
      </c>
      <c r="AL50" s="149">
        <f t="shared" ref="AL50" si="132">SUM(AL33:AL49)</f>
        <v>-2465088.6700000004</v>
      </c>
      <c r="AM50" s="149">
        <f t="shared" ref="AM50" si="133">SUM(AM33:AM49)</f>
        <v>-2435704.9700000002</v>
      </c>
      <c r="AN50" s="149">
        <f t="shared" ref="AN50" si="134">SUM(AN33:AN49)</f>
        <v>-1904203.1799999992</v>
      </c>
      <c r="AO50" s="149">
        <f t="shared" ref="AO50" si="135">SUM(AO33:AO49)</f>
        <v>-2185478.58</v>
      </c>
      <c r="AP50" s="149">
        <f t="shared" ref="AP50" si="136">SUM(AP33:AP49)</f>
        <v>-1036097.83</v>
      </c>
      <c r="AQ50" s="149">
        <f t="shared" ref="AQ50" si="137">SUM(AQ33:AQ49)</f>
        <v>-2703796.8752902178</v>
      </c>
      <c r="AR50" s="149">
        <f t="shared" ref="AR50" si="138">SUM(AR33:AR49)</f>
        <v>-27780270.468290217</v>
      </c>
      <c r="AS50" s="139">
        <f t="shared" si="107"/>
        <v>1</v>
      </c>
      <c r="AT50" s="122"/>
      <c r="AU50" s="149">
        <f t="shared" ref="AU50:BG50" si="139">SUM(AU33:AU49)</f>
        <v>-1277060.2200000004</v>
      </c>
      <c r="AV50" s="149">
        <f t="shared" si="139"/>
        <v>-2258510.0700000003</v>
      </c>
      <c r="AW50" s="149">
        <f t="shared" si="139"/>
        <v>-2785296.0500000007</v>
      </c>
      <c r="AX50" s="149">
        <f t="shared" si="139"/>
        <v>-1252358.0599999998</v>
      </c>
      <c r="AY50" s="149">
        <f t="shared" si="139"/>
        <v>-2861041.88</v>
      </c>
      <c r="AZ50" s="149">
        <f t="shared" si="139"/>
        <v>-4182938.5299999989</v>
      </c>
      <c r="BA50" s="149">
        <f t="shared" si="139"/>
        <v>-3008264.4500000007</v>
      </c>
      <c r="BB50" s="149">
        <f t="shared" si="139"/>
        <v>-3272589.5599999991</v>
      </c>
      <c r="BC50" s="149">
        <f t="shared" si="139"/>
        <v>-1118813.25</v>
      </c>
      <c r="BD50" s="149">
        <f t="shared" si="139"/>
        <v>-3326889.94</v>
      </c>
      <c r="BE50" s="149">
        <f t="shared" si="139"/>
        <v>-2984508.5899999994</v>
      </c>
      <c r="BF50" s="149">
        <f t="shared" si="139"/>
        <v>-3250981.959999999</v>
      </c>
      <c r="BG50" s="149">
        <f t="shared" si="139"/>
        <v>-31579252.560000002</v>
      </c>
      <c r="BH50" s="139">
        <f t="shared" si="109"/>
        <v>1.1367510836889128</v>
      </c>
      <c r="BI50" s="122"/>
      <c r="BJ50" s="149">
        <f t="shared" ref="BJ50:BV50" si="140">SUM(BJ33:BJ49)</f>
        <v>-2326576.2699999996</v>
      </c>
      <c r="BK50" s="149">
        <f t="shared" si="140"/>
        <v>-2567822.9699999997</v>
      </c>
      <c r="BL50" s="149">
        <f t="shared" si="140"/>
        <v>-4326464.6499999994</v>
      </c>
      <c r="BM50" s="149">
        <f t="shared" si="140"/>
        <v>0</v>
      </c>
      <c r="BN50" s="149">
        <f t="shared" si="140"/>
        <v>0</v>
      </c>
      <c r="BO50" s="149">
        <f t="shared" si="140"/>
        <v>0</v>
      </c>
      <c r="BP50" s="149">
        <f t="shared" si="140"/>
        <v>0</v>
      </c>
      <c r="BQ50" s="149">
        <f t="shared" si="140"/>
        <v>0</v>
      </c>
      <c r="BR50" s="149">
        <f t="shared" si="140"/>
        <v>0</v>
      </c>
      <c r="BS50" s="149">
        <f t="shared" si="140"/>
        <v>0</v>
      </c>
      <c r="BT50" s="149">
        <f t="shared" si="140"/>
        <v>0</v>
      </c>
      <c r="BU50" s="149">
        <f t="shared" si="140"/>
        <v>0</v>
      </c>
      <c r="BV50" s="149">
        <f t="shared" si="140"/>
        <v>-9220863.8900000006</v>
      </c>
      <c r="BW50" s="139">
        <f t="shared" si="111"/>
        <v>0.33192131446398815</v>
      </c>
      <c r="BX50" s="122"/>
    </row>
    <row r="51" spans="2:76"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104"/>
        <v>0</v>
      </c>
      <c r="AD51" s="139">
        <f t="shared" si="10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0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0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11"/>
        <v>0</v>
      </c>
      <c r="BX51" s="115"/>
    </row>
    <row r="52" spans="2:76"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104"/>
        <v>0</v>
      </c>
      <c r="AD52" s="139">
        <f t="shared" si="10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0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0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11"/>
        <v>0</v>
      </c>
      <c r="BX52" s="115"/>
    </row>
    <row r="53" spans="2:76" s="117" customFormat="1" x14ac:dyDescent="0.3">
      <c r="B53" s="247" t="s">
        <v>94</v>
      </c>
      <c r="C53" s="149">
        <f t="shared" ref="C53:O53" si="141">SUM(C50:C52)</f>
        <v>-723255.36999999965</v>
      </c>
      <c r="D53" s="148">
        <f t="shared" si="141"/>
        <v>-1276481.3426564115</v>
      </c>
      <c r="E53" s="148">
        <f t="shared" si="141"/>
        <v>-1043828.3600000001</v>
      </c>
      <c r="F53" s="148">
        <f t="shared" si="141"/>
        <v>-1139392.8</v>
      </c>
      <c r="G53" s="148">
        <f t="shared" si="141"/>
        <v>-1585035.44</v>
      </c>
      <c r="H53" s="148">
        <f t="shared" si="141"/>
        <v>-1234415.44</v>
      </c>
      <c r="I53" s="148">
        <f t="shared" si="141"/>
        <v>-1362889.1100000003</v>
      </c>
      <c r="J53" s="148">
        <f t="shared" si="141"/>
        <v>-1161116.9500000002</v>
      </c>
      <c r="K53" s="148">
        <f t="shared" si="141"/>
        <v>-1164201.25</v>
      </c>
      <c r="L53" s="148">
        <f t="shared" si="141"/>
        <v>-1350907.76</v>
      </c>
      <c r="M53" s="148">
        <f t="shared" si="141"/>
        <v>-1305708.45</v>
      </c>
      <c r="N53" s="147">
        <f t="shared" si="141"/>
        <v>-1454308.4000000001</v>
      </c>
      <c r="O53" s="220">
        <f t="shared" si="141"/>
        <v>-14801540.672656409</v>
      </c>
      <c r="P53" s="212"/>
      <c r="Q53" s="149">
        <f t="shared" ref="Q53:AB53" si="142">SUM(Q50:Q52)</f>
        <v>-1155034.08</v>
      </c>
      <c r="R53" s="148">
        <f t="shared" si="142"/>
        <v>-865378.5399999998</v>
      </c>
      <c r="S53" s="148">
        <f t="shared" si="142"/>
        <v>-1680963.2699999996</v>
      </c>
      <c r="T53" s="148">
        <f t="shared" si="142"/>
        <v>-1064377.1200000001</v>
      </c>
      <c r="U53" s="148">
        <f t="shared" si="142"/>
        <v>-1620687.8899999997</v>
      </c>
      <c r="V53" s="148">
        <f t="shared" si="142"/>
        <v>43784.219999999332</v>
      </c>
      <c r="W53" s="148">
        <f t="shared" si="142"/>
        <v>-1415210.0400000003</v>
      </c>
      <c r="X53" s="148">
        <f t="shared" si="142"/>
        <v>-2090279.4300000002</v>
      </c>
      <c r="Y53" s="148">
        <f t="shared" si="142"/>
        <v>-1935131.7799999996</v>
      </c>
      <c r="Z53" s="148">
        <f t="shared" si="142"/>
        <v>-2237707.9899999993</v>
      </c>
      <c r="AA53" s="148">
        <f t="shared" si="142"/>
        <v>-1969136.8000000012</v>
      </c>
      <c r="AB53" s="148">
        <f t="shared" si="142"/>
        <v>-2533344.6199999996</v>
      </c>
      <c r="AC53" s="148">
        <f t="shared" si="104"/>
        <v>-18523467.34</v>
      </c>
      <c r="AD53" s="139">
        <f t="shared" si="105"/>
        <v>1</v>
      </c>
      <c r="AE53" s="122"/>
      <c r="AF53" s="149">
        <f t="shared" ref="AF53:AR53" si="143">SUM(AF33:AF49)</f>
        <v>-2314068.7899999996</v>
      </c>
      <c r="AG53" s="148">
        <f t="shared" si="143"/>
        <v>-2666827.4299999997</v>
      </c>
      <c r="AH53" s="148">
        <f t="shared" si="143"/>
        <v>-2396395.6199999996</v>
      </c>
      <c r="AI53" s="148">
        <f t="shared" si="143"/>
        <v>-2865476.0999999996</v>
      </c>
      <c r="AJ53" s="148">
        <f t="shared" si="143"/>
        <v>-2448150.4799999995</v>
      </c>
      <c r="AK53" s="148">
        <f t="shared" si="143"/>
        <v>-2358981.9430000004</v>
      </c>
      <c r="AL53" s="152">
        <f t="shared" si="143"/>
        <v>-2465088.6700000004</v>
      </c>
      <c r="AM53" s="148">
        <f t="shared" si="143"/>
        <v>-2435704.9700000002</v>
      </c>
      <c r="AN53" s="148">
        <f t="shared" si="143"/>
        <v>-1904203.1799999992</v>
      </c>
      <c r="AO53" s="148">
        <f t="shared" si="143"/>
        <v>-2185478.58</v>
      </c>
      <c r="AP53" s="148">
        <f t="shared" si="143"/>
        <v>-1036097.83</v>
      </c>
      <c r="AQ53" s="148">
        <f t="shared" si="143"/>
        <v>-2703796.8752902178</v>
      </c>
      <c r="AR53" s="148">
        <f t="shared" si="143"/>
        <v>-27780270.468290217</v>
      </c>
      <c r="AS53" s="139">
        <f t="shared" si="107"/>
        <v>1</v>
      </c>
      <c r="AT53" s="122"/>
      <c r="AU53" s="149">
        <f t="shared" ref="AU53:BG53" si="144">SUM(AU33:AU49)</f>
        <v>-1277060.2200000004</v>
      </c>
      <c r="AV53" s="148">
        <f t="shared" si="144"/>
        <v>-2258510.0700000003</v>
      </c>
      <c r="AW53" s="148">
        <f t="shared" si="144"/>
        <v>-2785296.0500000007</v>
      </c>
      <c r="AX53" s="148">
        <f t="shared" si="144"/>
        <v>-1252358.0599999998</v>
      </c>
      <c r="AY53" s="148">
        <f t="shared" si="144"/>
        <v>-2861041.88</v>
      </c>
      <c r="AZ53" s="148">
        <f t="shared" si="144"/>
        <v>-4182938.5299999989</v>
      </c>
      <c r="BA53" s="152">
        <f t="shared" si="144"/>
        <v>-3008264.4500000007</v>
      </c>
      <c r="BB53" s="148">
        <f t="shared" si="144"/>
        <v>-3272589.5599999991</v>
      </c>
      <c r="BC53" s="148">
        <f t="shared" si="144"/>
        <v>-1118813.25</v>
      </c>
      <c r="BD53" s="148">
        <f t="shared" si="144"/>
        <v>-3326889.94</v>
      </c>
      <c r="BE53" s="148">
        <f t="shared" si="144"/>
        <v>-2984508.5899999994</v>
      </c>
      <c r="BF53" s="148">
        <f t="shared" si="144"/>
        <v>-3250981.959999999</v>
      </c>
      <c r="BG53" s="148">
        <f t="shared" si="144"/>
        <v>-31579252.560000002</v>
      </c>
      <c r="BH53" s="139">
        <f t="shared" si="109"/>
        <v>1.1367510836889128</v>
      </c>
      <c r="BI53" s="122"/>
      <c r="BJ53" s="149">
        <f t="shared" ref="BJ53:BV53" si="145">SUM(BJ33:BJ49)</f>
        <v>-2326576.2699999996</v>
      </c>
      <c r="BK53" s="148">
        <f t="shared" si="145"/>
        <v>-2567822.9699999997</v>
      </c>
      <c r="BL53" s="148">
        <f t="shared" si="145"/>
        <v>-4326464.6499999994</v>
      </c>
      <c r="BM53" s="148">
        <f t="shared" si="145"/>
        <v>0</v>
      </c>
      <c r="BN53" s="148">
        <f t="shared" si="145"/>
        <v>0</v>
      </c>
      <c r="BO53" s="148">
        <f t="shared" si="145"/>
        <v>0</v>
      </c>
      <c r="BP53" s="152">
        <f t="shared" si="145"/>
        <v>0</v>
      </c>
      <c r="BQ53" s="148">
        <f t="shared" si="145"/>
        <v>0</v>
      </c>
      <c r="BR53" s="148">
        <f t="shared" si="145"/>
        <v>0</v>
      </c>
      <c r="BS53" s="148">
        <f t="shared" si="145"/>
        <v>0</v>
      </c>
      <c r="BT53" s="148">
        <f t="shared" si="145"/>
        <v>0</v>
      </c>
      <c r="BU53" s="148">
        <f t="shared" si="145"/>
        <v>0</v>
      </c>
      <c r="BV53" s="148">
        <f t="shared" si="145"/>
        <v>-9220863.8900000006</v>
      </c>
      <c r="BW53" s="139">
        <f t="shared" si="111"/>
        <v>0.33192131446398815</v>
      </c>
      <c r="BX53" s="122"/>
    </row>
    <row r="54" spans="2:76" x14ac:dyDescent="0.3">
      <c r="B54" s="251"/>
      <c r="C54" s="370" t="s">
        <v>95</v>
      </c>
      <c r="D54" s="370"/>
      <c r="E54" s="370"/>
      <c r="F54" s="370"/>
      <c r="G54" s="370"/>
      <c r="H54" s="370"/>
      <c r="I54" s="370"/>
      <c r="J54" s="370"/>
      <c r="K54" s="370"/>
      <c r="L54" s="370"/>
      <c r="M54" s="370"/>
      <c r="N54" s="371"/>
      <c r="O54" s="253"/>
      <c r="Q54" s="356" t="s">
        <v>96</v>
      </c>
      <c r="R54" s="356"/>
      <c r="S54" s="356"/>
      <c r="T54" s="356"/>
      <c r="U54" s="356"/>
      <c r="V54" s="356"/>
      <c r="W54" s="356"/>
      <c r="X54" s="356"/>
      <c r="Y54" s="356"/>
      <c r="Z54" s="356"/>
      <c r="AA54" s="356"/>
      <c r="AB54" s="356"/>
      <c r="AC54" s="356"/>
      <c r="AD54" s="356"/>
      <c r="AE54" s="115"/>
      <c r="AF54" s="356" t="s">
        <v>97</v>
      </c>
      <c r="AG54" s="356"/>
      <c r="AH54" s="356"/>
      <c r="AI54" s="356"/>
      <c r="AJ54" s="356"/>
      <c r="AK54" s="356"/>
      <c r="AL54" s="356"/>
      <c r="AM54" s="356"/>
      <c r="AN54" s="356"/>
      <c r="AO54" s="356"/>
      <c r="AP54" s="356"/>
      <c r="AQ54" s="356"/>
      <c r="AR54" s="356"/>
      <c r="AS54" s="356"/>
      <c r="AT54" s="115"/>
      <c r="AU54" s="356" t="s">
        <v>97</v>
      </c>
      <c r="AV54" s="356"/>
      <c r="AW54" s="356"/>
      <c r="AX54" s="356"/>
      <c r="AY54" s="356"/>
      <c r="AZ54" s="356"/>
      <c r="BA54" s="356"/>
      <c r="BB54" s="356"/>
      <c r="BC54" s="356"/>
      <c r="BD54" s="356"/>
      <c r="BE54" s="356"/>
      <c r="BF54" s="356"/>
      <c r="BG54" s="356"/>
      <c r="BH54" s="356"/>
      <c r="BI54" s="115"/>
      <c r="BJ54" s="356" t="s">
        <v>97</v>
      </c>
      <c r="BK54" s="356"/>
      <c r="BL54" s="356"/>
      <c r="BM54" s="356"/>
      <c r="BN54" s="356"/>
      <c r="BO54" s="356"/>
      <c r="BP54" s="356"/>
      <c r="BQ54" s="356"/>
      <c r="BR54" s="356"/>
      <c r="BS54" s="356"/>
      <c r="BT54" s="356"/>
      <c r="BU54" s="356"/>
      <c r="BV54" s="356"/>
      <c r="BW54" s="356"/>
      <c r="BX54" s="115"/>
    </row>
    <row r="55" spans="2:76"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46">SUM(Q55:AB55)</f>
        <v>0</v>
      </c>
      <c r="AD55" s="139">
        <f t="shared" ref="AD55:AD60" si="147">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48">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49">SUM(AU55:BF55)</f>
        <v>0</v>
      </c>
      <c r="BH55" s="139">
        <f>IFERROR(BG55/$AR$59,0)</f>
        <v>0</v>
      </c>
      <c r="BI55" s="115"/>
      <c r="BJ55" s="216">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50">SUM(BJ55:BU55)</f>
        <v>0</v>
      </c>
      <c r="BW55" s="139">
        <f>IFERROR(BV55/$AR$59,0)</f>
        <v>0</v>
      </c>
      <c r="BX55" s="115"/>
    </row>
    <row r="56" spans="2:76"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46"/>
        <v>0</v>
      </c>
      <c r="AD56" s="139">
        <f t="shared" si="147"/>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48"/>
        <v>0</v>
      </c>
      <c r="AS56" s="139">
        <f t="shared" ref="AS56:AS59" si="151">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49"/>
        <v>0</v>
      </c>
      <c r="BH56" s="139">
        <f t="shared" ref="BH56:BH59" si="152">IFERROR(BG56/$AR$59,0)</f>
        <v>0</v>
      </c>
      <c r="BI56" s="115"/>
      <c r="BJ56" s="216">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50"/>
        <v>0</v>
      </c>
      <c r="BW56" s="139">
        <f t="shared" ref="BW56:BW59" si="153">IFERROR(BV56/$AR$59,0)</f>
        <v>0</v>
      </c>
      <c r="BX56" s="115"/>
    </row>
    <row r="57" spans="2:76"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46"/>
        <v>0</v>
      </c>
      <c r="AD57" s="139">
        <f t="shared" si="147"/>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48"/>
        <v>0</v>
      </c>
      <c r="AS57" s="139">
        <f t="shared" si="151"/>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49"/>
        <v>0</v>
      </c>
      <c r="BH57" s="139">
        <f t="shared" si="152"/>
        <v>0</v>
      </c>
      <c r="BI57" s="115"/>
      <c r="BJ57" s="216">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50"/>
        <v>0</v>
      </c>
      <c r="BW57" s="139">
        <f t="shared" si="153"/>
        <v>0</v>
      </c>
      <c r="BX57" s="115"/>
    </row>
    <row r="58" spans="2:76"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46"/>
        <v>0</v>
      </c>
      <c r="AD58" s="139">
        <f t="shared" si="147"/>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48"/>
        <v>0</v>
      </c>
      <c r="AS58" s="139">
        <f t="shared" si="151"/>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49"/>
        <v>0</v>
      </c>
      <c r="BH58" s="139">
        <f t="shared" si="152"/>
        <v>0</v>
      </c>
      <c r="BI58" s="115"/>
      <c r="BJ58" s="216">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50"/>
        <v>0</v>
      </c>
      <c r="BW58" s="139">
        <f t="shared" si="153"/>
        <v>0</v>
      </c>
      <c r="BX58" s="115"/>
    </row>
    <row r="59" spans="2:76" s="117" customFormat="1" x14ac:dyDescent="0.3">
      <c r="B59" s="249" t="s">
        <v>102</v>
      </c>
      <c r="C59" s="144">
        <f t="shared" ref="C59:O59" si="154">SUM(C55:C58)</f>
        <v>0</v>
      </c>
      <c r="D59" s="134">
        <f t="shared" si="154"/>
        <v>0</v>
      </c>
      <c r="E59" s="134">
        <f t="shared" si="154"/>
        <v>0</v>
      </c>
      <c r="F59" s="134">
        <f t="shared" si="154"/>
        <v>0</v>
      </c>
      <c r="G59" s="134">
        <f t="shared" si="154"/>
        <v>0</v>
      </c>
      <c r="H59" s="134">
        <f t="shared" si="154"/>
        <v>0</v>
      </c>
      <c r="I59" s="134">
        <f t="shared" si="154"/>
        <v>0</v>
      </c>
      <c r="J59" s="134">
        <f t="shared" si="154"/>
        <v>0</v>
      </c>
      <c r="K59" s="134">
        <f t="shared" si="154"/>
        <v>0</v>
      </c>
      <c r="L59" s="134">
        <f t="shared" si="154"/>
        <v>3.637978807091713E-11</v>
      </c>
      <c r="M59" s="134">
        <f t="shared" si="154"/>
        <v>9.9999999802093953E-3</v>
      </c>
      <c r="N59" s="153">
        <f t="shared" si="154"/>
        <v>0</v>
      </c>
      <c r="O59" s="241">
        <f t="shared" si="154"/>
        <v>1.0000000016589183E-2</v>
      </c>
      <c r="P59" s="212"/>
      <c r="Q59" s="144">
        <f t="shared" ref="Q59:AB59" si="155">SUM(Q55:Q58)</f>
        <v>0</v>
      </c>
      <c r="R59" s="134">
        <f t="shared" si="155"/>
        <v>0</v>
      </c>
      <c r="S59" s="134">
        <f t="shared" si="155"/>
        <v>0</v>
      </c>
      <c r="T59" s="134">
        <f t="shared" si="155"/>
        <v>0</v>
      </c>
      <c r="U59" s="134">
        <f t="shared" si="155"/>
        <v>0</v>
      </c>
      <c r="V59" s="134">
        <f t="shared" si="155"/>
        <v>0</v>
      </c>
      <c r="W59" s="134">
        <f t="shared" si="155"/>
        <v>0</v>
      </c>
      <c r="X59" s="134">
        <f t="shared" si="155"/>
        <v>0</v>
      </c>
      <c r="Y59" s="134">
        <f t="shared" si="155"/>
        <v>0</v>
      </c>
      <c r="Z59" s="134">
        <f t="shared" si="155"/>
        <v>0</v>
      </c>
      <c r="AA59" s="134">
        <f t="shared" si="155"/>
        <v>0</v>
      </c>
      <c r="AB59" s="134">
        <f t="shared" si="155"/>
        <v>0</v>
      </c>
      <c r="AC59" s="134">
        <f t="shared" si="146"/>
        <v>0</v>
      </c>
      <c r="AD59" s="139">
        <f t="shared" si="147"/>
        <v>0</v>
      </c>
      <c r="AE59" s="122"/>
      <c r="AF59" s="144">
        <f t="shared" ref="AF59:AQ59" si="156">SUM(AF55:AF58)</f>
        <v>0</v>
      </c>
      <c r="AG59" s="134">
        <f t="shared" si="156"/>
        <v>0</v>
      </c>
      <c r="AH59" s="134">
        <f t="shared" si="156"/>
        <v>0</v>
      </c>
      <c r="AI59" s="134">
        <f t="shared" si="156"/>
        <v>0</v>
      </c>
      <c r="AJ59" s="134">
        <f t="shared" si="156"/>
        <v>0</v>
      </c>
      <c r="AK59" s="134">
        <f t="shared" si="156"/>
        <v>0</v>
      </c>
      <c r="AL59" s="154">
        <f t="shared" si="156"/>
        <v>0</v>
      </c>
      <c r="AM59" s="134">
        <f t="shared" si="156"/>
        <v>0</v>
      </c>
      <c r="AN59" s="134">
        <f t="shared" si="156"/>
        <v>0</v>
      </c>
      <c r="AO59" s="134">
        <f t="shared" si="156"/>
        <v>0</v>
      </c>
      <c r="AP59" s="134">
        <f t="shared" si="156"/>
        <v>0</v>
      </c>
      <c r="AQ59" s="134">
        <f t="shared" si="156"/>
        <v>0</v>
      </c>
      <c r="AR59" s="134">
        <f t="shared" si="148"/>
        <v>0</v>
      </c>
      <c r="AS59" s="139">
        <f t="shared" si="151"/>
        <v>0</v>
      </c>
      <c r="AT59" s="122"/>
      <c r="AU59" s="144">
        <f t="shared" ref="AU59:BF59" si="157">SUM(AU55:AU58)</f>
        <v>0</v>
      </c>
      <c r="AV59" s="134">
        <f t="shared" si="157"/>
        <v>0</v>
      </c>
      <c r="AW59" s="134">
        <f t="shared" si="157"/>
        <v>0</v>
      </c>
      <c r="AX59" s="134">
        <f t="shared" si="157"/>
        <v>0</v>
      </c>
      <c r="AY59" s="134">
        <f t="shared" si="157"/>
        <v>0</v>
      </c>
      <c r="AZ59" s="134">
        <f t="shared" si="157"/>
        <v>0</v>
      </c>
      <c r="BA59" s="154">
        <f t="shared" si="157"/>
        <v>0</v>
      </c>
      <c r="BB59" s="134">
        <f t="shared" si="157"/>
        <v>0</v>
      </c>
      <c r="BC59" s="134">
        <f t="shared" si="157"/>
        <v>0</v>
      </c>
      <c r="BD59" s="134">
        <f t="shared" si="157"/>
        <v>0</v>
      </c>
      <c r="BE59" s="134">
        <f t="shared" si="157"/>
        <v>0</v>
      </c>
      <c r="BF59" s="134">
        <f t="shared" si="157"/>
        <v>0</v>
      </c>
      <c r="BG59" s="134">
        <f t="shared" si="149"/>
        <v>0</v>
      </c>
      <c r="BH59" s="139">
        <f t="shared" si="152"/>
        <v>0</v>
      </c>
      <c r="BI59" s="122"/>
      <c r="BJ59" s="144">
        <f t="shared" ref="BJ59:BU59" si="158">SUM(BJ55:BJ58)</f>
        <v>0</v>
      </c>
      <c r="BK59" s="134">
        <f t="shared" si="158"/>
        <v>0</v>
      </c>
      <c r="BL59" s="134">
        <f t="shared" si="158"/>
        <v>0</v>
      </c>
      <c r="BM59" s="134">
        <f t="shared" si="158"/>
        <v>0</v>
      </c>
      <c r="BN59" s="134">
        <f t="shared" si="158"/>
        <v>0</v>
      </c>
      <c r="BO59" s="134">
        <f t="shared" si="158"/>
        <v>0</v>
      </c>
      <c r="BP59" s="154">
        <f t="shared" si="158"/>
        <v>0</v>
      </c>
      <c r="BQ59" s="134">
        <f t="shared" si="158"/>
        <v>0</v>
      </c>
      <c r="BR59" s="134">
        <f t="shared" si="158"/>
        <v>0</v>
      </c>
      <c r="BS59" s="134">
        <f t="shared" si="158"/>
        <v>0</v>
      </c>
      <c r="BT59" s="134">
        <f t="shared" si="158"/>
        <v>0</v>
      </c>
      <c r="BU59" s="134">
        <f t="shared" si="158"/>
        <v>0</v>
      </c>
      <c r="BV59" s="134">
        <f t="shared" si="150"/>
        <v>0</v>
      </c>
      <c r="BW59" s="139">
        <f t="shared" si="153"/>
        <v>0</v>
      </c>
      <c r="BX59" s="122"/>
    </row>
    <row r="60" spans="2:76" s="157" customFormat="1" x14ac:dyDescent="0.3">
      <c r="B60" s="247" t="s">
        <v>103</v>
      </c>
      <c r="C60" s="145">
        <f t="shared" ref="C60:M60" si="159">C14+C26+C53+C59</f>
        <v>147844.24</v>
      </c>
      <c r="D60" s="145">
        <f t="shared" si="159"/>
        <v>403838.24734358862</v>
      </c>
      <c r="E60" s="145">
        <f t="shared" si="159"/>
        <v>416805.54999999981</v>
      </c>
      <c r="F60" s="145">
        <f t="shared" si="159"/>
        <v>160911.84999999986</v>
      </c>
      <c r="G60" s="145">
        <f t="shared" si="159"/>
        <v>267204.24000000022</v>
      </c>
      <c r="H60" s="145">
        <f t="shared" si="159"/>
        <v>388544.77</v>
      </c>
      <c r="I60" s="145">
        <f t="shared" si="159"/>
        <v>272471.51999999979</v>
      </c>
      <c r="J60" s="145">
        <f t="shared" si="159"/>
        <v>143187.23999999976</v>
      </c>
      <c r="K60" s="145">
        <f t="shared" si="159"/>
        <v>169487.19999999995</v>
      </c>
      <c r="L60" s="145">
        <f t="shared" si="159"/>
        <v>278508.50000000029</v>
      </c>
      <c r="M60" s="145">
        <f t="shared" si="159"/>
        <v>128933.47999999995</v>
      </c>
      <c r="N60" s="204">
        <f>N14+N26+N53+N59</f>
        <v>1135656.1399999999</v>
      </c>
      <c r="O60" s="221">
        <f>O14+O26+O31+O53+O59</f>
        <v>-42065.482656409724</v>
      </c>
      <c r="P60" s="212"/>
      <c r="Q60" s="145">
        <f t="shared" ref="Q60:AB60" si="160">Q14+Q26+Q53+Q59</f>
        <v>732683.54999999981</v>
      </c>
      <c r="R60" s="145">
        <f t="shared" si="160"/>
        <v>560994.09000000008</v>
      </c>
      <c r="S60" s="145">
        <f t="shared" si="160"/>
        <v>829613.31000000052</v>
      </c>
      <c r="T60" s="145">
        <f t="shared" si="160"/>
        <v>411206.94999999972</v>
      </c>
      <c r="U60" s="145">
        <f t="shared" si="160"/>
        <v>1800874.8900000006</v>
      </c>
      <c r="V60" s="145">
        <f>V14+V26+V53+V59</f>
        <v>1844659.1099999994</v>
      </c>
      <c r="W60" s="145">
        <f t="shared" si="160"/>
        <v>2550071.9900000002</v>
      </c>
      <c r="X60" s="145">
        <f t="shared" si="160"/>
        <v>2054219.4900000002</v>
      </c>
      <c r="Y60" s="145">
        <f t="shared" si="160"/>
        <v>1764480.0900000005</v>
      </c>
      <c r="Z60" s="145">
        <f t="shared" si="160"/>
        <v>1670110.3800000008</v>
      </c>
      <c r="AA60" s="145">
        <f t="shared" si="160"/>
        <v>2423520.0799999996</v>
      </c>
      <c r="AB60" s="145">
        <f t="shared" si="160"/>
        <v>8878320.8900000006</v>
      </c>
      <c r="AC60" s="145">
        <f t="shared" ref="AC60" si="161">AC14+AC26+AC31+AC53+AC59</f>
        <v>5277509.7800000049</v>
      </c>
      <c r="AD60" s="139">
        <f t="shared" si="147"/>
        <v>1</v>
      </c>
      <c r="AE60" s="155"/>
      <c r="AF60" s="145">
        <f t="shared" ref="AF60" si="162">AF14+AF26+AF53+AF59</f>
        <v>8235270.8699999992</v>
      </c>
      <c r="AG60" s="145">
        <f t="shared" ref="AG60" si="163">AG14+AG26+AG53+AG59</f>
        <v>6422611.4900000002</v>
      </c>
      <c r="AH60" s="145">
        <f t="shared" ref="AH60" si="164">AH14+AH26+AH53+AH59</f>
        <v>6621881.1799999997</v>
      </c>
      <c r="AI60" s="145">
        <f t="shared" ref="AI60" si="165">AI14+AI26+AI53+AI59</f>
        <v>5283032.7300000004</v>
      </c>
      <c r="AJ60" s="145">
        <f t="shared" ref="AJ60" si="166">AJ14+AJ26+AJ53+AJ59</f>
        <v>5275488.4799999995</v>
      </c>
      <c r="AK60" s="145">
        <f t="shared" ref="AK60" si="167">AK14+AK26+AK53+AK59</f>
        <v>4353731.4169999994</v>
      </c>
      <c r="AL60" s="145">
        <f t="shared" ref="AL60" si="168">AL14+AL26+AL53+AL59</f>
        <v>3446686.689999999</v>
      </c>
      <c r="AM60" s="145">
        <f t="shared" ref="AM60" si="169">AM14+AM26+AM53+AM59</f>
        <v>1189599.5799999991</v>
      </c>
      <c r="AN60" s="145">
        <f t="shared" ref="AN60" si="170">AN14+AN26+AN53+AN59</f>
        <v>-15027.559999999125</v>
      </c>
      <c r="AO60" s="145">
        <f t="shared" ref="AO60" si="171">AO14+AO26+AO53+AO59</f>
        <v>-62113.009999999776</v>
      </c>
      <c r="AP60" s="145">
        <f t="shared" ref="AP60" si="172">AP14+AP26+AP53+AP59</f>
        <v>1291045.4600000004</v>
      </c>
      <c r="AQ60" s="145">
        <f t="shared" ref="AQ60" si="173">AQ14+AQ26+AQ53+AQ59</f>
        <v>1208.0047097820789</v>
      </c>
      <c r="AR60" s="145">
        <f t="shared" ref="AR60" si="174">AR14+AR26+AR31+AR53+AR59</f>
        <v>-1396430.5982902162</v>
      </c>
      <c r="AS60" s="156"/>
      <c r="AT60" s="155"/>
      <c r="AU60" s="145">
        <f>AU14+AU26+AU53+AU59</f>
        <v>149674.43999999948</v>
      </c>
      <c r="AV60" s="145">
        <f t="shared" ref="AV60:BF60" si="175">AV14+AV26+AV53+AV59</f>
        <v>423460.42000000039</v>
      </c>
      <c r="AW60" s="145">
        <f t="shared" si="175"/>
        <v>76549.719999999274</v>
      </c>
      <c r="AX60" s="145">
        <f t="shared" si="175"/>
        <v>1557828.2500000002</v>
      </c>
      <c r="AY60" s="145">
        <f t="shared" si="175"/>
        <v>1670735.04</v>
      </c>
      <c r="AZ60" s="145">
        <f t="shared" si="175"/>
        <v>2345022.5900000012</v>
      </c>
      <c r="BA60" s="145">
        <f t="shared" si="175"/>
        <v>2037011.1999999997</v>
      </c>
      <c r="BB60" s="145">
        <f t="shared" si="175"/>
        <v>1123484.5900000012</v>
      </c>
      <c r="BC60" s="145">
        <f t="shared" si="175"/>
        <v>4804.2000000001863</v>
      </c>
      <c r="BD60" s="145">
        <f t="shared" si="175"/>
        <v>4779384.5700000022</v>
      </c>
      <c r="BE60" s="145">
        <f t="shared" si="175"/>
        <v>4093328.5800000005</v>
      </c>
      <c r="BF60" s="145">
        <f t="shared" si="175"/>
        <v>875522.23000000045</v>
      </c>
      <c r="BG60" s="145">
        <f t="shared" ref="BG60" si="176">BG14+BG26+BG31+BG53+BG59</f>
        <v>4108396.8799999878</v>
      </c>
      <c r="BH60" s="156"/>
      <c r="BI60" s="155"/>
      <c r="BJ60" s="145">
        <f t="shared" ref="BJ60:BU60" si="177">BJ14+BJ26+BJ53+BJ59</f>
        <v>856241.12000000011</v>
      </c>
      <c r="BK60" s="145">
        <f t="shared" si="177"/>
        <v>180907.37000000011</v>
      </c>
      <c r="BL60" s="145">
        <f t="shared" si="177"/>
        <v>10771330.93</v>
      </c>
      <c r="BM60" s="145">
        <f t="shared" si="177"/>
        <v>0</v>
      </c>
      <c r="BN60" s="145">
        <f t="shared" si="177"/>
        <v>0</v>
      </c>
      <c r="BO60" s="145">
        <f t="shared" si="177"/>
        <v>0</v>
      </c>
      <c r="BP60" s="145">
        <f t="shared" si="177"/>
        <v>0</v>
      </c>
      <c r="BQ60" s="145">
        <f t="shared" si="177"/>
        <v>0</v>
      </c>
      <c r="BR60" s="145">
        <f>BR14+BR26+BR53+BR59</f>
        <v>0</v>
      </c>
      <c r="BS60" s="145">
        <f t="shared" si="177"/>
        <v>0</v>
      </c>
      <c r="BT60" s="145">
        <f t="shared" si="177"/>
        <v>0</v>
      </c>
      <c r="BU60" s="145">
        <f t="shared" si="177"/>
        <v>0</v>
      </c>
      <c r="BV60" s="145">
        <f t="shared" ref="BV60" si="178">BV14+BV26+BV31+BV53+BV59</f>
        <v>853977.6799999997</v>
      </c>
      <c r="BW60" s="156"/>
      <c r="BX60" s="155"/>
    </row>
    <row r="61" spans="2:76" ht="12.6" thickBot="1" x14ac:dyDescent="0.35">
      <c r="B61" s="246"/>
      <c r="C61" s="370" t="s">
        <v>104</v>
      </c>
      <c r="D61" s="370"/>
      <c r="E61" s="370"/>
      <c r="F61" s="370"/>
      <c r="G61" s="370"/>
      <c r="H61" s="370"/>
      <c r="I61" s="370"/>
      <c r="J61" s="370"/>
      <c r="K61" s="370"/>
      <c r="L61" s="370"/>
      <c r="M61" s="370"/>
      <c r="N61" s="371"/>
      <c r="O61" s="253"/>
      <c r="Q61" s="356" t="s">
        <v>104</v>
      </c>
      <c r="R61" s="356"/>
      <c r="S61" s="356"/>
      <c r="T61" s="356"/>
      <c r="U61" s="356"/>
      <c r="V61" s="356"/>
      <c r="W61" s="356"/>
      <c r="X61" s="356"/>
      <c r="Y61" s="356"/>
      <c r="Z61" s="356"/>
      <c r="AA61" s="356"/>
      <c r="AB61" s="356"/>
      <c r="AC61" s="356"/>
      <c r="AD61" s="356"/>
      <c r="AE61" s="115"/>
      <c r="AF61" s="356" t="s">
        <v>104</v>
      </c>
      <c r="AG61" s="356"/>
      <c r="AH61" s="356"/>
      <c r="AI61" s="356"/>
      <c r="AJ61" s="356"/>
      <c r="AK61" s="356"/>
      <c r="AL61" s="356"/>
      <c r="AM61" s="356"/>
      <c r="AN61" s="356"/>
      <c r="AO61" s="356"/>
      <c r="AP61" s="356"/>
      <c r="AQ61" s="356"/>
      <c r="AR61" s="356"/>
      <c r="AS61" s="356"/>
      <c r="AT61" s="115"/>
      <c r="AU61" s="356" t="s">
        <v>104</v>
      </c>
      <c r="AV61" s="356"/>
      <c r="AW61" s="356"/>
      <c r="AX61" s="356"/>
      <c r="AY61" s="356"/>
      <c r="AZ61" s="356"/>
      <c r="BA61" s="356"/>
      <c r="BB61" s="356"/>
      <c r="BC61" s="356"/>
      <c r="BD61" s="356"/>
      <c r="BE61" s="356"/>
      <c r="BF61" s="356"/>
      <c r="BG61" s="356"/>
      <c r="BH61" s="356"/>
      <c r="BI61" s="115"/>
      <c r="BJ61" s="361" t="s">
        <v>104</v>
      </c>
      <c r="BK61" s="361"/>
      <c r="BL61" s="361"/>
      <c r="BM61" s="361"/>
      <c r="BN61" s="361"/>
      <c r="BO61" s="361"/>
      <c r="BP61" s="361"/>
      <c r="BQ61" s="361"/>
      <c r="BR61" s="361"/>
      <c r="BS61" s="361"/>
      <c r="BT61" s="361"/>
      <c r="BU61" s="361"/>
      <c r="BV61" s="361"/>
      <c r="BW61" s="361"/>
      <c r="BX61" s="115"/>
    </row>
    <row r="62" spans="2:76"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79">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80">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81">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82">SUM(AU62:BF62)</f>
        <v>-5.8207660913467407E-11</v>
      </c>
      <c r="BH62" s="218"/>
      <c r="BI62" s="115"/>
      <c r="BJ62" s="216">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1892089.55</v>
      </c>
      <c r="BL62" s="146">
        <f>SUMIFS('Conciliação Bancária 2016.17.18'!$J:$J,'Conciliação Bancária 2016.17.18'!$K:$K,'Base -Receita-Despesa'!$B62,'Conciliação Bancária 2016.17.18'!$D:$D,'Base -Receita-Despesa'!BL$5,'Conciliação Bancária 2016.17.18'!$J:$J,"&gt;"&amp;0)</f>
        <v>7315946.6200000001</v>
      </c>
      <c r="BM62" s="146">
        <f>SUMIFS('Conciliação Bancária 2016.17.18'!$J:$J,'Conciliação Bancária 2016.17.18'!$K:$K,'Base -Receita-Despesa'!$B62,'Conciliação Bancária 2016.17.18'!$D:$D,'Base -Receita-Despesa'!BM$5,'Conciliação Bancária 2016.17.18'!$J:$J,"&gt;"&amp;0)</f>
        <v>0</v>
      </c>
      <c r="BN62" s="146">
        <f>SUMIFS('Conciliação Bancária 2016.17.18'!$J:$J,'Conciliação Bancária 2016.17.18'!$K:$K,'Base -Receita-Despesa'!$B62,'Conciliação Bancária 2016.17.18'!$D:$D,'Base -Receita-Despesa'!BN$5,'Conciliação Bancária 2016.17.18'!$J:$J,"&gt;"&amp;0)</f>
        <v>0</v>
      </c>
      <c r="BO62" s="146">
        <f>SUMIFS('Conciliação Bancária 2016.17.18'!$J:$J,'Conciliação Bancária 2016.17.18'!$K:$K,'Base -Receita-Despesa'!$B62,'Conciliação Bancária 2016.17.18'!$D:$D,'Base -Receita-Despesa'!BO$5,'Conciliação Bancária 2016.17.18'!$J:$J,"&gt;"&amp;0)</f>
        <v>0</v>
      </c>
      <c r="BP62" s="146">
        <f>SUMIFS('Conciliação Bancária 2016.17.18'!$J:$J,'Conciliação Bancária 2016.17.18'!$K:$K,'Base -Receita-Despesa'!$B62,'Conciliação Bancária 2016.17.18'!$D:$D,'Base -Receita-Despesa'!BP$5,'Conciliação Bancária 2016.17.18'!$J:$J,"&gt;"&amp;0)</f>
        <v>0</v>
      </c>
      <c r="BQ62" s="146">
        <f>SUMIFS('Conciliação Bancária 2016.17.18'!$J:$J,'Conciliação Bancária 2016.17.18'!$K:$K,'Base -Receita-Despesa'!$B62,'Conciliação Bancária 2016.17.18'!$D:$D,'Base -Receita-Despesa'!BQ$5,'Conciliação Bancária 2016.17.18'!$J:$J,"&gt;"&amp;0)</f>
        <v>0</v>
      </c>
      <c r="BR62" s="146">
        <f>SUMIFS('Conciliação Bancária 2016.17.18'!$J:$J,'Conciliação Bancária 2016.17.18'!$K:$K,'Base -Receita-Despesa'!$B62,'Conciliação Bancária 2016.17.18'!$D:$D,'Base -Receita-Despesa'!BR$5,'Conciliação Bancária 2016.17.18'!$J:$J,"&gt;"&amp;0)</f>
        <v>0</v>
      </c>
      <c r="BS62" s="146">
        <f>SUMIFS('Conciliação Bancária 2016.17.18'!$J:$J,'Conciliação Bancária 2016.17.18'!$K:$K,'Base -Receita-Despesa'!$B62,'Conciliação Bancária 2016.17.18'!$D:$D,'Base -Receita-Despesa'!BS$5,'Conciliação Bancária 2016.17.18'!$J:$J,"&gt;"&amp;0)</f>
        <v>0</v>
      </c>
      <c r="BT62" s="146">
        <f>SUMIFS('Conciliação Bancária 2016.17.18'!$J:$J,'Conciliação Bancária 2016.17.18'!$K:$K,'Base -Receita-Despesa'!$B62,'Conciliação Bancária 2016.17.18'!$D:$D,'Base -Receita-Despesa'!BT$5,'Conciliação Bancária 2016.17.18'!$J:$J,"&gt;"&amp;0)</f>
        <v>0</v>
      </c>
      <c r="BU62" s="146">
        <f>SUMIFS('Conciliação Bancária 2016.17.18'!$J:$J,'Conciliação Bancária 2016.17.18'!$K:$K,'Base -Receita-Despesa'!$B62,'Conciliação Bancária 2016.17.18'!$D:$D,'Base -Receita-Despesa'!BU$5,'Conciliação Bancária 2016.17.18'!$J:$J,"&gt;"&amp;0)</f>
        <v>0</v>
      </c>
      <c r="BV62" s="134">
        <f t="shared" ref="BV62:BV63" si="183">SUM(BJ62:BU62)</f>
        <v>11514837.870000001</v>
      </c>
      <c r="BW62" s="323"/>
      <c r="BX62" s="115"/>
    </row>
    <row r="63" spans="2:76"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79"/>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80"/>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81"/>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82"/>
        <v>0</v>
      </c>
      <c r="BH63" s="218"/>
      <c r="BI63" s="115"/>
      <c r="BJ63" s="216">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-1892089.55</v>
      </c>
      <c r="BL63" s="146">
        <f>SUMIFS('Conciliação Bancária 2016.17.18'!$J:$J,'Conciliação Bancária 2016.17.18'!$K:$K,'Base -Receita-Despesa'!$B62,'Conciliação Bancária 2016.17.18'!$D:$D,'Base -Receita-Despesa'!BL$5,'Conciliação Bancária 2016.17.18'!$J:$J,"&lt;"&amp;0)</f>
        <v>-7315946.6200000001</v>
      </c>
      <c r="BM63" s="146">
        <f>SUMIFS('Conciliação Bancária 2016.17.18'!$J:$J,'Conciliação Bancária 2016.17.18'!$K:$K,'Base -Receita-Despesa'!$B62,'Conciliação Bancária 2016.17.18'!$D:$D,'Base -Receita-Despesa'!BM$5,'Conciliação Bancária 2016.17.18'!$J:$J,"&lt;"&amp;0)</f>
        <v>0</v>
      </c>
      <c r="BN63" s="146">
        <f>SUMIFS('Conciliação Bancária 2016.17.18'!$J:$J,'Conciliação Bancária 2016.17.18'!$K:$K,'Base -Receita-Despesa'!$B62,'Conciliação Bancária 2016.17.18'!$D:$D,'Base -Receita-Despesa'!BN$5,'Conciliação Bancária 2016.17.18'!$J:$J,"&lt;"&amp;0)</f>
        <v>0</v>
      </c>
      <c r="BO63" s="146">
        <f>SUMIFS('Conciliação Bancária 2016.17.18'!$J:$J,'Conciliação Bancária 2016.17.18'!$K:$K,'Base -Receita-Despesa'!$B62,'Conciliação Bancária 2016.17.18'!$D:$D,'Base -Receita-Despesa'!BO$5,'Conciliação Bancária 2016.17.18'!$J:$J,"&lt;"&amp;0)</f>
        <v>0</v>
      </c>
      <c r="BP63" s="146">
        <f>SUMIFS('Conciliação Bancária 2016.17.18'!$J:$J,'Conciliação Bancária 2016.17.18'!$K:$K,'Base -Receita-Despesa'!$B62,'Conciliação Bancária 2016.17.18'!$D:$D,'Base -Receita-Despesa'!BP$5,'Conciliação Bancária 2016.17.18'!$J:$J,"&lt;"&amp;0)</f>
        <v>0</v>
      </c>
      <c r="BQ63" s="146">
        <f>SUMIFS('Conciliação Bancária 2016.17.18'!$J:$J,'Conciliação Bancária 2016.17.18'!$K:$K,'Base -Receita-Despesa'!$B62,'Conciliação Bancária 2016.17.18'!$D:$D,'Base -Receita-Despesa'!BQ$5,'Conciliação Bancária 2016.17.18'!$J:$J,"&lt;"&amp;0)</f>
        <v>0</v>
      </c>
      <c r="BR63" s="146">
        <f>SUMIFS('Conciliação Bancária 2016.17.18'!$J:$J,'Conciliação Bancária 2016.17.18'!$K:$K,'Base -Receita-Despesa'!$B62,'Conciliação Bancária 2016.17.18'!$D:$D,'Base -Receita-Despesa'!BR$5,'Conciliação Bancária 2016.17.18'!$J:$J,"&lt;"&amp;0)</f>
        <v>0</v>
      </c>
      <c r="BS63" s="146">
        <f>SUMIFS('Conciliação Bancária 2016.17.18'!$J:$J,'Conciliação Bancária 2016.17.18'!$K:$K,'Base -Receita-Despesa'!$B62,'Conciliação Bancária 2016.17.18'!$D:$D,'Base -Receita-Despesa'!BS$5,'Conciliação Bancária 2016.17.18'!$J:$J,"&lt;"&amp;0)</f>
        <v>0</v>
      </c>
      <c r="BT63" s="146">
        <f>SUMIFS('Conciliação Bancária 2016.17.18'!$J:$J,'Conciliação Bancária 2016.17.18'!$K:$K,'Base -Receita-Despesa'!$B62,'Conciliação Bancária 2016.17.18'!$D:$D,'Base -Receita-Despesa'!BT$5,'Conciliação Bancária 2016.17.18'!$J:$J,"&lt;"&amp;0)</f>
        <v>0</v>
      </c>
      <c r="BU63" s="146">
        <f>SUMIFS('Conciliação Bancária 2016.17.18'!$J:$J,'Conciliação Bancária 2016.17.18'!$K:$K,'Base -Receita-Despesa'!$B62,'Conciliação Bancária 2016.17.18'!$D:$D,'Base -Receita-Despesa'!BU$5,'Conciliação Bancária 2016.17.18'!$J:$J,"&lt;"&amp;0)</f>
        <v>0</v>
      </c>
      <c r="BV63" s="134">
        <f t="shared" si="183"/>
        <v>-11514837.870000001</v>
      </c>
      <c r="BW63" s="323"/>
      <c r="BX63" s="115"/>
    </row>
    <row r="64" spans="2:76" s="117" customFormat="1" ht="13.2" thickTop="1" thickBot="1" x14ac:dyDescent="0.35">
      <c r="B64" s="249" t="s">
        <v>107</v>
      </c>
      <c r="C64" s="131">
        <f>C60+C62+C63</f>
        <v>147844.24</v>
      </c>
      <c r="D64" s="131">
        <f t="shared" ref="D64:N64" si="184">D60+D62+D63</f>
        <v>403838.24734358862</v>
      </c>
      <c r="E64" s="131">
        <f t="shared" si="184"/>
        <v>416805.54999999981</v>
      </c>
      <c r="F64" s="131">
        <f t="shared" si="184"/>
        <v>160911.84999999986</v>
      </c>
      <c r="G64" s="131">
        <f t="shared" si="184"/>
        <v>267204.24000000022</v>
      </c>
      <c r="H64" s="131">
        <f t="shared" si="184"/>
        <v>388544.77</v>
      </c>
      <c r="I64" s="131">
        <f t="shared" si="184"/>
        <v>272471.51999999979</v>
      </c>
      <c r="J64" s="131">
        <f t="shared" si="184"/>
        <v>143187.23999999976</v>
      </c>
      <c r="K64" s="131">
        <f t="shared" si="184"/>
        <v>169487.19999999995</v>
      </c>
      <c r="L64" s="131">
        <f t="shared" si="184"/>
        <v>278508.50000000029</v>
      </c>
      <c r="M64" s="131">
        <f t="shared" si="184"/>
        <v>128933.47999999995</v>
      </c>
      <c r="N64" s="131">
        <f t="shared" si="184"/>
        <v>1135656.1399999999</v>
      </c>
      <c r="O64" s="241">
        <f>N64</f>
        <v>1135656.1399999999</v>
      </c>
      <c r="P64" s="208"/>
      <c r="Q64" s="131">
        <f t="shared" ref="Q64" si="185">Q60+Q62+Q63</f>
        <v>732683.54999999981</v>
      </c>
      <c r="R64" s="131">
        <f t="shared" ref="R64" si="186">R60+R62+R63</f>
        <v>560994.09000000008</v>
      </c>
      <c r="S64" s="131">
        <f t="shared" ref="S64" si="187">S60+S62+S63</f>
        <v>829613.31000000052</v>
      </c>
      <c r="T64" s="131">
        <f t="shared" ref="T64" si="188">T60+T62+T63</f>
        <v>411206.94999999972</v>
      </c>
      <c r="U64" s="131">
        <f t="shared" ref="U64" si="189">U60+U62+U63</f>
        <v>1800874.8900000006</v>
      </c>
      <c r="V64" s="131">
        <f t="shared" ref="V64" si="190">V60+V62+V63</f>
        <v>1844659.1099999994</v>
      </c>
      <c r="W64" s="131">
        <f t="shared" ref="W64" si="191">W60+W62+W63</f>
        <v>2550071.9900000002</v>
      </c>
      <c r="X64" s="131">
        <f t="shared" ref="X64" si="192">X60+X62+X63</f>
        <v>2054219.4900000002</v>
      </c>
      <c r="Y64" s="131">
        <f t="shared" ref="Y64" si="193">Y60+Y62+Y63</f>
        <v>1764480.0900000005</v>
      </c>
      <c r="Z64" s="131">
        <f t="shared" ref="Z64" si="194">Z60+Z62+Z63</f>
        <v>1670110.3800000008</v>
      </c>
      <c r="AA64" s="131">
        <f t="shared" ref="AA64" si="195">AA60+AA62+AA63</f>
        <v>2423520.0799999996</v>
      </c>
      <c r="AB64" s="131">
        <f t="shared" ref="AB64" si="196">AB60+AB62+AB63</f>
        <v>8878320.8900000006</v>
      </c>
      <c r="AC64" s="241">
        <f>AB64</f>
        <v>8878320.8900000006</v>
      </c>
      <c r="AD64" s="218"/>
      <c r="AE64" s="122"/>
      <c r="AF64" s="131">
        <f t="shared" ref="AF64" si="197">AF60+AF62+AF63</f>
        <v>8235270.8699999992</v>
      </c>
      <c r="AG64" s="131">
        <f t="shared" ref="AG64" si="198">AG60+AG62+AG63</f>
        <v>6422611.4899999993</v>
      </c>
      <c r="AH64" s="131">
        <f t="shared" ref="AH64" si="199">AH60+AH62+AH63</f>
        <v>6221881.1799999997</v>
      </c>
      <c r="AI64" s="131">
        <f t="shared" ref="AI64" si="200">AI60+AI62+AI63</f>
        <v>5283032.7299999995</v>
      </c>
      <c r="AJ64" s="131">
        <f t="shared" ref="AJ64" si="201">AJ60+AJ62+AJ63</f>
        <v>5275488.4799999995</v>
      </c>
      <c r="AK64" s="131">
        <f t="shared" ref="AK64" si="202">AK60+AK62+AK63</f>
        <v>4353731.4169999994</v>
      </c>
      <c r="AL64" s="131">
        <f t="shared" ref="AL64" si="203">AL60+AL62+AL63</f>
        <v>3446686.6899999995</v>
      </c>
      <c r="AM64" s="131">
        <f t="shared" ref="AM64" si="204">AM60+AM62+AM63</f>
        <v>989599.57999999903</v>
      </c>
      <c r="AN64" s="131">
        <f t="shared" ref="AN64" si="205">AN60+AN62+AN63</f>
        <v>494972.44000000088</v>
      </c>
      <c r="AO64" s="131">
        <f t="shared" ref="AO64" si="206">AO60+AO62+AO63</f>
        <v>35731.410000000149</v>
      </c>
      <c r="AP64" s="131">
        <f t="shared" ref="AP64" si="207">AP60+AP62+AP63</f>
        <v>1291045.4600000004</v>
      </c>
      <c r="AQ64" s="131">
        <f t="shared" ref="AQ64" si="208">AQ60+AQ62+AQ63</f>
        <v>1208.0047097820789</v>
      </c>
      <c r="AR64" s="241">
        <f>AQ64</f>
        <v>1208.0047097820789</v>
      </c>
      <c r="AS64" s="218"/>
      <c r="AT64" s="122"/>
      <c r="AU64" s="131">
        <f t="shared" ref="AU64" si="209">AU60+AU62+AU63</f>
        <v>149674.43999999948</v>
      </c>
      <c r="AV64" s="131">
        <f t="shared" ref="AV64" si="210">AV60+AV62+AV63</f>
        <v>423460.42000000039</v>
      </c>
      <c r="AW64" s="131">
        <f t="shared" ref="AW64" si="211">AW60+AW62+AW63</f>
        <v>76549.719999999274</v>
      </c>
      <c r="AX64" s="131">
        <f t="shared" ref="AX64" si="212">AX60+AX62+AX63</f>
        <v>1557828.2500000002</v>
      </c>
      <c r="AY64" s="131">
        <f t="shared" ref="AY64" si="213">AY60+AY62+AY63</f>
        <v>1670735.04</v>
      </c>
      <c r="AZ64" s="131">
        <f t="shared" ref="AZ64" si="214">AZ60+AZ62+AZ63</f>
        <v>2345022.5900000012</v>
      </c>
      <c r="BA64" s="131">
        <f t="shared" ref="BA64" si="215">BA60+BA62+BA63</f>
        <v>2037011.1999999997</v>
      </c>
      <c r="BB64" s="131">
        <f t="shared" ref="BB64" si="216">BB60+BB62+BB63</f>
        <v>1123484.5900000012</v>
      </c>
      <c r="BC64" s="131">
        <f t="shared" ref="BC64" si="217">BC60+BC62+BC63</f>
        <v>4804.2000000001863</v>
      </c>
      <c r="BD64" s="131">
        <f t="shared" ref="BD64" si="218">BD60+BD62+BD63</f>
        <v>4779384.5700000022</v>
      </c>
      <c r="BE64" s="131">
        <f t="shared" ref="BE64" si="219">BE60+BE62+BE63</f>
        <v>4093328.5800000005</v>
      </c>
      <c r="BF64" s="131">
        <f t="shared" ref="BF64" si="220">BF60+BF62+BF63</f>
        <v>875522.23000000045</v>
      </c>
      <c r="BG64" s="241">
        <f>BF64</f>
        <v>875522.23000000045</v>
      </c>
      <c r="BH64" s="218"/>
      <c r="BI64" s="122"/>
      <c r="BJ64" s="131">
        <f t="shared" ref="BJ64" si="221">BJ60+BJ62+BJ63</f>
        <v>856241.12000000011</v>
      </c>
      <c r="BK64" s="131">
        <f t="shared" ref="BK64" si="222">BK60+BK62+BK63</f>
        <v>180907.37000000011</v>
      </c>
      <c r="BL64" s="131">
        <f t="shared" ref="BL64" si="223">BL60+BL62+BL63</f>
        <v>10771330.93</v>
      </c>
      <c r="BM64" s="131">
        <f t="shared" ref="BM64" si="224">BM60+BM62+BM63</f>
        <v>0</v>
      </c>
      <c r="BN64" s="131">
        <f t="shared" ref="BN64" si="225">BN60+BN62+BN63</f>
        <v>0</v>
      </c>
      <c r="BO64" s="131">
        <f t="shared" ref="BO64" si="226">BO60+BO62+BO63</f>
        <v>0</v>
      </c>
      <c r="BP64" s="131">
        <f t="shared" ref="BP64" si="227">BP60+BP62+BP63</f>
        <v>0</v>
      </c>
      <c r="BQ64" s="131">
        <f t="shared" ref="BQ64" si="228">BQ60+BQ62+BQ63</f>
        <v>0</v>
      </c>
      <c r="BR64" s="131">
        <f t="shared" ref="BR64" si="229">BR60+BR62+BR63</f>
        <v>0</v>
      </c>
      <c r="BS64" s="131">
        <f t="shared" ref="BS64" si="230">BS60+BS62+BS63</f>
        <v>0</v>
      </c>
      <c r="BT64" s="131">
        <f t="shared" ref="BT64" si="231">BT60+BT62+BT63</f>
        <v>0</v>
      </c>
      <c r="BU64" s="131">
        <f t="shared" ref="BU64" si="232">BU60+BU62+BU63</f>
        <v>0</v>
      </c>
      <c r="BV64" s="168">
        <f>BU64</f>
        <v>0</v>
      </c>
      <c r="BW64" s="323"/>
      <c r="BX64" s="122"/>
    </row>
    <row r="65" spans="2:76"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33">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3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3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36">BF65</f>
        <v>206.3</v>
      </c>
      <c r="BH65" s="139">
        <f>BG65/$AR$69</f>
        <v>0.17077814569536426</v>
      </c>
      <c r="BI65" s="115"/>
      <c r="BJ65" s="150">
        <f>'HEELJ - Saldos Bancários'!BA10</f>
        <v>0</v>
      </c>
      <c r="BK65" s="133">
        <f>'HEELJ - Saldos Bancários'!BB10</f>
        <v>0</v>
      </c>
      <c r="BL65" s="133">
        <f>'HEELJ - Saldos Bancários'!BC10</f>
        <v>845781.8</v>
      </c>
      <c r="BM65" s="133">
        <f>'HEELJ - Saldos Bancários'!BD10</f>
        <v>0</v>
      </c>
      <c r="BN65" s="133">
        <f>'HEELJ - Saldos Bancários'!BE10</f>
        <v>0</v>
      </c>
      <c r="BO65" s="133">
        <f>'HEELJ - Saldos Bancários'!BF10</f>
        <v>0</v>
      </c>
      <c r="BP65" s="133">
        <f>'HEELJ - Saldos Bancários'!BG10</f>
        <v>0</v>
      </c>
      <c r="BQ65" s="133">
        <f>'HEELJ - Saldos Bancários'!BH10</f>
        <v>0</v>
      </c>
      <c r="BR65" s="133">
        <f>'HEELJ - Saldos Bancários'!BI10</f>
        <v>0</v>
      </c>
      <c r="BS65" s="133">
        <f>'HEELJ - Saldos Bancários'!BJ10</f>
        <v>0</v>
      </c>
      <c r="BT65" s="133">
        <f>'HEELJ - Saldos Bancários'!BK10</f>
        <v>0</v>
      </c>
      <c r="BU65" s="133">
        <f>'HEELJ - Saldos Bancários'!BL10</f>
        <v>0</v>
      </c>
      <c r="BV65" s="134">
        <f t="shared" ref="BV65:BV67" si="237">BU65</f>
        <v>0</v>
      </c>
      <c r="BW65" s="139">
        <f>BV65/$AR$69</f>
        <v>0</v>
      </c>
      <c r="BX65" s="115"/>
    </row>
    <row r="66" spans="2:76"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33"/>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34"/>
        <v>6071895.0299999993</v>
      </c>
      <c r="AD66" s="139">
        <f t="shared" ref="AD66:AD69" si="238">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3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36"/>
        <v>875315.93</v>
      </c>
      <c r="BH66" s="139">
        <f>BG66/$AR$69</f>
        <v>724.59927980132454</v>
      </c>
      <c r="BI66" s="115"/>
      <c r="BJ66" s="150">
        <f>'HEELJ - Saldos Bancários'!BA20</f>
        <v>856241.12</v>
      </c>
      <c r="BK66" s="133">
        <f>'HEELJ - Saldos Bancários'!BB20</f>
        <v>180907.37000000002</v>
      </c>
      <c r="BL66" s="133">
        <f>'HEELJ - Saldos Bancários'!BC20</f>
        <v>9925549.129999999</v>
      </c>
      <c r="BM66" s="133">
        <f>'HEELJ - Saldos Bancários'!BD20</f>
        <v>0</v>
      </c>
      <c r="BN66" s="133">
        <f>'HEELJ - Saldos Bancários'!BE20</f>
        <v>0</v>
      </c>
      <c r="BO66" s="133">
        <f>'HEELJ - Saldos Bancários'!BF20</f>
        <v>0</v>
      </c>
      <c r="BP66" s="133">
        <f>'HEELJ - Saldos Bancários'!BG20</f>
        <v>0</v>
      </c>
      <c r="BQ66" s="133">
        <f>'HEELJ - Saldos Bancários'!BH20</f>
        <v>0</v>
      </c>
      <c r="BR66" s="133">
        <f>'HEELJ - Saldos Bancários'!BI20</f>
        <v>0</v>
      </c>
      <c r="BS66" s="133">
        <f>'HEELJ - Saldos Bancários'!BJ20</f>
        <v>0</v>
      </c>
      <c r="BT66" s="133">
        <f>'HEELJ - Saldos Bancários'!BK20</f>
        <v>0</v>
      </c>
      <c r="BU66" s="133">
        <f>'HEELJ - Saldos Bancários'!BL20</f>
        <v>0</v>
      </c>
      <c r="BV66" s="134">
        <f t="shared" si="237"/>
        <v>0</v>
      </c>
      <c r="BW66" s="139">
        <f>BV66/$AR$69</f>
        <v>0</v>
      </c>
      <c r="BX66" s="115"/>
    </row>
    <row r="67" spans="2:76"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33"/>
        <v>0</v>
      </c>
      <c r="P67" s="208"/>
      <c r="Q67" s="150">
        <v>0</v>
      </c>
      <c r="R67" s="133">
        <v>0</v>
      </c>
      <c r="S67" s="133">
        <v>0</v>
      </c>
      <c r="T67" s="133">
        <v>0</v>
      </c>
      <c r="U67" s="133">
        <v>0</v>
      </c>
      <c r="V67" s="133">
        <v>0</v>
      </c>
      <c r="W67" s="133">
        <v>0</v>
      </c>
      <c r="X67" s="133">
        <v>0</v>
      </c>
      <c r="Y67" s="133">
        <v>0</v>
      </c>
      <c r="Z67" s="133">
        <v>0</v>
      </c>
      <c r="AA67" s="133">
        <v>0</v>
      </c>
      <c r="AB67" s="133">
        <v>0</v>
      </c>
      <c r="AC67" s="241">
        <f t="shared" si="234"/>
        <v>0</v>
      </c>
      <c r="AD67" s="139">
        <f t="shared" si="238"/>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35"/>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36"/>
        <v>0</v>
      </c>
      <c r="BH67" s="139">
        <f>BG67/$AR$69</f>
        <v>0</v>
      </c>
      <c r="BI67" s="115"/>
      <c r="BJ67" s="150">
        <f>BJ10</f>
        <v>0</v>
      </c>
      <c r="BK67" s="132">
        <v>0</v>
      </c>
      <c r="BL67" s="132">
        <v>0</v>
      </c>
      <c r="BM67" s="132">
        <v>0</v>
      </c>
      <c r="BN67" s="132">
        <v>0</v>
      </c>
      <c r="BO67" s="132">
        <v>0</v>
      </c>
      <c r="BP67" s="158">
        <v>0</v>
      </c>
      <c r="BQ67" s="132">
        <v>0</v>
      </c>
      <c r="BR67" s="133">
        <f>BR10</f>
        <v>0</v>
      </c>
      <c r="BS67" s="133">
        <f>BS10</f>
        <v>0</v>
      </c>
      <c r="BT67" s="133">
        <f>BT10</f>
        <v>0</v>
      </c>
      <c r="BU67" s="133">
        <f>BU10</f>
        <v>0</v>
      </c>
      <c r="BV67" s="134">
        <f t="shared" si="237"/>
        <v>0</v>
      </c>
      <c r="BW67" s="139">
        <f>BV67/$AR$69</f>
        <v>0</v>
      </c>
      <c r="BX67" s="115"/>
    </row>
    <row r="68" spans="2:76"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79"/>
        <v>0</v>
      </c>
      <c r="P68" s="208"/>
      <c r="Q68" s="150">
        <v>0</v>
      </c>
      <c r="R68" s="133">
        <v>0</v>
      </c>
      <c r="S68" s="133">
        <v>0</v>
      </c>
      <c r="T68" s="133">
        <v>0</v>
      </c>
      <c r="U68" s="133">
        <v>0</v>
      </c>
      <c r="V68" s="133">
        <v>0</v>
      </c>
      <c r="W68" s="133">
        <v>0</v>
      </c>
      <c r="X68" s="133">
        <v>0</v>
      </c>
      <c r="Y68" s="133">
        <v>0</v>
      </c>
      <c r="Z68" s="133">
        <v>0</v>
      </c>
      <c r="AA68" s="133">
        <v>0</v>
      </c>
      <c r="AB68" s="133">
        <v>0</v>
      </c>
      <c r="AC68" s="241">
        <f t="shared" si="180"/>
        <v>0</v>
      </c>
      <c r="AD68" s="139">
        <f t="shared" si="238"/>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81"/>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39">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40">SUM(BJ68:BU68)</f>
        <v>0</v>
      </c>
      <c r="BW68" s="139">
        <f>BV68/$AR$69</f>
        <v>0</v>
      </c>
      <c r="BX68" s="122"/>
    </row>
    <row r="69" spans="2:76" s="117" customFormat="1" x14ac:dyDescent="0.3">
      <c r="B69" s="249" t="s">
        <v>110</v>
      </c>
      <c r="C69" s="144">
        <f t="shared" ref="C69:O69" si="241">SUM(C65:C68)</f>
        <v>147844.24</v>
      </c>
      <c r="D69" s="134">
        <f t="shared" si="241"/>
        <v>403838.25</v>
      </c>
      <c r="E69" s="134">
        <f t="shared" si="241"/>
        <v>416805.55</v>
      </c>
      <c r="F69" s="134">
        <f t="shared" si="241"/>
        <v>160911.85</v>
      </c>
      <c r="G69" s="134">
        <f t="shared" si="241"/>
        <v>267204.24</v>
      </c>
      <c r="H69" s="134">
        <f t="shared" si="241"/>
        <v>388544.77</v>
      </c>
      <c r="I69" s="134">
        <f t="shared" si="241"/>
        <v>272471.52</v>
      </c>
      <c r="J69" s="134">
        <f t="shared" si="241"/>
        <v>143187.24</v>
      </c>
      <c r="K69" s="134">
        <f t="shared" si="241"/>
        <v>169487.19999999998</v>
      </c>
      <c r="L69" s="134">
        <f t="shared" si="241"/>
        <v>278508.5</v>
      </c>
      <c r="M69" s="134">
        <f t="shared" si="241"/>
        <v>128933.47</v>
      </c>
      <c r="N69" s="153">
        <f t="shared" si="241"/>
        <v>1135656.1399999999</v>
      </c>
      <c r="O69" s="241">
        <f t="shared" si="241"/>
        <v>1135656.1399999999</v>
      </c>
      <c r="P69" s="212"/>
      <c r="Q69" s="144">
        <f t="shared" ref="Q69:AC69" si="242">SUM(Q65:Q68)</f>
        <v>732683.55</v>
      </c>
      <c r="R69" s="134">
        <f t="shared" si="242"/>
        <v>560994.09</v>
      </c>
      <c r="S69" s="134">
        <f t="shared" si="242"/>
        <v>829613.30999999994</v>
      </c>
      <c r="T69" s="134">
        <f t="shared" si="242"/>
        <v>411206.95000000007</v>
      </c>
      <c r="U69" s="134">
        <f t="shared" si="242"/>
        <v>1800874.8900000001</v>
      </c>
      <c r="V69" s="134">
        <f t="shared" si="242"/>
        <v>1844659.1100000003</v>
      </c>
      <c r="W69" s="134">
        <f t="shared" si="242"/>
        <v>2550071.9900000002</v>
      </c>
      <c r="X69" s="134">
        <f t="shared" si="242"/>
        <v>2054219.49</v>
      </c>
      <c r="Y69" s="134">
        <f t="shared" si="242"/>
        <v>1764480.0899999999</v>
      </c>
      <c r="Z69" s="134">
        <f t="shared" si="242"/>
        <v>1670110.38</v>
      </c>
      <c r="AA69" s="134">
        <f t="shared" si="242"/>
        <v>2423520.08</v>
      </c>
      <c r="AB69" s="134">
        <f t="shared" si="242"/>
        <v>8878320.879999999</v>
      </c>
      <c r="AC69" s="241">
        <f t="shared" si="242"/>
        <v>8878320.879999999</v>
      </c>
      <c r="AD69" s="139">
        <f t="shared" si="238"/>
        <v>1</v>
      </c>
      <c r="AE69" s="122"/>
      <c r="AF69" s="144">
        <f t="shared" ref="AF69:AQ69" si="243">AF65+AF66+AF67+AF68</f>
        <v>8235270.8700000001</v>
      </c>
      <c r="AG69" s="134">
        <f t="shared" si="243"/>
        <v>6422611.4899999993</v>
      </c>
      <c r="AH69" s="134">
        <f t="shared" si="243"/>
        <v>6221881.1799999997</v>
      </c>
      <c r="AI69" s="134">
        <f t="shared" si="243"/>
        <v>5283032.7299999995</v>
      </c>
      <c r="AJ69" s="134">
        <f t="shared" si="243"/>
        <v>5275488.4799999995</v>
      </c>
      <c r="AK69" s="134">
        <f t="shared" si="243"/>
        <v>4353731.42</v>
      </c>
      <c r="AL69" s="154">
        <f t="shared" si="243"/>
        <v>3446686.6899999995</v>
      </c>
      <c r="AM69" s="134">
        <f t="shared" si="243"/>
        <v>989599.58</v>
      </c>
      <c r="AN69" s="134">
        <f t="shared" si="243"/>
        <v>494972.44000000006</v>
      </c>
      <c r="AO69" s="134">
        <f t="shared" si="243"/>
        <v>35731.409999999996</v>
      </c>
      <c r="AP69" s="134">
        <f t="shared" si="243"/>
        <v>1291045.46</v>
      </c>
      <c r="AQ69" s="134">
        <f t="shared" si="243"/>
        <v>1208</v>
      </c>
      <c r="AR69" s="241">
        <f t="shared" ref="AR69" si="244">SUM(AR65:AR68)</f>
        <v>1208</v>
      </c>
      <c r="AS69" s="139">
        <f>AR69/$AR$69</f>
        <v>1</v>
      </c>
      <c r="AT69" s="122"/>
      <c r="AU69" s="144">
        <f t="shared" ref="AU69:BF69" si="245">AU65+AU66+AU67+AU68</f>
        <v>149674.44</v>
      </c>
      <c r="AV69" s="134">
        <f t="shared" si="245"/>
        <v>423460.42000000004</v>
      </c>
      <c r="AW69" s="134">
        <f t="shared" si="245"/>
        <v>76549.72</v>
      </c>
      <c r="AX69" s="134">
        <f t="shared" si="245"/>
        <v>1557828.25</v>
      </c>
      <c r="AY69" s="134">
        <f t="shared" si="245"/>
        <v>1670735.04</v>
      </c>
      <c r="AZ69" s="134">
        <f t="shared" si="245"/>
        <v>2345022.59</v>
      </c>
      <c r="BA69" s="154">
        <f t="shared" si="245"/>
        <v>2037011.2</v>
      </c>
      <c r="BB69" s="134">
        <f t="shared" si="245"/>
        <v>1123484.5900000001</v>
      </c>
      <c r="BC69" s="134">
        <f t="shared" si="245"/>
        <v>4804.2000000000007</v>
      </c>
      <c r="BD69" s="134">
        <f t="shared" si="245"/>
        <v>4779384.57</v>
      </c>
      <c r="BE69" s="134">
        <f t="shared" si="245"/>
        <v>4093328.5799999996</v>
      </c>
      <c r="BF69" s="134">
        <f t="shared" si="245"/>
        <v>875522.2300000001</v>
      </c>
      <c r="BG69" s="241">
        <f t="shared" ref="BG69" si="246">SUM(BG65:BG68)</f>
        <v>875522.2300000001</v>
      </c>
      <c r="BH69" s="139">
        <f>BG69/$AR$69</f>
        <v>724.77005794701995</v>
      </c>
      <c r="BI69" s="122"/>
      <c r="BJ69" s="144">
        <f t="shared" ref="BJ69:BU69" si="247">BJ65+BJ66+BJ67+BJ68</f>
        <v>856241.12</v>
      </c>
      <c r="BK69" s="134">
        <f t="shared" si="247"/>
        <v>180907.37000000002</v>
      </c>
      <c r="BL69" s="134">
        <f t="shared" si="247"/>
        <v>10771330.93</v>
      </c>
      <c r="BM69" s="134">
        <f t="shared" si="247"/>
        <v>0</v>
      </c>
      <c r="BN69" s="134">
        <f t="shared" si="247"/>
        <v>0</v>
      </c>
      <c r="BO69" s="134">
        <f t="shared" si="247"/>
        <v>0</v>
      </c>
      <c r="BP69" s="154">
        <f t="shared" si="247"/>
        <v>0</v>
      </c>
      <c r="BQ69" s="134">
        <f t="shared" si="247"/>
        <v>0</v>
      </c>
      <c r="BR69" s="134">
        <f t="shared" si="247"/>
        <v>0</v>
      </c>
      <c r="BS69" s="134">
        <f t="shared" si="247"/>
        <v>0</v>
      </c>
      <c r="BT69" s="134">
        <f t="shared" si="247"/>
        <v>0</v>
      </c>
      <c r="BU69" s="134">
        <f t="shared" si="247"/>
        <v>0</v>
      </c>
      <c r="BV69" s="134">
        <f t="shared" ref="BV69" si="248">SUM(BV65:BV68)</f>
        <v>0</v>
      </c>
      <c r="BW69" s="139">
        <f>BV69/$AR$69</f>
        <v>0</v>
      </c>
      <c r="BX69" s="122"/>
    </row>
    <row r="70" spans="2:76" ht="12.6" thickBot="1" x14ac:dyDescent="0.35">
      <c r="B70" s="252" t="s">
        <v>111</v>
      </c>
      <c r="C70" s="159">
        <f>C64-C69</f>
        <v>0</v>
      </c>
      <c r="D70" s="159">
        <f t="shared" ref="D70:N70" si="249">D64-D69</f>
        <v>-2.6564113795757294E-3</v>
      </c>
      <c r="E70" s="159">
        <f t="shared" si="249"/>
        <v>0</v>
      </c>
      <c r="F70" s="159">
        <f t="shared" si="249"/>
        <v>0</v>
      </c>
      <c r="G70" s="159">
        <f t="shared" si="249"/>
        <v>0</v>
      </c>
      <c r="H70" s="159">
        <f t="shared" si="249"/>
        <v>0</v>
      </c>
      <c r="I70" s="159">
        <f t="shared" si="249"/>
        <v>0</v>
      </c>
      <c r="J70" s="159">
        <f t="shared" si="249"/>
        <v>-2.3283064365386963E-10</v>
      </c>
      <c r="K70" s="159">
        <f t="shared" si="249"/>
        <v>0</v>
      </c>
      <c r="L70" s="159">
        <f t="shared" si="249"/>
        <v>0</v>
      </c>
      <c r="M70" s="159">
        <f t="shared" si="249"/>
        <v>9.9999999511055648E-3</v>
      </c>
      <c r="N70" s="159">
        <f t="shared" si="249"/>
        <v>0</v>
      </c>
      <c r="O70" s="242">
        <f>SUM(C70:N70)</f>
        <v>7.3435883386991918E-3</v>
      </c>
      <c r="Q70" s="159">
        <f t="shared" ref="Q70" si="250">Q64-Q69</f>
        <v>0</v>
      </c>
      <c r="R70" s="159">
        <f t="shared" ref="R70" si="251">R64-R69</f>
        <v>0</v>
      </c>
      <c r="S70" s="159">
        <f t="shared" ref="S70" si="252">S64-S69</f>
        <v>0</v>
      </c>
      <c r="T70" s="159">
        <f t="shared" ref="T70" si="253">T64-T69</f>
        <v>0</v>
      </c>
      <c r="U70" s="159">
        <f t="shared" ref="U70" si="254">U64-U69</f>
        <v>0</v>
      </c>
      <c r="V70" s="344">
        <f t="shared" ref="V70" si="255">V64-V69</f>
        <v>0</v>
      </c>
      <c r="W70" s="344">
        <f t="shared" ref="W70" si="256">W64-W69</f>
        <v>0</v>
      </c>
      <c r="X70" s="159">
        <f t="shared" ref="X70" si="257">X64-X69</f>
        <v>0</v>
      </c>
      <c r="Y70" s="159">
        <f t="shared" ref="Y70" si="258">Y64-Y69</f>
        <v>0</v>
      </c>
      <c r="Z70" s="159">
        <f t="shared" ref="Z70" si="259">Z64-Z69</f>
        <v>0</v>
      </c>
      <c r="AA70" s="159">
        <f t="shared" ref="AA70" si="260">AA64-AA69</f>
        <v>0</v>
      </c>
      <c r="AB70" s="344">
        <f t="shared" ref="AB70" si="261">AB64-AB69</f>
        <v>1.0000001639127731E-2</v>
      </c>
      <c r="AC70" s="242">
        <f>SUM(Q70:AB70)</f>
        <v>1.0000001639127731E-2</v>
      </c>
      <c r="AD70" s="161"/>
      <c r="AE70" s="122"/>
      <c r="AF70" s="159">
        <f t="shared" ref="AF70" si="262">AF64-AF69</f>
        <v>0</v>
      </c>
      <c r="AG70" s="159">
        <f t="shared" ref="AG70" si="263">AG64-AG69</f>
        <v>0</v>
      </c>
      <c r="AH70" s="159">
        <f t="shared" ref="AH70" si="264">AH64-AH69</f>
        <v>0</v>
      </c>
      <c r="AI70" s="344">
        <f t="shared" ref="AI70" si="265">AI64-AI69</f>
        <v>0</v>
      </c>
      <c r="AJ70" s="344">
        <f t="shared" ref="AJ70" si="266">AJ64-AJ69</f>
        <v>0</v>
      </c>
      <c r="AK70" s="344">
        <f>AK64-AK69</f>
        <v>-3.0000004917383194E-3</v>
      </c>
      <c r="AL70" s="344">
        <f t="shared" ref="AL70" si="267">AL64-AL69</f>
        <v>0</v>
      </c>
      <c r="AM70" s="344">
        <f t="shared" ref="AM70" si="268">AM64-AM69</f>
        <v>-9.3132257461547852E-10</v>
      </c>
      <c r="AN70" s="344">
        <f t="shared" ref="AN70" si="269">AN64-AN69</f>
        <v>8.149072527885437E-10</v>
      </c>
      <c r="AO70" s="344">
        <f t="shared" ref="AO70" si="270">AO64-AO69</f>
        <v>1.5279510989785194E-10</v>
      </c>
      <c r="AP70" s="159">
        <f t="shared" ref="AP70" si="271">AP64-AP69</f>
        <v>0</v>
      </c>
      <c r="AQ70" s="159">
        <f t="shared" ref="AQ70" si="272">AQ64-AQ69</f>
        <v>4.7097820788621902E-3</v>
      </c>
      <c r="AR70" s="242">
        <f>SUM(AF70:AQ70)</f>
        <v>1.7097816235036589E-3</v>
      </c>
      <c r="AS70" s="161"/>
      <c r="AT70" s="122"/>
      <c r="AU70" s="159">
        <f>AU64-AU69</f>
        <v>-5.2386894822120667E-10</v>
      </c>
      <c r="AV70" s="160">
        <f t="shared" ref="AV70:BF70" si="273">AV64-AV69</f>
        <v>0</v>
      </c>
      <c r="AW70" s="160">
        <f t="shared" si="273"/>
        <v>-7.2759576141834259E-10</v>
      </c>
      <c r="AX70" s="160">
        <f t="shared" si="273"/>
        <v>0</v>
      </c>
      <c r="AY70" s="160">
        <f t="shared" si="273"/>
        <v>0</v>
      </c>
      <c r="AZ70" s="160">
        <f t="shared" si="273"/>
        <v>0</v>
      </c>
      <c r="BA70" s="160">
        <f t="shared" si="273"/>
        <v>0</v>
      </c>
      <c r="BB70" s="160">
        <f t="shared" si="273"/>
        <v>0</v>
      </c>
      <c r="BC70" s="160">
        <f t="shared" si="273"/>
        <v>1.8553691916167736E-10</v>
      </c>
      <c r="BD70" s="160">
        <f t="shared" si="273"/>
        <v>0</v>
      </c>
      <c r="BE70" s="160">
        <f t="shared" si="273"/>
        <v>0</v>
      </c>
      <c r="BF70" s="160">
        <f t="shared" si="273"/>
        <v>0</v>
      </c>
      <c r="BG70" s="242">
        <f>SUM(AU70:BF70)</f>
        <v>-1.0659277904778719E-9</v>
      </c>
      <c r="BH70" s="161"/>
      <c r="BI70" s="122"/>
      <c r="BJ70" s="159">
        <f>BJ64-BJ69</f>
        <v>0</v>
      </c>
      <c r="BK70" s="160">
        <f t="shared" ref="BK70:BU70" si="274">BK64-BK69</f>
        <v>0</v>
      </c>
      <c r="BL70" s="160">
        <f t="shared" si="274"/>
        <v>0</v>
      </c>
      <c r="BM70" s="160">
        <f t="shared" si="274"/>
        <v>0</v>
      </c>
      <c r="BN70" s="160">
        <f t="shared" si="274"/>
        <v>0</v>
      </c>
      <c r="BO70" s="160">
        <f>BO60-BO69</f>
        <v>0</v>
      </c>
      <c r="BP70" s="160">
        <f t="shared" si="274"/>
        <v>0</v>
      </c>
      <c r="BQ70" s="160">
        <f t="shared" si="274"/>
        <v>0</v>
      </c>
      <c r="BR70" s="160">
        <f t="shared" si="274"/>
        <v>0</v>
      </c>
      <c r="BS70" s="160">
        <f t="shared" si="274"/>
        <v>0</v>
      </c>
      <c r="BT70" s="160">
        <f t="shared" si="274"/>
        <v>0</v>
      </c>
      <c r="BU70" s="160">
        <f t="shared" si="274"/>
        <v>0</v>
      </c>
      <c r="BV70" s="242">
        <f>SUM(BJ70:BU70)</f>
        <v>0</v>
      </c>
      <c r="BW70" s="161"/>
      <c r="BX70" s="122"/>
    </row>
    <row r="71" spans="2:76"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c r="BJ71" s="164"/>
      <c r="BK71" s="164"/>
      <c r="BL71" s="164"/>
      <c r="BM71" s="164"/>
      <c r="BN71" s="164"/>
      <c r="BO71" s="164"/>
      <c r="BP71" s="164"/>
      <c r="BQ71" s="164"/>
      <c r="BR71" s="164"/>
      <c r="BS71" s="164"/>
      <c r="BT71" s="164"/>
      <c r="BU71" s="164"/>
      <c r="BV71" s="165"/>
    </row>
    <row r="72" spans="2:76" x14ac:dyDescent="0.3">
      <c r="B72" s="164"/>
      <c r="C72" s="321">
        <f>C26+C31+C53+C59+C62+C63</f>
        <v>-52491.349999999627</v>
      </c>
      <c r="D72" s="321">
        <f t="shared" ref="D72:O72" si="275">D26+D31+D53+D59+D62+D63</f>
        <v>255994.00734358863</v>
      </c>
      <c r="E72" s="321">
        <f t="shared" si="275"/>
        <v>12967.299999999814</v>
      </c>
      <c r="F72" s="321">
        <f t="shared" si="275"/>
        <v>-255893.70000000007</v>
      </c>
      <c r="G72" s="321">
        <f t="shared" si="275"/>
        <v>106292.39000000013</v>
      </c>
      <c r="H72" s="321">
        <f t="shared" si="275"/>
        <v>-241264.96999999997</v>
      </c>
      <c r="I72" s="321">
        <f t="shared" si="275"/>
        <v>-332.09000000031665</v>
      </c>
      <c r="J72" s="321">
        <f t="shared" si="275"/>
        <v>516.18999999971129</v>
      </c>
      <c r="K72" s="321">
        <f t="shared" si="275"/>
        <v>505.35999999986961</v>
      </c>
      <c r="L72" s="321">
        <f t="shared" si="275"/>
        <v>50877.100000000362</v>
      </c>
      <c r="M72" s="321">
        <f t="shared" si="275"/>
        <v>-48274.350000000122</v>
      </c>
      <c r="N72" s="321">
        <f t="shared" si="275"/>
        <v>105.15999999968335</v>
      </c>
      <c r="O72" s="321">
        <f t="shared" si="275"/>
        <v>-170998.9526564104</v>
      </c>
      <c r="Q72" s="321">
        <f>Q26+Q31+Q53+Q59+Q62+Q63</f>
        <v>395737.04000000004</v>
      </c>
      <c r="R72" s="321">
        <f t="shared" ref="R72:AC72" si="276">R26+R31+R53+R59+R62+R63</f>
        <v>-77896.379999999888</v>
      </c>
      <c r="S72" s="321">
        <f t="shared" si="276"/>
        <v>270294.91000000038</v>
      </c>
      <c r="T72" s="321">
        <f t="shared" si="276"/>
        <v>-418406.3600000001</v>
      </c>
      <c r="U72" s="321">
        <f t="shared" si="276"/>
        <v>-129768.30999999959</v>
      </c>
      <c r="V72" s="321">
        <f t="shared" si="276"/>
        <v>37562.539999999397</v>
      </c>
      <c r="W72" s="321">
        <f t="shared" si="276"/>
        <v>-42390.600000000326</v>
      </c>
      <c r="X72" s="321">
        <f t="shared" si="276"/>
        <v>15332.680000000168</v>
      </c>
      <c r="Y72" s="321">
        <f t="shared" si="276"/>
        <v>286482.1800000004</v>
      </c>
      <c r="Z72" s="321">
        <f t="shared" si="276"/>
        <v>-287494.12999999919</v>
      </c>
      <c r="AA72" s="321">
        <f t="shared" si="276"/>
        <v>825359.06999999937</v>
      </c>
      <c r="AB72" s="321">
        <f t="shared" si="276"/>
        <v>1979177.06</v>
      </c>
      <c r="AC72" s="321">
        <f t="shared" si="276"/>
        <v>2853989.6999999993</v>
      </c>
      <c r="AF72" s="321">
        <f>AF26+AF31+AF53+AF59+AF62+AF63</f>
        <v>-2764748.5599999996</v>
      </c>
      <c r="AG72" s="321">
        <f t="shared" ref="AG72:AR72" si="277">AG26+AG31+AG53+AG59+AG62+AG63</f>
        <v>25690.540000000037</v>
      </c>
      <c r="AH72" s="321">
        <f t="shared" si="277"/>
        <v>26649.939999999944</v>
      </c>
      <c r="AI72" s="321">
        <f t="shared" si="277"/>
        <v>507788.16000000015</v>
      </c>
      <c r="AJ72" s="321">
        <f t="shared" si="277"/>
        <v>-484604.97999999952</v>
      </c>
      <c r="AK72" s="321">
        <f t="shared" si="277"/>
        <v>19208.287000000011</v>
      </c>
      <c r="AL72" s="321">
        <f t="shared" si="277"/>
        <v>15171.479999999516</v>
      </c>
      <c r="AM72" s="321">
        <f t="shared" si="277"/>
        <v>-24407.030000000726</v>
      </c>
      <c r="AN72" s="321">
        <f t="shared" si="277"/>
        <v>309442.43000000087</v>
      </c>
      <c r="AO72" s="321">
        <f t="shared" si="277"/>
        <v>-275174.31000000006</v>
      </c>
      <c r="AP72" s="321">
        <f t="shared" si="277"/>
        <v>466122.27000000048</v>
      </c>
      <c r="AQ72" s="321">
        <f t="shared" si="277"/>
        <v>-500769.86529021757</v>
      </c>
      <c r="AR72" s="321">
        <f t="shared" si="277"/>
        <v>-2679631.6382902153</v>
      </c>
      <c r="AU72" s="321">
        <f>AU26+AU31+AU53+AU59+AU62+AU63</f>
        <v>59485.749999999767</v>
      </c>
      <c r="AV72" s="321">
        <f t="shared" ref="AV72:BG72" si="278">AV26+AV31+AV53+AV59+AV62+AV63</f>
        <v>-59240.489999999758</v>
      </c>
      <c r="AW72" s="321">
        <f t="shared" si="278"/>
        <v>-104.65000000083819</v>
      </c>
      <c r="AX72" s="321">
        <f t="shared" si="278"/>
        <v>556978.13000000012</v>
      </c>
      <c r="AY72" s="321">
        <f t="shared" si="278"/>
        <v>570838.63000000035</v>
      </c>
      <c r="AZ72" s="321">
        <f t="shared" si="278"/>
        <v>-1127092.4399999985</v>
      </c>
      <c r="BA72" s="321">
        <f t="shared" si="278"/>
        <v>-34.120000000111759</v>
      </c>
      <c r="BB72" s="321">
        <f t="shared" si="278"/>
        <v>20496.330000000075</v>
      </c>
      <c r="BC72" s="321">
        <f t="shared" si="278"/>
        <v>-20078.010000000009</v>
      </c>
      <c r="BD72" s="321">
        <f t="shared" si="278"/>
        <v>500472.21000000136</v>
      </c>
      <c r="BE72" s="321">
        <f t="shared" si="278"/>
        <v>830939.08000000054</v>
      </c>
      <c r="BF72" s="321">
        <f t="shared" si="278"/>
        <v>-1317592.1199999994</v>
      </c>
      <c r="BG72" s="321">
        <f t="shared" si="278"/>
        <v>15068.299999989511</v>
      </c>
      <c r="BJ72" s="321">
        <f>BJ26+BJ31+BJ53+BJ59+BJ62+BJ63</f>
        <v>246.03999999957159</v>
      </c>
      <c r="BK72" s="321">
        <f t="shared" ref="BK72:BV72" si="279">BK26+BK31+BK53+BK59+BK62+BK63</f>
        <v>470.66000000014901</v>
      </c>
      <c r="BL72" s="321">
        <f t="shared" si="279"/>
        <v>853260.98000000324</v>
      </c>
      <c r="BM72" s="321">
        <f t="shared" si="279"/>
        <v>0</v>
      </c>
      <c r="BN72" s="321">
        <f t="shared" si="279"/>
        <v>0</v>
      </c>
      <c r="BO72" s="321">
        <f t="shared" si="279"/>
        <v>0</v>
      </c>
      <c r="BP72" s="321">
        <f t="shared" si="279"/>
        <v>0</v>
      </c>
      <c r="BQ72" s="321">
        <f t="shared" si="279"/>
        <v>0</v>
      </c>
      <c r="BR72" s="321">
        <f t="shared" si="279"/>
        <v>0</v>
      </c>
      <c r="BS72" s="321">
        <f t="shared" si="279"/>
        <v>0</v>
      </c>
      <c r="BT72" s="321">
        <f t="shared" si="279"/>
        <v>0</v>
      </c>
      <c r="BU72" s="321">
        <f t="shared" si="279"/>
        <v>0</v>
      </c>
      <c r="BV72" s="321">
        <f t="shared" si="279"/>
        <v>853977.6799999997</v>
      </c>
    </row>
    <row r="73" spans="2:76" x14ac:dyDescent="0.3">
      <c r="B73" s="164"/>
      <c r="C73" s="322">
        <f>SUMIFS('Conciliação Bancária 2016.17.18'!$J:$J,'Conciliação Bancária 2016.17.18'!$D:$D,'Base -Receita-Despesa'!C$5)</f>
        <v>-52491.349999999737</v>
      </c>
      <c r="D73" s="322">
        <f>SUMIFS('Conciliação Bancária 2016.17.18'!$J:$J,'Conciliação Bancária 2016.17.18'!$D:$D,'Base -Receita-Despesa'!D$5)</f>
        <v>255994.00734358878</v>
      </c>
      <c r="E73" s="322">
        <f>SUMIFS('Conciliação Bancária 2016.17.18'!$J:$J,'Conciliação Bancária 2016.17.18'!$D:$D,'Base -Receita-Despesa'!E$5)</f>
        <v>12967.299999999901</v>
      </c>
      <c r="F73" s="322">
        <f>SUMIFS('Conciliação Bancária 2016.17.18'!$J:$J,'Conciliação Bancária 2016.17.18'!$D:$D,'Base -Receita-Despesa'!F$5)</f>
        <v>-255893.69999999987</v>
      </c>
      <c r="G73" s="322">
        <f>SUMIFS('Conciliação Bancária 2016.17.18'!$J:$J,'Conciliação Bancária 2016.17.18'!$D:$D,'Base -Receita-Despesa'!G$5)</f>
        <v>106292.38999999968</v>
      </c>
      <c r="H73" s="322">
        <f>SUMIFS('Conciliação Bancária 2016.17.18'!$J:$J,'Conciliação Bancária 2016.17.18'!$D:$D,'Base -Receita-Despesa'!H$5)</f>
        <v>-241264.96999999991</v>
      </c>
      <c r="I73" s="322">
        <f>SUMIFS('Conciliação Bancária 2016.17.18'!$J:$J,'Conciliação Bancária 2016.17.18'!$D:$D,'Base -Receita-Despesa'!I$5)</f>
        <v>-332.08999999984275</v>
      </c>
      <c r="J73" s="322">
        <f>SUMIFS('Conciliação Bancária 2016.17.18'!$J:$J,'Conciliação Bancária 2016.17.18'!$D:$D,'Base -Receita-Despesa'!J$5)</f>
        <v>516.18999999992957</v>
      </c>
      <c r="K73" s="322">
        <f>SUMIFS('Conciliação Bancária 2016.17.18'!$J:$J,'Conciliação Bancária 2016.17.18'!$D:$D,'Base -Receita-Despesa'!K$5)</f>
        <v>505.35999999985307</v>
      </c>
      <c r="L73" s="322">
        <f>SUMIFS('Conciliação Bancária 2016.17.18'!$J:$J,'Conciliação Bancária 2016.17.18'!$D:$D,'Base -Receita-Despesa'!L$5)</f>
        <v>50877.099999999933</v>
      </c>
      <c r="M73" s="322">
        <f>SUMIFS('Conciliação Bancária 2016.17.18'!$J:$J,'Conciliação Bancária 2016.17.18'!$D:$D,'Base -Receita-Despesa'!M$5)</f>
        <v>-48274.350000000035</v>
      </c>
      <c r="N73" s="322">
        <f>SUMIFS('Conciliação Bancária 2016.17.18'!$J:$J,'Conciliação Bancária 2016.17.18'!$D:$D,'Base -Receita-Despesa'!N$5)</f>
        <v>105.16000000023749</v>
      </c>
      <c r="O73" s="321">
        <f>SUMIFS('Conciliação Bancária 2016.17.18'!$J:$J,'Conciliação Bancária 2016.17.18'!$A:$A,C3)</f>
        <v>-170998.95265641194</v>
      </c>
      <c r="Q73" s="322">
        <f>SUMIFS('Conciliação Bancária 2016.17.18'!$J:$J,'Conciliação Bancária 2016.17.18'!$D:$D,'Base -Receita-Despesa'!Q$5)</f>
        <v>395737.03999999986</v>
      </c>
      <c r="R73" s="322">
        <f>SUMIFS('Conciliação Bancária 2016.17.18'!$J:$J,'Conciliação Bancária 2016.17.18'!$D:$D,'Base -Receita-Despesa'!R$5)</f>
        <v>-77896.379999999903</v>
      </c>
      <c r="S73" s="322">
        <f>SUMIFS('Conciliação Bancária 2016.17.18'!$J:$J,'Conciliação Bancária 2016.17.18'!$D:$D,'Base -Receita-Despesa'!S$5)</f>
        <v>270294.90999999986</v>
      </c>
      <c r="T73" s="322">
        <f>SUMIFS('Conciliação Bancária 2016.17.18'!$J:$J,'Conciliação Bancária 2016.17.18'!$D:$D,'Base -Receita-Despesa'!T$5)</f>
        <v>-418406.36000000034</v>
      </c>
      <c r="U73" s="322">
        <f>SUMIFS('Conciliação Bancária 2016.17.18'!$J:$J,'Conciliação Bancária 2016.17.18'!$D:$D,'Base -Receita-Despesa'!U$5)</f>
        <v>-129768.31</v>
      </c>
      <c r="V73" s="322">
        <f>SUMIFS('Conciliação Bancária 2016.17.18'!$J:$J,'Conciliação Bancária 2016.17.18'!$D:$D,'Base -Receita-Despesa'!V$5)</f>
        <v>37562.539999999884</v>
      </c>
      <c r="W73" s="322">
        <f>SUMIFS('Conciliação Bancária 2016.17.18'!$J:$J,'Conciliação Bancária 2016.17.18'!$D:$D,'Base -Receita-Despesa'!W$5)</f>
        <v>-42390.600000000682</v>
      </c>
      <c r="X73" s="322">
        <f>SUMIFS('Conciliação Bancária 2016.17.18'!$J:$J,'Conciliação Bancária 2016.17.18'!$D:$D,'Base -Receita-Despesa'!X$5)</f>
        <v>15332.680000000348</v>
      </c>
      <c r="Y73" s="322">
        <f>SUMIFS('Conciliação Bancária 2016.17.18'!$J:$J,'Conciliação Bancária 2016.17.18'!$D:$D,'Base -Receita-Despesa'!Y$5)</f>
        <v>286482.17999999976</v>
      </c>
      <c r="Z73" s="322">
        <f>SUMIFS('Conciliação Bancária 2016.17.18'!$J:$J,'Conciliação Bancária 2016.17.18'!$D:$D,'Base -Receita-Despesa'!Z$5)</f>
        <v>-287494.13000000076</v>
      </c>
      <c r="AA73" s="322">
        <f>SUMIFS('Conciliação Bancária 2016.17.18'!$J:$J,'Conciliação Bancária 2016.17.18'!$D:$D,'Base -Receita-Despesa'!AA$5)</f>
        <v>825359.0699999996</v>
      </c>
      <c r="AB73" s="322">
        <f>SUMIFS('Conciliação Bancária 2016.17.18'!$J:$J,'Conciliação Bancária 2016.17.18'!$D:$D,'Base -Receita-Despesa'!AB$5)</f>
        <v>1979177.0600000061</v>
      </c>
      <c r="AC73" s="321">
        <f>SUMIFS('Conciliação Bancária 2016.17.18'!$J:$J,'Conciliação Bancária 2016.17.18'!$A:$A,Q3)</f>
        <v>2853989.6999999983</v>
      </c>
      <c r="AF73" s="322">
        <f>SUMIFS('Conciliação Bancária 2016.17.18'!$J:$J,'Conciliação Bancária 2016.17.18'!$D:$D,'Base -Receita-Despesa'!AF$5)</f>
        <v>-2764748.5600000024</v>
      </c>
      <c r="AG73" s="322">
        <f>SUMIFS('Conciliação Bancária 2016.17.18'!$J:$J,'Conciliação Bancária 2016.17.18'!$D:$D,'Base -Receita-Despesa'!AG$5)</f>
        <v>25690.540000000037</v>
      </c>
      <c r="AH73" s="322">
        <f>SUMIFS('Conciliação Bancária 2016.17.18'!$J:$J,'Conciliação Bancária 2016.17.18'!$D:$D,'Base -Receita-Despesa'!AH$5)</f>
        <v>26649.939999999769</v>
      </c>
      <c r="AI73" s="322">
        <f>SUMIFS('Conciliação Bancária 2016.17.18'!$J:$J,'Conciliação Bancária 2016.17.18'!$D:$D,'Base -Receita-Despesa'!AI$5)</f>
        <v>507788.16000000125</v>
      </c>
      <c r="AJ73" s="322">
        <f>SUMIFS('Conciliação Bancária 2016.17.18'!$J:$J,'Conciliação Bancária 2016.17.18'!$D:$D,'Base -Receita-Despesa'!AJ$5)</f>
        <v>-484604.97999999917</v>
      </c>
      <c r="AK73" s="322">
        <f>SUMIFS('Conciliação Bancária 2016.17.18'!$J:$J,'Conciliação Bancária 2016.17.18'!$D:$D,'Base -Receita-Despesa'!AK$5)</f>
        <v>19208.287000000128</v>
      </c>
      <c r="AL73" s="322">
        <f>SUMIFS('Conciliação Bancária 2016.17.18'!$J:$J,'Conciliação Bancária 2016.17.18'!$D:$D,'Base -Receita-Despesa'!AL$5)</f>
        <v>15171.480000000085</v>
      </c>
      <c r="AM73" s="322">
        <f>SUMIFS('Conciliação Bancária 2016.17.18'!$J:$J,'Conciliação Bancária 2016.17.18'!$D:$D,'Base -Receita-Despesa'!AM$5)</f>
        <v>-24407.02999999989</v>
      </c>
      <c r="AN73" s="322">
        <f>SUMIFS('Conciliação Bancária 2016.17.18'!$J:$J,'Conciliação Bancária 2016.17.18'!$D:$D,'Base -Receita-Despesa'!AN$5)</f>
        <v>309442.42999999993</v>
      </c>
      <c r="AO73" s="322">
        <f>SUMIFS('Conciliação Bancária 2016.17.18'!$J:$J,'Conciliação Bancária 2016.17.18'!$D:$D,'Base -Receita-Despesa'!AO$5)</f>
        <v>-275174.30999999994</v>
      </c>
      <c r="AP73" s="322">
        <f>SUMIFS('Conciliação Bancária 2016.17.18'!$J:$J,'Conciliação Bancária 2016.17.18'!$D:$D,'Base -Receita-Despesa'!AP$5)</f>
        <v>466122.26999999984</v>
      </c>
      <c r="AQ73" s="322">
        <f>SUMIFS('Conciliação Bancária 2016.17.18'!$J:$J,'Conciliação Bancária 2016.17.18'!$D:$D,'Base -Receita-Despesa'!AQ$5)</f>
        <v>-500769.86529021885</v>
      </c>
      <c r="AR73" s="321">
        <f>SUMIFS('Conciliação Bancária 2016.17.18'!$J:$J,'Conciliação Bancária 2016.17.18'!$A:$A,AF3)</f>
        <v>-2679631.6382902171</v>
      </c>
      <c r="AU73" s="321">
        <f>SUMIFS('Conciliação Bancária 2016.17.18'!$J:$J,'Conciliação Bancária 2016.17.18'!$D:$D,'Base -Receita-Despesa'!AU$5)</f>
        <v>59485.750000000116</v>
      </c>
      <c r="AV73" s="321">
        <f>SUMIFS('Conciliação Bancária 2016.17.18'!$J:$J,'Conciliação Bancária 2016.17.18'!$D:$D,'Base -Receita-Despesa'!AV$5)</f>
        <v>-59240.490000000085</v>
      </c>
      <c r="AW73" s="321">
        <f>SUMIFS('Conciliação Bancária 2016.17.18'!$J:$J,'Conciliação Bancária 2016.17.18'!$D:$D,'Base -Receita-Despesa'!AW$5)</f>
        <v>-104.65000000002328</v>
      </c>
      <c r="AX73" s="321">
        <f>SUMIFS('Conciliação Bancária 2016.17.18'!$J:$J,'Conciliação Bancária 2016.17.18'!$D:$D,'Base -Receita-Despesa'!AX$5)</f>
        <v>556978.12999999989</v>
      </c>
      <c r="AY73" s="321">
        <f>SUMIFS('Conciliação Bancária 2016.17.18'!$J:$J,'Conciliação Bancária 2016.17.18'!$D:$D,'Base -Receita-Despesa'!AY$5)</f>
        <v>570838.62999999861</v>
      </c>
      <c r="AZ73" s="321">
        <f>SUMIFS('Conciliação Bancária 2016.17.18'!$J:$J,'Conciliação Bancária 2016.17.18'!$D:$D,'Base -Receita-Despesa'!AZ$5)</f>
        <v>-1127092.44</v>
      </c>
      <c r="BA73" s="321">
        <f>SUMIFS('Conciliação Bancária 2016.17.18'!$J:$J,'Conciliação Bancária 2016.17.18'!$D:$D,'Base -Receita-Despesa'!BA$5)</f>
        <v>-34.120000000111759</v>
      </c>
      <c r="BB73" s="321">
        <f>SUMIFS('Conciliação Bancária 2016.17.18'!$J:$J,'Conciliação Bancária 2016.17.18'!$D:$D,'Base -Receita-Despesa'!BB$5)</f>
        <v>20496.330000000078</v>
      </c>
      <c r="BC73" s="321">
        <f>SUMIFS('Conciliação Bancária 2016.17.18'!$J:$J,'Conciliação Bancária 2016.17.18'!$D:$D,'Base -Receita-Despesa'!BC$5)</f>
        <v>-20078.009999999929</v>
      </c>
      <c r="BD73" s="321">
        <f>SUMIFS('Conciliação Bancária 2016.17.18'!$J:$J,'Conciliação Bancária 2016.17.18'!$D:$D,'Base -Receita-Despesa'!BD$5)</f>
        <v>500472.21000000124</v>
      </c>
      <c r="BE73" s="321">
        <f>SUMIFS('Conciliação Bancária 2016.17.18'!$J:$J,'Conciliação Bancária 2016.17.18'!$D:$D,'Base -Receita-Despesa'!BE$5)</f>
        <v>830939.07999999914</v>
      </c>
      <c r="BF73" s="321">
        <f>SUMIFS('Conciliação Bancária 2016.17.18'!$J:$J,'Conciliação Bancária 2016.17.18'!$D:$D,'Base -Receita-Despesa'!BF$5)</f>
        <v>-1317592.1200000003</v>
      </c>
      <c r="BG73" s="321">
        <f>SUMIFS('Conciliação Bancária 2016.17.18'!$J:$J,'Conciliação Bancária 2016.17.18'!$A:$A,AU3)</f>
        <v>15068.300000001491</v>
      </c>
      <c r="BJ73" s="321">
        <f>SUMIFS('Conciliação Bancária 2016.17.18'!$J:$J,'Conciliação Bancária 2016.17.18'!$D:$D,'Base -Receita-Despesa'!BJ$5)</f>
        <v>246.03999999980792</v>
      </c>
      <c r="BK73" s="321">
        <f>SUMIFS('Conciliação Bancária 2016.17.18'!$J:$J,'Conciliação Bancária 2016.17.18'!$D:$D,'Base -Receita-Despesa'!BK$5)</f>
        <v>470.66000000006181</v>
      </c>
      <c r="BL73" s="321">
        <f>SUMIFS('Conciliação Bancária 2016.17.18'!$J:$J,'Conciliação Bancária 2016.17.18'!$D:$D,'Base -Receita-Despesa'!BL$5)</f>
        <v>853260.97999999882</v>
      </c>
      <c r="BM73" s="321">
        <f>SUMIFS('Conciliação Bancária 2016.17.18'!$J:$J,'Conciliação Bancária 2016.17.18'!$D:$D,'Base -Receita-Despesa'!BM$5)</f>
        <v>0</v>
      </c>
      <c r="BN73" s="321">
        <f>SUMIFS('Conciliação Bancária 2016.17.18'!$J:$J,'Conciliação Bancária 2016.17.18'!$D:$D,'Base -Receita-Despesa'!BN$5)</f>
        <v>0</v>
      </c>
      <c r="BO73" s="321">
        <f>SUMIFS('Conciliação Bancária 2016.17.18'!$J:$J,'Conciliação Bancária 2016.17.18'!$D:$D,'Base -Receita-Despesa'!BO$5)</f>
        <v>0</v>
      </c>
      <c r="BP73" s="321">
        <f>SUMIFS('Conciliação Bancária 2016.17.18'!$J:$J,'Conciliação Bancária 2016.17.18'!$D:$D,'Base -Receita-Despesa'!BP$5)</f>
        <v>0</v>
      </c>
      <c r="BQ73" s="321">
        <f>SUMIFS('Conciliação Bancária 2016.17.18'!$J:$J,'Conciliação Bancária 2016.17.18'!$D:$D,'Base -Receita-Despesa'!BQ$5)</f>
        <v>0</v>
      </c>
      <c r="BR73" s="321">
        <f>SUMIFS('Conciliação Bancária 2016.17.18'!$J:$J,'Conciliação Bancária 2016.17.18'!$D:$D,'Base -Receita-Despesa'!BR$5)</f>
        <v>0</v>
      </c>
      <c r="BS73" s="321">
        <f>SUMIFS('Conciliação Bancária 2016.17.18'!$J:$J,'Conciliação Bancária 2016.17.18'!$D:$D,'Base -Receita-Despesa'!BS$5)</f>
        <v>0</v>
      </c>
      <c r="BT73" s="321">
        <f>SUMIFS('Conciliação Bancária 2016.17.18'!$J:$J,'Conciliação Bancária 2016.17.18'!$D:$D,'Base -Receita-Despesa'!BT$5)</f>
        <v>0</v>
      </c>
      <c r="BU73" s="321">
        <f>SUMIFS('Conciliação Bancária 2016.17.18'!$J:$J,'Conciliação Bancária 2016.17.18'!$D:$D,'Base -Receita-Despesa'!BU$5)</f>
        <v>0</v>
      </c>
      <c r="BV73" s="321">
        <f>SUMIFS('Conciliação Bancária 2016.17.18'!$J:$J,'Conciliação Bancária 2016.17.18'!$A:$A,BJ3)</f>
        <v>853977.67999999807</v>
      </c>
    </row>
    <row r="74" spans="2:76" x14ac:dyDescent="0.3">
      <c r="B74" s="164"/>
      <c r="C74" s="117" t="b">
        <f t="shared" ref="C74:O74" si="280">ROUND(C72,2)=ROUND(C73,2)</f>
        <v>1</v>
      </c>
      <c r="D74" s="117" t="b">
        <f t="shared" si="280"/>
        <v>1</v>
      </c>
      <c r="E74" s="117" t="b">
        <f t="shared" si="280"/>
        <v>1</v>
      </c>
      <c r="F74" s="117" t="b">
        <f t="shared" si="280"/>
        <v>1</v>
      </c>
      <c r="G74" s="117" t="b">
        <f t="shared" si="280"/>
        <v>1</v>
      </c>
      <c r="H74" s="117" t="b">
        <f t="shared" si="280"/>
        <v>1</v>
      </c>
      <c r="I74" s="117" t="b">
        <f t="shared" si="280"/>
        <v>1</v>
      </c>
      <c r="J74" s="117" t="b">
        <f t="shared" si="280"/>
        <v>1</v>
      </c>
      <c r="K74" s="117" t="b">
        <f t="shared" si="280"/>
        <v>1</v>
      </c>
      <c r="L74" s="117" t="b">
        <f t="shared" si="280"/>
        <v>1</v>
      </c>
      <c r="M74" s="117" t="b">
        <f t="shared" si="280"/>
        <v>1</v>
      </c>
      <c r="N74" s="117" t="b">
        <f t="shared" si="280"/>
        <v>1</v>
      </c>
      <c r="O74" s="117" t="b">
        <f t="shared" si="280"/>
        <v>1</v>
      </c>
      <c r="P74" s="213"/>
      <c r="Q74" s="117" t="b">
        <f t="shared" ref="Q74:AC74" si="281">ROUND(Q72,2)=ROUND(Q73,2)</f>
        <v>1</v>
      </c>
      <c r="R74" s="117" t="b">
        <f t="shared" si="281"/>
        <v>1</v>
      </c>
      <c r="S74" s="117" t="b">
        <f t="shared" si="281"/>
        <v>1</v>
      </c>
      <c r="T74" s="117" t="b">
        <f t="shared" si="281"/>
        <v>1</v>
      </c>
      <c r="U74" s="117" t="b">
        <f t="shared" si="281"/>
        <v>1</v>
      </c>
      <c r="V74" s="117" t="b">
        <f t="shared" si="281"/>
        <v>1</v>
      </c>
      <c r="W74" s="117" t="b">
        <f t="shared" si="281"/>
        <v>1</v>
      </c>
      <c r="X74" s="117" t="b">
        <f t="shared" si="281"/>
        <v>1</v>
      </c>
      <c r="Y74" s="117" t="b">
        <f t="shared" si="281"/>
        <v>1</v>
      </c>
      <c r="Z74" s="117" t="b">
        <f t="shared" si="281"/>
        <v>1</v>
      </c>
      <c r="AA74" s="117" t="b">
        <f t="shared" si="281"/>
        <v>1</v>
      </c>
      <c r="AB74" s="117" t="b">
        <f t="shared" si="281"/>
        <v>1</v>
      </c>
      <c r="AC74" s="117" t="b">
        <f t="shared" si="281"/>
        <v>1</v>
      </c>
      <c r="AE74" s="117"/>
      <c r="AF74" s="117" t="b">
        <f t="shared" ref="AF74:AR74" si="282">ROUND(AF72,2)=ROUND(AF73,2)</f>
        <v>1</v>
      </c>
      <c r="AG74" s="117" t="b">
        <f t="shared" si="282"/>
        <v>1</v>
      </c>
      <c r="AH74" s="117" t="b">
        <f t="shared" si="282"/>
        <v>1</v>
      </c>
      <c r="AI74" s="117" t="b">
        <f t="shared" si="282"/>
        <v>1</v>
      </c>
      <c r="AJ74" s="117" t="b">
        <f t="shared" si="282"/>
        <v>1</v>
      </c>
      <c r="AK74" s="117" t="b">
        <f t="shared" si="282"/>
        <v>1</v>
      </c>
      <c r="AL74" s="117" t="b">
        <f t="shared" si="282"/>
        <v>1</v>
      </c>
      <c r="AM74" s="117" t="b">
        <f t="shared" si="282"/>
        <v>1</v>
      </c>
      <c r="AN74" s="117" t="b">
        <f t="shared" si="282"/>
        <v>1</v>
      </c>
      <c r="AO74" s="117" t="b">
        <f t="shared" si="282"/>
        <v>1</v>
      </c>
      <c r="AP74" s="117" t="b">
        <f t="shared" si="282"/>
        <v>1</v>
      </c>
      <c r="AQ74" s="117" t="b">
        <f t="shared" si="282"/>
        <v>1</v>
      </c>
      <c r="AR74" s="117" t="b">
        <f t="shared" si="282"/>
        <v>1</v>
      </c>
      <c r="AT74" s="117"/>
      <c r="AU74" s="117" t="b">
        <f t="shared" ref="AU74:BG74" si="283">ROUND(AU72,2)=ROUND(AU73,2)</f>
        <v>1</v>
      </c>
      <c r="AV74" s="117" t="b">
        <f t="shared" si="283"/>
        <v>1</v>
      </c>
      <c r="AW74" s="117" t="b">
        <f t="shared" si="283"/>
        <v>1</v>
      </c>
      <c r="AX74" s="117" t="b">
        <f t="shared" si="283"/>
        <v>1</v>
      </c>
      <c r="AY74" s="117" t="b">
        <f t="shared" si="283"/>
        <v>1</v>
      </c>
      <c r="AZ74" s="117" t="b">
        <f t="shared" si="283"/>
        <v>1</v>
      </c>
      <c r="BA74" s="117" t="b">
        <f t="shared" si="283"/>
        <v>1</v>
      </c>
      <c r="BB74" s="117" t="b">
        <f t="shared" si="283"/>
        <v>1</v>
      </c>
      <c r="BC74" s="117" t="b">
        <f t="shared" si="283"/>
        <v>1</v>
      </c>
      <c r="BD74" s="117" t="b">
        <f t="shared" si="283"/>
        <v>1</v>
      </c>
      <c r="BE74" s="117" t="b">
        <f t="shared" si="283"/>
        <v>1</v>
      </c>
      <c r="BF74" s="117" t="b">
        <f t="shared" si="283"/>
        <v>1</v>
      </c>
      <c r="BG74" s="117" t="b">
        <f t="shared" si="283"/>
        <v>1</v>
      </c>
      <c r="BI74" s="117"/>
      <c r="BJ74" s="117" t="b">
        <f t="shared" ref="BJ74:BV74" si="284">ROUND(BJ72,2)=ROUND(BJ73,2)</f>
        <v>1</v>
      </c>
      <c r="BK74" s="117" t="b">
        <f t="shared" si="284"/>
        <v>1</v>
      </c>
      <c r="BL74" s="117" t="b">
        <f t="shared" si="284"/>
        <v>1</v>
      </c>
      <c r="BM74" s="117" t="b">
        <f t="shared" si="284"/>
        <v>1</v>
      </c>
      <c r="BN74" s="117" t="b">
        <f t="shared" si="284"/>
        <v>1</v>
      </c>
      <c r="BO74" s="117" t="b">
        <f t="shared" si="284"/>
        <v>1</v>
      </c>
      <c r="BP74" s="117" t="b">
        <f t="shared" si="284"/>
        <v>1</v>
      </c>
      <c r="BQ74" s="117" t="b">
        <f t="shared" si="284"/>
        <v>1</v>
      </c>
      <c r="BR74" s="117" t="b">
        <f t="shared" si="284"/>
        <v>1</v>
      </c>
      <c r="BS74" s="117" t="b">
        <f t="shared" si="284"/>
        <v>1</v>
      </c>
      <c r="BT74" s="117" t="b">
        <f t="shared" si="284"/>
        <v>1</v>
      </c>
      <c r="BU74" s="117" t="b">
        <f t="shared" si="284"/>
        <v>1</v>
      </c>
      <c r="BV74" s="117" t="b">
        <f t="shared" si="284"/>
        <v>1</v>
      </c>
      <c r="BX74" s="117"/>
    </row>
    <row r="75" spans="2:76"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c r="BJ75" s="162"/>
      <c r="BK75" s="162"/>
      <c r="BL75" s="162"/>
      <c r="BM75" s="118"/>
      <c r="BO75" s="119"/>
      <c r="BP75" s="163"/>
      <c r="BX75" s="117"/>
    </row>
    <row r="76" spans="2:76"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c r="BJ76" s="162"/>
      <c r="BK76" s="162"/>
      <c r="BL76" s="162"/>
      <c r="BM76" s="118"/>
      <c r="BO76" s="119"/>
      <c r="BP76" s="163"/>
      <c r="BX76" s="117"/>
    </row>
    <row r="77" spans="2:76"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c r="BJ77" s="162"/>
      <c r="BK77" s="162"/>
      <c r="BL77" s="162"/>
      <c r="BM77" s="118"/>
      <c r="BO77" s="119"/>
      <c r="BP77" s="163"/>
      <c r="BX77" s="117"/>
    </row>
    <row r="78" spans="2:76"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c r="BJ78" s="162"/>
      <c r="BK78" s="162"/>
      <c r="BL78" s="162"/>
      <c r="BM78" s="162"/>
      <c r="BO78" s="119"/>
      <c r="BP78" s="163"/>
      <c r="BX78" s="117"/>
    </row>
    <row r="79" spans="2:76"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c r="BJ79" s="162"/>
      <c r="BK79" s="162"/>
      <c r="BL79" s="162"/>
      <c r="BM79" s="118"/>
      <c r="BO79" s="119"/>
      <c r="BP79" s="163"/>
      <c r="BX79" s="117"/>
    </row>
    <row r="80" spans="2:76"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c r="BJ80" s="162"/>
      <c r="BK80" s="162"/>
      <c r="BL80" s="162"/>
      <c r="BM80" s="118"/>
      <c r="BP80" s="163"/>
      <c r="BX80" s="117"/>
    </row>
    <row r="81" spans="2:76"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c r="BJ81" s="162"/>
      <c r="BK81" s="162"/>
      <c r="BL81" s="162"/>
      <c r="BM81" s="118"/>
      <c r="BO81" s="119"/>
      <c r="BP81" s="163"/>
      <c r="BX81" s="117"/>
    </row>
    <row r="82" spans="2:76"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c r="BJ82" s="162"/>
      <c r="BK82" s="162"/>
      <c r="BL82" s="162"/>
      <c r="BM82" s="162"/>
      <c r="BN82" s="119"/>
      <c r="BO82" s="119"/>
      <c r="BP82" s="259"/>
    </row>
    <row r="83" spans="2:76"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c r="BJ83" s="162"/>
      <c r="BK83" s="162"/>
      <c r="BL83" s="162"/>
      <c r="BM83" s="118"/>
      <c r="BO83" s="119"/>
      <c r="BP83" s="163"/>
      <c r="BX83" s="117"/>
    </row>
    <row r="84" spans="2:76"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c r="BJ84" s="162"/>
      <c r="BK84" s="162"/>
      <c r="BL84" s="162"/>
      <c r="BM84" s="118"/>
      <c r="BO84" s="119"/>
      <c r="BP84" s="163"/>
      <c r="BX84" s="117"/>
    </row>
    <row r="85" spans="2:76"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c r="BJ85" s="162"/>
      <c r="BK85" s="162"/>
      <c r="BL85" s="162"/>
      <c r="BM85" s="118"/>
      <c r="BO85" s="119"/>
      <c r="BP85" s="163"/>
      <c r="BX85" s="117"/>
    </row>
    <row r="86" spans="2:76"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c r="BJ86" s="162"/>
      <c r="BK86" s="162"/>
      <c r="BL86" s="162"/>
      <c r="BM86" s="118"/>
      <c r="BO86" s="119"/>
      <c r="BP86" s="163"/>
      <c r="BX86" s="117"/>
    </row>
    <row r="87" spans="2:76"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c r="BJ87" s="162"/>
      <c r="BK87" s="162"/>
      <c r="BL87" s="162"/>
      <c r="BM87" s="118"/>
      <c r="BO87" s="119"/>
      <c r="BP87" s="163"/>
      <c r="BX87" s="117"/>
    </row>
    <row r="88" spans="2:76"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c r="BJ88" s="162"/>
      <c r="BK88" s="162"/>
      <c r="BL88" s="162"/>
      <c r="BM88" s="162"/>
      <c r="BN88" s="119"/>
      <c r="BO88" s="119"/>
      <c r="BP88" s="259"/>
    </row>
    <row r="89" spans="2:76"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c r="BJ89" s="162"/>
      <c r="BK89" s="162"/>
      <c r="BL89" s="162"/>
      <c r="BM89" s="118"/>
      <c r="BN89" s="119"/>
      <c r="BO89" s="119"/>
      <c r="BP89" s="259"/>
    </row>
    <row r="90" spans="2:76"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c r="BJ90" s="162"/>
      <c r="BK90" s="162"/>
      <c r="BL90" s="162"/>
      <c r="BM90" s="118"/>
      <c r="BN90" s="119"/>
      <c r="BO90" s="119"/>
      <c r="BP90" s="259"/>
    </row>
    <row r="91" spans="2:76"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c r="BJ91" s="118"/>
      <c r="BK91" s="162"/>
      <c r="BL91" s="118"/>
      <c r="BM91" s="118"/>
      <c r="BN91" s="119"/>
      <c r="BO91" s="119"/>
      <c r="BP91" s="259"/>
    </row>
    <row r="92" spans="2:76"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c r="BJ92" s="162"/>
      <c r="BK92" s="162"/>
      <c r="BL92" s="162"/>
      <c r="BM92" s="118"/>
      <c r="BN92" s="119"/>
      <c r="BO92" s="120"/>
      <c r="BP92" s="259"/>
    </row>
    <row r="93" spans="2:76"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c r="BJ93" s="166"/>
      <c r="BK93" s="162"/>
      <c r="BL93" s="166"/>
      <c r="BM93" s="162"/>
      <c r="BN93" s="119"/>
      <c r="BO93" s="119"/>
      <c r="BP93" s="259"/>
    </row>
    <row r="94" spans="2:76" x14ac:dyDescent="0.3">
      <c r="AF94" s="118"/>
      <c r="AG94" s="118"/>
      <c r="AI94" s="118"/>
      <c r="AK94" s="119"/>
      <c r="AL94" s="163"/>
      <c r="AU94" s="118"/>
      <c r="AV94" s="118"/>
      <c r="AX94" s="118"/>
      <c r="AZ94" s="119"/>
      <c r="BA94" s="163"/>
      <c r="BJ94" s="118"/>
      <c r="BK94" s="118"/>
      <c r="BM94" s="118"/>
      <c r="BO94" s="119"/>
      <c r="BP94" s="163"/>
    </row>
    <row r="95" spans="2:76" x14ac:dyDescent="0.3">
      <c r="AF95" s="118"/>
      <c r="AG95" s="118"/>
      <c r="AI95" s="118"/>
      <c r="AK95" s="119"/>
      <c r="AL95" s="163"/>
      <c r="AU95" s="118"/>
      <c r="AV95" s="118"/>
      <c r="AX95" s="118"/>
      <c r="AZ95" s="119"/>
      <c r="BA95" s="163"/>
      <c r="BJ95" s="118"/>
      <c r="BK95" s="118"/>
      <c r="BM95" s="118"/>
      <c r="BO95" s="119"/>
      <c r="BP95" s="163"/>
    </row>
    <row r="96" spans="2:76" x14ac:dyDescent="0.3">
      <c r="AF96" s="118"/>
      <c r="AG96" s="118"/>
      <c r="AI96" s="118"/>
      <c r="AK96" s="119"/>
      <c r="AL96" s="163"/>
      <c r="AU96" s="118"/>
      <c r="AV96" s="118"/>
      <c r="AX96" s="118"/>
      <c r="AZ96" s="119"/>
      <c r="BA96" s="163"/>
      <c r="BJ96" s="118"/>
      <c r="BK96" s="118"/>
      <c r="BM96" s="118"/>
      <c r="BO96" s="119"/>
      <c r="BP96" s="163"/>
    </row>
    <row r="97" spans="2:68" x14ac:dyDescent="0.3">
      <c r="AF97" s="118"/>
      <c r="AG97" s="118"/>
      <c r="AI97" s="118"/>
      <c r="AK97" s="119"/>
      <c r="AL97" s="163"/>
      <c r="AU97" s="118"/>
      <c r="AV97" s="118"/>
      <c r="AX97" s="118"/>
      <c r="AZ97" s="119"/>
      <c r="BA97" s="163"/>
      <c r="BJ97" s="118"/>
      <c r="BK97" s="118"/>
      <c r="BM97" s="118"/>
      <c r="BO97" s="119"/>
      <c r="BP97" s="163"/>
    </row>
    <row r="98" spans="2:68" x14ac:dyDescent="0.3">
      <c r="AF98" s="118"/>
      <c r="AG98" s="118"/>
      <c r="AI98" s="118"/>
      <c r="AK98" s="119"/>
      <c r="AL98" s="163"/>
      <c r="AU98" s="118"/>
      <c r="AV98" s="118"/>
      <c r="AX98" s="118"/>
      <c r="AZ98" s="119"/>
      <c r="BA98" s="163"/>
      <c r="BJ98" s="118"/>
      <c r="BK98" s="118"/>
      <c r="BM98" s="118"/>
      <c r="BO98" s="119"/>
      <c r="BP98" s="163"/>
    </row>
    <row r="99" spans="2:68"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c r="BL99" s="162"/>
      <c r="BM99" s="162"/>
      <c r="BN99" s="119"/>
      <c r="BO99" s="119"/>
    </row>
    <row r="100" spans="2:68"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c r="BJ100" s="118"/>
      <c r="BK100" s="118"/>
      <c r="BM100" s="168"/>
      <c r="BO100" s="119"/>
      <c r="BP100" s="163"/>
    </row>
    <row r="101" spans="2:68"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c r="BJ101" s="118"/>
      <c r="BK101" s="118"/>
      <c r="BM101" s="162"/>
      <c r="BO101" s="119"/>
      <c r="BP101" s="163"/>
    </row>
    <row r="102" spans="2:68" x14ac:dyDescent="0.3">
      <c r="AF102" s="118"/>
      <c r="AG102" s="118"/>
      <c r="AI102" s="118"/>
      <c r="AK102" s="119"/>
      <c r="AL102" s="163"/>
      <c r="AU102" s="118"/>
      <c r="AV102" s="118"/>
      <c r="AX102" s="118"/>
      <c r="AZ102" s="119"/>
      <c r="BA102" s="163"/>
      <c r="BJ102" s="118"/>
      <c r="BK102" s="118"/>
      <c r="BM102" s="118"/>
      <c r="BO102" s="119"/>
      <c r="BP102" s="163"/>
    </row>
    <row r="103" spans="2:68" x14ac:dyDescent="0.3">
      <c r="AF103" s="118"/>
      <c r="AG103" s="118"/>
      <c r="AI103" s="118"/>
      <c r="AK103" s="169"/>
      <c r="AL103" s="163"/>
      <c r="AU103" s="118"/>
      <c r="AV103" s="118"/>
      <c r="AX103" s="118"/>
      <c r="AZ103" s="169"/>
      <c r="BA103" s="163"/>
      <c r="BJ103" s="118"/>
      <c r="BK103" s="118"/>
      <c r="BM103" s="118"/>
      <c r="BO103" s="169"/>
      <c r="BP103" s="163"/>
    </row>
    <row r="104" spans="2:68" x14ac:dyDescent="0.3">
      <c r="AC104" s="170"/>
      <c r="AF104" s="118"/>
      <c r="AG104" s="118"/>
      <c r="AI104" s="118"/>
      <c r="AK104" s="169"/>
      <c r="AL104" s="163"/>
      <c r="AU104" s="118"/>
      <c r="AV104" s="118"/>
      <c r="AX104" s="118"/>
      <c r="AZ104" s="169"/>
      <c r="BA104" s="163"/>
      <c r="BJ104" s="118"/>
      <c r="BK104" s="118"/>
      <c r="BM104" s="118"/>
      <c r="BO104" s="169"/>
      <c r="BP104" s="163"/>
    </row>
    <row r="105" spans="2:68" x14ac:dyDescent="0.3">
      <c r="AK105" s="169"/>
      <c r="AL105" s="163"/>
      <c r="AZ105" s="169"/>
      <c r="BA105" s="163"/>
      <c r="BO105" s="169"/>
      <c r="BP105" s="163"/>
    </row>
    <row r="106" spans="2:68" x14ac:dyDescent="0.3">
      <c r="AK106" s="169"/>
      <c r="AL106" s="163"/>
      <c r="AZ106" s="169"/>
      <c r="BA106" s="163"/>
      <c r="BO106" s="169"/>
      <c r="BP106" s="163"/>
    </row>
  </sheetData>
  <mergeCells count="38">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72"/>
      <c r="G2" s="372"/>
      <c r="H2" s="10"/>
      <c r="I2" s="10"/>
      <c r="J2" s="10"/>
      <c r="K2" s="10"/>
      <c r="L2" s="10"/>
    </row>
    <row r="3" spans="1:12" ht="19.5" customHeight="1" thickBot="1" x14ac:dyDescent="0.35">
      <c r="A3" s="179" t="s">
        <v>27</v>
      </c>
      <c r="B3" s="180">
        <v>3</v>
      </c>
      <c r="C3" s="180">
        <v>3</v>
      </c>
      <c r="D3" s="180">
        <v>1</v>
      </c>
      <c r="E3" s="254">
        <f t="shared" ref="E3:E5" si="0">IFERROR(D3/C3,0)</f>
        <v>0.33333333333333331</v>
      </c>
      <c r="F3" s="373"/>
      <c r="G3" s="373"/>
      <c r="H3" s="11"/>
      <c r="I3" s="11"/>
      <c r="J3" s="11"/>
      <c r="K3" s="11"/>
      <c r="L3" s="11"/>
    </row>
    <row r="4" spans="1:12" ht="19.5" customHeight="1" thickBot="1" x14ac:dyDescent="0.35">
      <c r="A4" s="179" t="s">
        <v>28</v>
      </c>
      <c r="B4" s="180">
        <v>110</v>
      </c>
      <c r="C4" s="180">
        <v>121</v>
      </c>
      <c r="D4" s="180">
        <v>108</v>
      </c>
      <c r="E4" s="254">
        <f t="shared" si="0"/>
        <v>0.8925619834710744</v>
      </c>
      <c r="F4" s="373"/>
      <c r="G4" s="373"/>
      <c r="H4" s="11"/>
      <c r="I4" s="11"/>
      <c r="J4" s="11"/>
      <c r="K4" s="11"/>
      <c r="L4" s="16"/>
    </row>
    <row r="5" spans="1:12" ht="19.5" customHeight="1" thickBot="1" x14ac:dyDescent="0.35">
      <c r="A5" s="179" t="s">
        <v>29</v>
      </c>
      <c r="B5" s="180">
        <v>0</v>
      </c>
      <c r="C5" s="180">
        <v>0</v>
      </c>
      <c r="D5" s="180">
        <v>0</v>
      </c>
      <c r="E5" s="254">
        <f t="shared" si="0"/>
        <v>0</v>
      </c>
      <c r="F5" s="373"/>
      <c r="G5" s="373"/>
      <c r="H5" s="11"/>
      <c r="I5" s="11"/>
      <c r="J5" s="11"/>
      <c r="K5" s="11"/>
      <c r="L5" s="11"/>
    </row>
    <row r="6" spans="1:12" ht="19.5" customHeight="1" thickBot="1" x14ac:dyDescent="0.35">
      <c r="A6" s="181" t="s">
        <v>30</v>
      </c>
      <c r="B6" s="182">
        <f>SUM(B3:B5)</f>
        <v>113</v>
      </c>
      <c r="C6" s="182">
        <f>SUM(C3:C5)</f>
        <v>124</v>
      </c>
      <c r="D6" s="182">
        <f>SUM(D3:D5)</f>
        <v>109</v>
      </c>
      <c r="E6" s="255">
        <f>D6/C6</f>
        <v>0.87903225806451613</v>
      </c>
      <c r="F6" s="373"/>
      <c r="G6" s="373"/>
      <c r="H6" s="12"/>
      <c r="I6" s="12"/>
      <c r="J6" s="12"/>
      <c r="K6" s="12"/>
      <c r="L6" s="12"/>
    </row>
    <row r="7" spans="1:12" ht="19.5" customHeight="1" x14ac:dyDescent="0.3">
      <c r="A7" s="183"/>
      <c r="B7" s="184"/>
      <c r="C7" s="184"/>
      <c r="D7" s="184"/>
      <c r="E7" s="185"/>
      <c r="F7" s="373"/>
      <c r="G7" s="373"/>
      <c r="H7" s="12"/>
      <c r="I7" s="12"/>
      <c r="J7" s="12"/>
      <c r="K7" s="12"/>
      <c r="L7" s="12"/>
    </row>
    <row r="8" spans="1:12" ht="26.4" x14ac:dyDescent="0.3">
      <c r="A8" s="186" t="s">
        <v>25</v>
      </c>
      <c r="B8" s="177">
        <v>2016</v>
      </c>
      <c r="C8" s="177">
        <v>2017</v>
      </c>
      <c r="D8" s="177">
        <v>2018</v>
      </c>
      <c r="E8" s="178" t="s">
        <v>26</v>
      </c>
      <c r="F8" s="373"/>
      <c r="G8" s="373"/>
      <c r="H8" s="12"/>
      <c r="I8" s="12"/>
      <c r="J8" s="12"/>
      <c r="K8" s="12"/>
      <c r="L8" s="12"/>
    </row>
    <row r="9" spans="1:12" x14ac:dyDescent="0.3">
      <c r="A9" s="187" t="s">
        <v>31</v>
      </c>
      <c r="B9" s="188">
        <v>8</v>
      </c>
      <c r="C9" s="188">
        <v>13</v>
      </c>
      <c r="D9" s="188">
        <v>1</v>
      </c>
      <c r="E9" s="254">
        <f t="shared" ref="E9:E12" si="1">IFERROR(D9/C9,0)</f>
        <v>7.6923076923076927E-2</v>
      </c>
      <c r="F9" s="373"/>
      <c r="G9" s="373"/>
      <c r="H9" s="12"/>
      <c r="I9" s="12"/>
      <c r="J9" s="12"/>
      <c r="K9" s="12"/>
      <c r="L9" s="12"/>
    </row>
    <row r="10" spans="1:12" ht="28.2" x14ac:dyDescent="0.3">
      <c r="A10" s="189" t="s">
        <v>32</v>
      </c>
      <c r="B10" s="188">
        <v>19</v>
      </c>
      <c r="C10" s="188">
        <v>38</v>
      </c>
      <c r="D10" s="188">
        <v>4</v>
      </c>
      <c r="E10" s="254">
        <f t="shared" si="1"/>
        <v>0.10526315789473684</v>
      </c>
      <c r="F10" s="373"/>
      <c r="G10" s="373"/>
      <c r="H10" s="12"/>
      <c r="I10" s="12"/>
      <c r="J10" s="12"/>
      <c r="K10" s="12"/>
      <c r="L10" s="12"/>
    </row>
    <row r="11" spans="1:12" ht="19.5" customHeight="1" x14ac:dyDescent="0.3">
      <c r="A11" s="187" t="s">
        <v>33</v>
      </c>
      <c r="B11" s="188">
        <v>110</v>
      </c>
      <c r="C11" s="188">
        <v>134</v>
      </c>
      <c r="D11" s="188">
        <v>108</v>
      </c>
      <c r="E11" s="254">
        <f t="shared" si="1"/>
        <v>0.80597014925373134</v>
      </c>
      <c r="F11" s="373"/>
      <c r="G11" s="373"/>
      <c r="H11" s="12"/>
      <c r="I11" s="12"/>
      <c r="J11" s="12"/>
      <c r="K11" s="12"/>
      <c r="L11" s="12"/>
    </row>
    <row r="12" spans="1:12" ht="19.5" customHeight="1" x14ac:dyDescent="0.3">
      <c r="A12" s="187" t="s">
        <v>34</v>
      </c>
      <c r="B12" s="188">
        <v>10</v>
      </c>
      <c r="C12" s="188">
        <v>6</v>
      </c>
      <c r="D12" s="188">
        <v>4</v>
      </c>
      <c r="E12" s="254">
        <f t="shared" si="1"/>
        <v>0.66666666666666663</v>
      </c>
      <c r="F12" s="373"/>
      <c r="G12" s="373"/>
      <c r="H12" s="12"/>
      <c r="I12" s="12"/>
      <c r="J12" s="12"/>
      <c r="K12" s="12"/>
      <c r="L12" s="12"/>
    </row>
    <row r="13" spans="1:12" ht="28.2" x14ac:dyDescent="0.3">
      <c r="A13" s="189" t="s">
        <v>35</v>
      </c>
      <c r="B13" s="188">
        <v>0</v>
      </c>
      <c r="C13" s="188">
        <v>0</v>
      </c>
      <c r="D13" s="188">
        <v>0</v>
      </c>
      <c r="E13" s="254">
        <f>IFERROR(D13/C13,0)</f>
        <v>0</v>
      </c>
      <c r="F13" s="373"/>
      <c r="G13" s="373"/>
      <c r="H13" s="12"/>
      <c r="I13" s="12"/>
      <c r="J13" s="12"/>
      <c r="K13" s="12"/>
      <c r="L13" s="12"/>
    </row>
    <row r="14" spans="1:12" ht="19.5" customHeight="1" x14ac:dyDescent="0.3">
      <c r="A14" s="187" t="s">
        <v>36</v>
      </c>
      <c r="B14" s="188">
        <v>33</v>
      </c>
      <c r="C14" s="188">
        <v>33</v>
      </c>
      <c r="D14" s="188">
        <v>33</v>
      </c>
      <c r="E14" s="254">
        <f t="shared" ref="E14" si="2">IFERROR(D14/C14,0)</f>
        <v>1</v>
      </c>
      <c r="F14" s="373"/>
      <c r="G14" s="373"/>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Z3" activePane="bottomRight" state="frozen"/>
      <selection pane="topRight" activeCell="E1" sqref="E1"/>
      <selection pane="bottomLeft" activeCell="A3" sqref="A3"/>
      <selection pane="bottomRight" activeCell="AZ13" sqref="AZ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74" t="s">
        <v>3811</v>
      </c>
      <c r="C3" s="377"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345">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f t="shared" si="2"/>
        <v>206.3</v>
      </c>
      <c r="BB3" s="111">
        <f t="shared" si="2"/>
        <v>0</v>
      </c>
      <c r="BC3" s="111">
        <f t="shared" si="2"/>
        <v>0</v>
      </c>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75"/>
      <c r="C4" s="377"/>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345">
        <v>10127.629999999999</v>
      </c>
      <c r="W4" s="111">
        <v>401.75</v>
      </c>
      <c r="X4" s="111">
        <v>309.17</v>
      </c>
      <c r="Y4" s="111">
        <v>291655.92</v>
      </c>
      <c r="Z4" s="111">
        <v>0</v>
      </c>
      <c r="AA4" s="111">
        <v>822173.01</v>
      </c>
      <c r="AB4" s="292">
        <v>2806425.85</v>
      </c>
      <c r="AC4" s="296">
        <v>0</v>
      </c>
      <c r="AD4" s="111">
        <v>0</v>
      </c>
      <c r="AE4" s="111">
        <v>0</v>
      </c>
      <c r="AF4" s="335">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t="s">
        <v>5087</v>
      </c>
      <c r="BB4" s="292" t="s">
        <v>5086</v>
      </c>
      <c r="BC4" s="174">
        <v>363361.16</v>
      </c>
      <c r="BD4" s="174"/>
      <c r="BE4" s="174"/>
      <c r="BF4" s="174"/>
      <c r="BG4" s="174"/>
      <c r="BH4" s="174"/>
      <c r="BI4" s="174"/>
      <c r="BJ4" s="174"/>
      <c r="BK4" s="174"/>
      <c r="BL4" s="111"/>
      <c r="BM4" s="111"/>
      <c r="BN4" s="292"/>
      <c r="BO4" s="111"/>
      <c r="BP4" s="111"/>
      <c r="BQ4" s="111"/>
      <c r="BR4" s="111"/>
      <c r="BS4" s="111"/>
      <c r="BT4" s="111"/>
      <c r="BU4" s="111"/>
      <c r="BV4" s="111"/>
      <c r="BW4" s="111"/>
      <c r="BX4" s="111"/>
    </row>
    <row r="5" spans="2:76" ht="13.5" customHeight="1" x14ac:dyDescent="0.3">
      <c r="B5" s="375"/>
      <c r="C5" s="377"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346">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375"/>
      <c r="C6" s="377"/>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346">
        <v>53693.26</v>
      </c>
      <c r="W6" s="111">
        <v>9266.33</v>
      </c>
      <c r="X6" s="111">
        <v>12665.76</v>
      </c>
      <c r="Y6" s="111">
        <v>0</v>
      </c>
      <c r="Z6" s="111">
        <v>0</v>
      </c>
      <c r="AA6" s="111">
        <v>0</v>
      </c>
      <c r="AB6" s="292">
        <v>0</v>
      </c>
      <c r="AC6" s="296">
        <v>0</v>
      </c>
      <c r="AD6" s="111">
        <v>0</v>
      </c>
      <c r="AE6" s="111">
        <v>0</v>
      </c>
      <c r="AF6" s="335">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t="s">
        <v>5087</v>
      </c>
      <c r="BB6" s="292" t="s">
        <v>5086</v>
      </c>
      <c r="BC6" s="174">
        <v>482420.64</v>
      </c>
      <c r="BD6" s="174"/>
      <c r="BE6" s="174"/>
      <c r="BF6" s="174"/>
      <c r="BG6" s="174"/>
      <c r="BH6" s="174"/>
      <c r="BI6" s="174"/>
      <c r="BJ6" s="174"/>
      <c r="BK6" s="174"/>
      <c r="BL6" s="111"/>
      <c r="BM6" s="111"/>
      <c r="BN6" s="292"/>
      <c r="BO6" s="111"/>
      <c r="BP6" s="111"/>
      <c r="BQ6" s="111"/>
      <c r="BR6" s="111"/>
      <c r="BS6" s="111"/>
      <c r="BT6" s="111"/>
      <c r="BU6" s="111"/>
      <c r="BV6" s="111"/>
      <c r="BW6" s="111"/>
      <c r="BX6" s="111"/>
    </row>
    <row r="7" spans="2:76" ht="13.5" customHeight="1" x14ac:dyDescent="0.3">
      <c r="B7" s="375"/>
      <c r="C7" s="377"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376"/>
      <c r="C8" s="377"/>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35">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v>0</v>
      </c>
      <c r="BB8" s="292">
        <v>0</v>
      </c>
      <c r="BC8" s="111">
        <v>0</v>
      </c>
      <c r="BD8" s="111"/>
      <c r="BE8" s="111"/>
      <c r="BF8" s="111"/>
      <c r="BG8" s="111"/>
      <c r="BH8" s="111"/>
      <c r="BI8" s="111"/>
      <c r="BJ8" s="111"/>
      <c r="BK8" s="111"/>
      <c r="BL8" s="111"/>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206.3</v>
      </c>
      <c r="BB9" s="312">
        <f t="shared" si="5"/>
        <v>0</v>
      </c>
      <c r="BC9" s="309">
        <f t="shared" si="5"/>
        <v>0</v>
      </c>
      <c r="BD9" s="309">
        <f t="shared" si="5"/>
        <v>0</v>
      </c>
      <c r="BE9" s="309">
        <f t="shared" si="5"/>
        <v>0</v>
      </c>
      <c r="BF9" s="309">
        <f t="shared" si="5"/>
        <v>0</v>
      </c>
      <c r="BG9" s="309">
        <f t="shared" si="5"/>
        <v>0</v>
      </c>
      <c r="BH9" s="309">
        <f t="shared" si="5"/>
        <v>0</v>
      </c>
      <c r="BI9" s="309">
        <f t="shared" si="5"/>
        <v>0</v>
      </c>
      <c r="BJ9" s="309">
        <f t="shared" si="5"/>
        <v>0</v>
      </c>
      <c r="BK9" s="309">
        <f t="shared" si="5"/>
        <v>0</v>
      </c>
      <c r="BL9" s="309">
        <f t="shared" si="5"/>
        <v>0</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845781.8</v>
      </c>
      <c r="BD10" s="309">
        <f t="shared" si="8"/>
        <v>0</v>
      </c>
      <c r="BE10" s="309">
        <f t="shared" si="8"/>
        <v>0</v>
      </c>
      <c r="BF10" s="309">
        <f t="shared" si="8"/>
        <v>0</v>
      </c>
      <c r="BG10" s="309">
        <f t="shared" si="8"/>
        <v>0</v>
      </c>
      <c r="BH10" s="309">
        <f t="shared" si="8"/>
        <v>0</v>
      </c>
      <c r="BI10" s="309">
        <f t="shared" si="8"/>
        <v>0</v>
      </c>
      <c r="BJ10" s="309">
        <f t="shared" si="8"/>
        <v>0</v>
      </c>
      <c r="BK10" s="309">
        <f t="shared" si="8"/>
        <v>0</v>
      </c>
      <c r="BL10" s="309">
        <f t="shared" si="8"/>
        <v>0</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78" t="s">
        <v>3811</v>
      </c>
      <c r="C13" s="379"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f t="shared" si="12"/>
        <v>875315.93</v>
      </c>
      <c r="BB13" s="111">
        <f t="shared" si="12"/>
        <v>856241.12</v>
      </c>
      <c r="BC13" s="111">
        <f t="shared" si="12"/>
        <v>180907.37000000002</v>
      </c>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78"/>
      <c r="C14" s="379"/>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36">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v>8.4600000000000009</v>
      </c>
      <c r="BB14" s="292">
        <v>0.01</v>
      </c>
      <c r="BC14" s="174">
        <v>7236435.1799999997</v>
      </c>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78"/>
      <c r="C15" s="379"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378"/>
      <c r="C16" s="379"/>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36">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v>856232.65</v>
      </c>
      <c r="BB16" s="292">
        <v>180907.35</v>
      </c>
      <c r="BC16" s="174">
        <v>2689113.94</v>
      </c>
      <c r="BD16" s="174"/>
      <c r="BE16" s="174"/>
      <c r="BF16" s="174"/>
      <c r="BG16" s="174"/>
      <c r="BH16" s="174"/>
      <c r="BI16" s="174"/>
      <c r="BJ16" s="174"/>
      <c r="BK16" s="174"/>
      <c r="BL16" s="111"/>
      <c r="BM16" s="111"/>
      <c r="BN16" s="292"/>
      <c r="BO16" s="174"/>
      <c r="BP16" s="174"/>
      <c r="BQ16" s="174"/>
      <c r="BR16" s="174"/>
      <c r="BS16" s="174"/>
      <c r="BT16" s="174"/>
      <c r="BU16" s="174"/>
      <c r="BV16" s="174"/>
      <c r="BW16" s="174"/>
      <c r="BX16" s="174"/>
    </row>
    <row r="17" spans="2:76" x14ac:dyDescent="0.3">
      <c r="B17" s="378"/>
      <c r="C17" s="379"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378"/>
      <c r="C18" s="379"/>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36">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v>0.01</v>
      </c>
      <c r="BB18" s="292">
        <v>0.01</v>
      </c>
      <c r="BC18" s="174">
        <v>0.01</v>
      </c>
      <c r="BD18" s="174"/>
      <c r="BE18" s="174"/>
      <c r="BF18" s="174"/>
      <c r="BG18" s="174"/>
      <c r="BH18" s="174"/>
      <c r="BI18" s="174"/>
      <c r="BJ18" s="174"/>
      <c r="BK18" s="174"/>
      <c r="BL18" s="111"/>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875315.93</v>
      </c>
      <c r="BB19" s="312">
        <f t="shared" si="15"/>
        <v>856241.12</v>
      </c>
      <c r="BC19" s="309">
        <f t="shared" si="15"/>
        <v>180907.37000000002</v>
      </c>
      <c r="BD19" s="309">
        <f t="shared" si="15"/>
        <v>0</v>
      </c>
      <c r="BE19" s="309">
        <f t="shared" si="15"/>
        <v>0</v>
      </c>
      <c r="BF19" s="309">
        <f t="shared" si="15"/>
        <v>0</v>
      </c>
      <c r="BG19" s="309">
        <f t="shared" si="15"/>
        <v>0</v>
      </c>
      <c r="BH19" s="309">
        <f t="shared" si="15"/>
        <v>0</v>
      </c>
      <c r="BI19" s="309">
        <f t="shared" si="15"/>
        <v>0</v>
      </c>
      <c r="BJ19" s="309">
        <f t="shared" si="15"/>
        <v>0</v>
      </c>
      <c r="BK19" s="309">
        <f t="shared" si="15"/>
        <v>0</v>
      </c>
      <c r="BL19" s="309">
        <f t="shared" si="15"/>
        <v>0</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43">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856241.12</v>
      </c>
      <c r="BB20" s="312">
        <f t="shared" si="16"/>
        <v>180907.37000000002</v>
      </c>
      <c r="BC20" s="309">
        <f t="shared" si="16"/>
        <v>9925549.129999999</v>
      </c>
      <c r="BD20" s="309">
        <f t="shared" si="16"/>
        <v>0</v>
      </c>
      <c r="BE20" s="309">
        <f t="shared" si="16"/>
        <v>0</v>
      </c>
      <c r="BF20" s="309">
        <f t="shared" si="16"/>
        <v>0</v>
      </c>
      <c r="BG20" s="309">
        <f t="shared" si="16"/>
        <v>0</v>
      </c>
      <c r="BH20" s="309">
        <f t="shared" si="16"/>
        <v>0</v>
      </c>
      <c r="BI20" s="309">
        <f t="shared" si="16"/>
        <v>0</v>
      </c>
      <c r="BJ20" s="309">
        <f t="shared" si="16"/>
        <v>0</v>
      </c>
      <c r="BK20" s="309">
        <f t="shared" si="16"/>
        <v>0</v>
      </c>
      <c r="BL20" s="309">
        <f t="shared" si="16"/>
        <v>0</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875522.2300000001</v>
      </c>
      <c r="BB22" s="112">
        <f t="shared" ref="BB22:BO22" si="17">BB9+BB19</f>
        <v>856241.12</v>
      </c>
      <c r="BC22" s="112">
        <f t="shared" si="17"/>
        <v>180907.37000000002</v>
      </c>
      <c r="BD22" s="112">
        <f t="shared" si="17"/>
        <v>0</v>
      </c>
      <c r="BE22" s="112">
        <f t="shared" si="17"/>
        <v>0</v>
      </c>
      <c r="BF22" s="112">
        <f t="shared" si="17"/>
        <v>0</v>
      </c>
      <c r="BG22" s="112">
        <f t="shared" si="17"/>
        <v>0</v>
      </c>
      <c r="BH22" s="112">
        <f t="shared" si="17"/>
        <v>0</v>
      </c>
      <c r="BI22" s="112">
        <f t="shared" si="17"/>
        <v>0</v>
      </c>
      <c r="BJ22" s="314">
        <f t="shared" si="17"/>
        <v>0</v>
      </c>
      <c r="BK22" s="112">
        <f t="shared" si="17"/>
        <v>0</v>
      </c>
      <c r="BL22" s="112">
        <f t="shared" si="17"/>
        <v>0</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7905"/>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25">
        <v>8011423.0999999996</v>
      </c>
      <c r="K1" s="324">
        <v>15168628.049999999</v>
      </c>
    </row>
    <row r="2" spans="1:12" ht="24" customHeight="1" thickBot="1" x14ac:dyDescent="0.35">
      <c r="B2" s="66"/>
      <c r="C2" s="62" t="s">
        <v>2222</v>
      </c>
      <c r="D2" s="63"/>
      <c r="E2" s="64"/>
      <c r="F2" s="81"/>
      <c r="G2" s="67"/>
      <c r="H2" s="50"/>
      <c r="I2" s="51" t="s">
        <v>30</v>
      </c>
      <c r="J2" s="52">
        <f>SUBTOTAL(9,J4:J1048576)</f>
        <v>872405.08905337122</v>
      </c>
      <c r="K2" s="324">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37">
        <v>-409.12</v>
      </c>
      <c r="K8958" s="33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37">
        <v>-479.95</v>
      </c>
      <c r="K8959" s="33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37">
        <v>-498.38</v>
      </c>
      <c r="K8960" s="33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37">
        <v>-912.33</v>
      </c>
      <c r="K8961" s="33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37">
        <v>-1084.5899999999999</v>
      </c>
      <c r="K8962" s="33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37">
        <v>-1928.33</v>
      </c>
      <c r="K8963" s="33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37">
        <v>-1987.68</v>
      </c>
      <c r="K8964" s="33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37">
        <v>-2000</v>
      </c>
      <c r="K8965" s="33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37">
        <v>-2200</v>
      </c>
      <c r="K8966" s="33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37">
        <v>-2558.4</v>
      </c>
      <c r="K8967" s="33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37">
        <v>-3402</v>
      </c>
      <c r="K8968" s="33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37">
        <v>-3696.77</v>
      </c>
      <c r="K8969" s="33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37">
        <v>-6463.19</v>
      </c>
      <c r="K8970" s="33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37">
        <v>-328.7</v>
      </c>
      <c r="K8972" s="33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37">
        <v>-33089.230000000003</v>
      </c>
      <c r="K8973" s="33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37">
        <v>-96</v>
      </c>
      <c r="K8974" s="33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37">
        <v>-7.38</v>
      </c>
      <c r="K8976" s="33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37">
        <v>-448.8</v>
      </c>
      <c r="K8977" s="33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37">
        <v>-1359</v>
      </c>
      <c r="K8978" s="33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37">
        <v>-1359</v>
      </c>
      <c r="K8979" s="33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37">
        <v>-1449</v>
      </c>
      <c r="K8981" s="33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37">
        <v>-2352.39</v>
      </c>
      <c r="K8982" s="33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37">
        <v>-2440.7800000000002</v>
      </c>
      <c r="K8983" s="33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37">
        <v>-4267.2</v>
      </c>
      <c r="K8984" s="33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37">
        <v>-40079.78</v>
      </c>
      <c r="K8985" s="33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37">
        <v>-242.05</v>
      </c>
      <c r="K8986" s="33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37">
        <v>-13673.66</v>
      </c>
      <c r="K8987" s="33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37">
        <v>-25</v>
      </c>
      <c r="K8988" s="33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37">
        <v>-50</v>
      </c>
      <c r="K8989" s="33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37">
        <v>1607.96</v>
      </c>
      <c r="K8990" s="33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37">
        <v>-156.19</v>
      </c>
      <c r="K8992" s="33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37">
        <v>-1607.96</v>
      </c>
      <c r="K8993" s="33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37">
        <v>-148.56</v>
      </c>
      <c r="K8994" s="33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37">
        <v>-240</v>
      </c>
      <c r="K8995" s="33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41">
        <v>187027.83</v>
      </c>
      <c r="K8997" s="34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39">
        <v>200000</v>
      </c>
      <c r="K8998" s="34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37">
        <v>-8.65</v>
      </c>
      <c r="K8999" s="33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37">
        <v>-8.65</v>
      </c>
      <c r="K9000" s="33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37">
        <v>-8.65</v>
      </c>
      <c r="K9001" s="33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37">
        <v>-17.22</v>
      </c>
      <c r="K9002" s="33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37">
        <v>-99</v>
      </c>
      <c r="K9003" s="33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37">
        <v>-462.56</v>
      </c>
      <c r="K9004" s="33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37">
        <v>-700</v>
      </c>
      <c r="K9005" s="33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37">
        <v>-700</v>
      </c>
      <c r="K9006" s="33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37">
        <v>-1180.48</v>
      </c>
      <c r="K9007" s="33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37">
        <v>-1264.51</v>
      </c>
      <c r="K9008" s="33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37">
        <v>-1414.48</v>
      </c>
      <c r="K9009" s="33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37">
        <v>-1607.96</v>
      </c>
      <c r="K9010" s="33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37">
        <v>-162093.24</v>
      </c>
      <c r="K9011" s="33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37">
        <v>-2356.63</v>
      </c>
      <c r="K9012" s="33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39">
        <v>-200000</v>
      </c>
      <c r="K9013" s="34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37">
        <v>-24</v>
      </c>
      <c r="K9015" s="33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37">
        <v>919.39</v>
      </c>
      <c r="K9018" s="33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37">
        <v>-8.65</v>
      </c>
      <c r="K9019" s="33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37">
        <v>-8.65</v>
      </c>
      <c r="K9020" s="33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37">
        <v>-8.65</v>
      </c>
      <c r="K9021" s="33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37">
        <v>-8.65</v>
      </c>
      <c r="K9022" s="33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37">
        <v>-8.65</v>
      </c>
      <c r="K9023" s="33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37">
        <v>-8.65</v>
      </c>
      <c r="K9024" s="33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37">
        <v>-8.65</v>
      </c>
      <c r="K9025" s="33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37">
        <v>-8.65</v>
      </c>
      <c r="K9026" s="33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37">
        <v>-8.65</v>
      </c>
      <c r="K9027" s="33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37">
        <v>-507.13</v>
      </c>
      <c r="K9028" s="33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37">
        <v>-681.38</v>
      </c>
      <c r="K9029" s="33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37">
        <v>-1048.25</v>
      </c>
      <c r="K9030" s="33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37">
        <v>-1048.25</v>
      </c>
      <c r="K9031" s="33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37">
        <v>-1048.25</v>
      </c>
      <c r="K9032" s="33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37">
        <v>-1160.5</v>
      </c>
      <c r="K9033" s="33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37">
        <v>-1414.48</v>
      </c>
      <c r="K9034" s="33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37">
        <v>-1717.13</v>
      </c>
      <c r="K9035" s="33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37">
        <v>-1774.13</v>
      </c>
      <c r="K9036" s="33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37">
        <v>-2464.62</v>
      </c>
      <c r="K9037" s="33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37">
        <v>-2579.34</v>
      </c>
      <c r="K9038" s="33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37">
        <v>-6126.25</v>
      </c>
      <c r="K9039" s="33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37">
        <v>-10691.24</v>
      </c>
      <c r="K9040" s="33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37">
        <v>-22225.09</v>
      </c>
      <c r="K9041" s="33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37">
        <v>-10767.49</v>
      </c>
      <c r="K9042" s="33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37">
        <v>-258.8</v>
      </c>
      <c r="K9043" s="33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37">
        <v>-9.5</v>
      </c>
      <c r="K9045" s="33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37">
        <v>-9.5</v>
      </c>
      <c r="K9046" s="33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37">
        <v>-9.5</v>
      </c>
      <c r="K9047" s="33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37">
        <v>-35.700000000000003</v>
      </c>
      <c r="K9048" s="33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37">
        <v>-60</v>
      </c>
      <c r="K9049" s="33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37">
        <v>-78.72</v>
      </c>
      <c r="K9050" s="33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37">
        <v>-188</v>
      </c>
      <c r="K9051" s="33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37">
        <v>-342</v>
      </c>
      <c r="K9052" s="33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37">
        <v>-473.61</v>
      </c>
      <c r="K9053" s="33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37">
        <v>-610.23</v>
      </c>
      <c r="K9054" s="33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37">
        <v>-649.08000000000004</v>
      </c>
      <c r="K9055" s="33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37">
        <v>-740</v>
      </c>
      <c r="K9056" s="33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37">
        <v>-767.55</v>
      </c>
      <c r="K9057" s="33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37">
        <v>-1072.51</v>
      </c>
      <c r="K9058" s="33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37">
        <v>-2562.9499999999998</v>
      </c>
      <c r="K9059" s="33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37">
        <v>-2571.6</v>
      </c>
      <c r="K9060" s="33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37">
        <v>-2883</v>
      </c>
      <c r="K9061" s="33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37">
        <v>-3129.4</v>
      </c>
      <c r="K9062" s="33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37">
        <v>-3750</v>
      </c>
      <c r="K9063" s="33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37">
        <v>-7035</v>
      </c>
      <c r="K9064" s="33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39">
        <v>120000</v>
      </c>
      <c r="K9066" s="34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37">
        <v>-9.5</v>
      </c>
      <c r="K9068" s="33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37">
        <v>-9.5</v>
      </c>
      <c r="K9069" s="33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37">
        <v>-9.5</v>
      </c>
      <c r="K9070" s="33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37">
        <v>-9.5</v>
      </c>
      <c r="K9071" s="33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37">
        <v>-9.5</v>
      </c>
      <c r="K9072" s="33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37">
        <v>-9.5</v>
      </c>
      <c r="K9073" s="33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37">
        <v>-9.5</v>
      </c>
      <c r="K9074" s="33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37">
        <v>-128</v>
      </c>
      <c r="K9075" s="33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37">
        <v>-637.25</v>
      </c>
      <c r="K9076" s="33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37">
        <v>-954</v>
      </c>
      <c r="K9077" s="33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37">
        <v>-1844.8</v>
      </c>
      <c r="K9078" s="33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37">
        <v>-3500</v>
      </c>
      <c r="K9079" s="33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37">
        <v>-3960</v>
      </c>
      <c r="K9080" s="33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37">
        <v>-15000</v>
      </c>
      <c r="K9081" s="33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37">
        <v>-20300</v>
      </c>
      <c r="K9082" s="33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37">
        <v>-83977.87</v>
      </c>
      <c r="K9083" s="33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37">
        <v>-12579.17</v>
      </c>
      <c r="K9084" s="33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39">
        <v>-120000</v>
      </c>
      <c r="K9085" s="34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37">
        <v>-320</v>
      </c>
      <c r="K9086" s="33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37">
        <v>-41840.160000000003</v>
      </c>
      <c r="K9087" s="33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37">
        <v>-20208.88</v>
      </c>
      <c r="K9088" s="33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39">
        <v>240000</v>
      </c>
      <c r="K9090" s="34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37">
        <v>-9.5</v>
      </c>
      <c r="K9092" s="33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37">
        <v>-9.5</v>
      </c>
      <c r="K9093" s="33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37">
        <v>-9.5</v>
      </c>
      <c r="K9094" s="33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37">
        <v>-9.5</v>
      </c>
      <c r="K9095" s="33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37">
        <v>-9.5</v>
      </c>
      <c r="K9096" s="33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37">
        <v>-9.5</v>
      </c>
      <c r="K9097" s="33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37">
        <v>-9.5</v>
      </c>
      <c r="K9098" s="33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37">
        <v>-9.5</v>
      </c>
      <c r="K9099" s="33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37">
        <v>-9.5</v>
      </c>
      <c r="K9100" s="33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37">
        <v>-322.16000000000003</v>
      </c>
      <c r="K9101" s="33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37">
        <v>-363.6</v>
      </c>
      <c r="K9102" s="33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37">
        <v>-453.6</v>
      </c>
      <c r="K9103" s="33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37">
        <v>-548.46</v>
      </c>
      <c r="K9104" s="33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37">
        <v>-988.51</v>
      </c>
      <c r="K9105" s="33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37">
        <v>-1270.4000000000001</v>
      </c>
      <c r="K9106" s="33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37">
        <v>-13660.35</v>
      </c>
      <c r="K9107" s="33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37">
        <v>-13663.22</v>
      </c>
      <c r="K9108" s="33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37">
        <v>-19505.25</v>
      </c>
      <c r="K9109" s="33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37">
        <v>-19505.259999999998</v>
      </c>
      <c r="K9110" s="33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37">
        <v>-57900</v>
      </c>
      <c r="K9111" s="33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37">
        <v>-67306.58</v>
      </c>
      <c r="K9112" s="33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39">
        <v>-240000</v>
      </c>
      <c r="K9113" s="34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39">
        <v>17000</v>
      </c>
      <c r="K9115" s="34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37">
        <v>-198.57</v>
      </c>
      <c r="K9117" s="33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37">
        <v>-300</v>
      </c>
      <c r="K9118" s="33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37">
        <v>-762.56</v>
      </c>
      <c r="K9119" s="33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37">
        <v>-1071.6400000000001</v>
      </c>
      <c r="K9120" s="33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37">
        <v>-1330.25</v>
      </c>
      <c r="K9121" s="33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37">
        <v>-2510.92</v>
      </c>
      <c r="K9122" s="33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37">
        <v>-2672.32</v>
      </c>
      <c r="K9123" s="33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37">
        <v>-3239.04</v>
      </c>
      <c r="K9124" s="33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37">
        <v>-7513.57</v>
      </c>
      <c r="K9125" s="33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39">
        <v>-17000</v>
      </c>
      <c r="K9126" s="34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39">
        <v>23000</v>
      </c>
      <c r="K9128" s="34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37">
        <v>-347.75</v>
      </c>
      <c r="K9129" s="33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37">
        <v>-363.34</v>
      </c>
      <c r="K9130" s="33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37">
        <v>-375.29</v>
      </c>
      <c r="K9131" s="33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37">
        <v>-414.5</v>
      </c>
      <c r="K9132" s="33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37">
        <v>-1062</v>
      </c>
      <c r="K9133" s="33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37">
        <v>-1791.2</v>
      </c>
      <c r="K9134" s="33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37">
        <v>-1993</v>
      </c>
      <c r="K9135" s="33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37">
        <v>-2080.8000000000002</v>
      </c>
      <c r="K9136" s="33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37">
        <v>-2649.27</v>
      </c>
      <c r="K9137" s="33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37">
        <v>-3013.24</v>
      </c>
      <c r="K9138" s="33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37">
        <v>-8300</v>
      </c>
      <c r="K9139" s="33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39">
        <v>-23000</v>
      </c>
      <c r="K9140" s="34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37">
        <v>-3487.52</v>
      </c>
      <c r="K9141" s="33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37">
        <v>-1545.04</v>
      </c>
      <c r="K9142" s="33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37">
        <v>-767.87</v>
      </c>
      <c r="K9143" s="33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37">
        <v>-84.5</v>
      </c>
      <c r="K9146" s="33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37">
        <v>-99</v>
      </c>
      <c r="K9147" s="33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39">
        <v>200000</v>
      </c>
      <c r="K9148" s="34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37">
        <v>-9.5</v>
      </c>
      <c r="K9149" s="33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37">
        <v>-9.5</v>
      </c>
      <c r="K9150" s="33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37">
        <v>-9.5</v>
      </c>
      <c r="K9151" s="33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37">
        <v>-9.5</v>
      </c>
      <c r="K9152" s="33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37">
        <v>-26.87</v>
      </c>
      <c r="K9153" s="33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37">
        <v>-35.07</v>
      </c>
      <c r="K9154" s="33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37">
        <v>-52.33</v>
      </c>
      <c r="K9155" s="33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37">
        <v>-52.33</v>
      </c>
      <c r="K9156" s="33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37">
        <v>-57.61</v>
      </c>
      <c r="K9157" s="33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37">
        <v>-62.87</v>
      </c>
      <c r="K9158" s="33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37">
        <v>-62.87</v>
      </c>
      <c r="K9159" s="33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37">
        <v>-121.59</v>
      </c>
      <c r="K9160" s="33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37">
        <v>-121.59</v>
      </c>
      <c r="K9161" s="33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37">
        <v>-169</v>
      </c>
      <c r="K9162" s="33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37">
        <v>-273.2</v>
      </c>
      <c r="K9163" s="33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37">
        <v>-306.72000000000003</v>
      </c>
      <c r="K9164" s="33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37">
        <v>-380.1</v>
      </c>
      <c r="K9165" s="33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37">
        <v>-448.71</v>
      </c>
      <c r="K9166" s="33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37">
        <v>-460</v>
      </c>
      <c r="K9167" s="33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37">
        <v>-465</v>
      </c>
      <c r="K9168" s="33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37">
        <v>-482.54</v>
      </c>
      <c r="K9169" s="33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37">
        <v>-602.87</v>
      </c>
      <c r="K9170" s="33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37">
        <v>-986.27</v>
      </c>
      <c r="K9171" s="33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37">
        <v>-1600</v>
      </c>
      <c r="K9172" s="33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37">
        <v>-1857</v>
      </c>
      <c r="K9173" s="33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37">
        <v>-1987.93</v>
      </c>
      <c r="K9174" s="33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37">
        <v>-2402.56</v>
      </c>
      <c r="K9175" s="33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37">
        <v>-2499</v>
      </c>
      <c r="K9176" s="33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37">
        <v>-3164.7</v>
      </c>
      <c r="K9177" s="33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37">
        <v>-4236.3</v>
      </c>
      <c r="K9178" s="33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37">
        <v>-4679.6099999999997</v>
      </c>
      <c r="K9179" s="33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37">
        <v>-4829</v>
      </c>
      <c r="K9180" s="33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37">
        <v>-7000</v>
      </c>
      <c r="K9181" s="33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37">
        <v>-9098.67</v>
      </c>
      <c r="K9182" s="33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37">
        <v>-125439.61</v>
      </c>
      <c r="K9183" s="33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39">
        <v>-200000</v>
      </c>
      <c r="K9184" s="34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37">
        <v>-9.5</v>
      </c>
      <c r="K9186" s="33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37">
        <v>-9.5</v>
      </c>
      <c r="K9187" s="33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37">
        <v>-9.5</v>
      </c>
      <c r="K9188" s="33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37">
        <v>-9.5</v>
      </c>
      <c r="K9189" s="33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37">
        <v>-9.5</v>
      </c>
      <c r="K9190" s="33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37">
        <v>-312.5</v>
      </c>
      <c r="K9191" s="33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37">
        <v>-409.13</v>
      </c>
      <c r="K9192" s="33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37">
        <v>-480.1</v>
      </c>
      <c r="K9193" s="33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37">
        <v>-498.54</v>
      </c>
      <c r="K9194" s="33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37">
        <v>-683</v>
      </c>
      <c r="K9195" s="33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37">
        <v>-912.34</v>
      </c>
      <c r="K9196" s="33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37">
        <v>-1084.58</v>
      </c>
      <c r="K9197" s="33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37">
        <v>-1928.33</v>
      </c>
      <c r="K9198" s="33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37">
        <v>-1988.27</v>
      </c>
      <c r="K9199" s="33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37">
        <v>-2288</v>
      </c>
      <c r="K9200" s="33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37">
        <v>-2526.7199999999998</v>
      </c>
      <c r="K9201" s="33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37">
        <v>-2775.36</v>
      </c>
      <c r="K9202" s="33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37">
        <v>-87.5</v>
      </c>
      <c r="K9203" s="33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37">
        <v>-341.04</v>
      </c>
      <c r="K9204" s="33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37">
        <v>-160</v>
      </c>
      <c r="K9205" s="33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37">
        <v>-368</v>
      </c>
      <c r="K9206" s="33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39">
        <v>55000</v>
      </c>
      <c r="K9208" s="34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37">
        <v>-9.5</v>
      </c>
      <c r="K9209" s="33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37">
        <v>-9.5</v>
      </c>
      <c r="K9210" s="33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37">
        <v>-9.5</v>
      </c>
      <c r="K9211" s="33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37">
        <v>-9.5</v>
      </c>
      <c r="K9212" s="33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37">
        <v>-9.5</v>
      </c>
      <c r="K9213" s="33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37">
        <v>-9.5</v>
      </c>
      <c r="K9214" s="33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37">
        <v>-9.5</v>
      </c>
      <c r="K9215" s="33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37">
        <v>-9.5</v>
      </c>
      <c r="K9216" s="33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37">
        <v>-9.5</v>
      </c>
      <c r="K9217" s="33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37">
        <v>-90.3</v>
      </c>
      <c r="K9218" s="33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37">
        <v>-240.4</v>
      </c>
      <c r="K9219" s="33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37">
        <v>-322.16000000000003</v>
      </c>
      <c r="K9220" s="33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37">
        <v>-702</v>
      </c>
      <c r="K9221" s="33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37">
        <v>-1151.7</v>
      </c>
      <c r="K9222" s="33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37">
        <v>-2132</v>
      </c>
      <c r="K9223" s="33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37">
        <v>-2564.48</v>
      </c>
      <c r="K9224" s="33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37">
        <v>-2649.26</v>
      </c>
      <c r="K9225" s="33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37">
        <v>-3070.1</v>
      </c>
      <c r="K9226" s="33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37">
        <v>-7000</v>
      </c>
      <c r="K9227" s="33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37">
        <v>-7165</v>
      </c>
      <c r="K9228" s="33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37">
        <v>-10000</v>
      </c>
      <c r="K9229" s="33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37">
        <v>-15324.15</v>
      </c>
      <c r="K9230" s="33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39">
        <v>-55000</v>
      </c>
      <c r="K9231" s="34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37">
        <v>-160</v>
      </c>
      <c r="K9232" s="33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41">
        <v>730988.76</v>
      </c>
      <c r="K9233" s="34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37">
        <v>-210</v>
      </c>
      <c r="K9235" s="33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37">
        <v>-242.8</v>
      </c>
      <c r="K9236" s="33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37">
        <v>-262.5</v>
      </c>
      <c r="K9237" s="33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37">
        <v>-300</v>
      </c>
      <c r="K9238" s="33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37">
        <v>-353.92</v>
      </c>
      <c r="K9239" s="33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37">
        <v>-668</v>
      </c>
      <c r="K9240" s="33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37">
        <v>-776.44</v>
      </c>
      <c r="K9241" s="33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37">
        <v>-1088</v>
      </c>
      <c r="K9242" s="33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37">
        <v>-1254</v>
      </c>
      <c r="K9243" s="33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37">
        <v>-2020</v>
      </c>
      <c r="K9244" s="33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37">
        <v>-2114.7399999999998</v>
      </c>
      <c r="K9245" s="33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37">
        <v>30</v>
      </c>
      <c r="K9247" s="33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37">
        <v>-2827.32</v>
      </c>
      <c r="K9248" s="33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37">
        <v>-2805</v>
      </c>
      <c r="K9249" s="33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37">
        <v>-771.09</v>
      </c>
      <c r="K9250" s="33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37">
        <v>-382.5</v>
      </c>
      <c r="K9251" s="33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37">
        <v>7678.78</v>
      </c>
      <c r="K9253" s="33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39">
        <v>500000</v>
      </c>
      <c r="K9254" s="34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39">
        <v>499999.99</v>
      </c>
      <c r="K9255" s="34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39">
        <v>499999.98</v>
      </c>
      <c r="K9256" s="34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39">
        <v>450000</v>
      </c>
      <c r="K9257" s="34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37">
        <v>-9.5</v>
      </c>
      <c r="K9258" s="33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37">
        <v>-9.5</v>
      </c>
      <c r="K9259" s="33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37">
        <v>-9.5</v>
      </c>
      <c r="K9260" s="33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37">
        <v>-9.5</v>
      </c>
      <c r="K9261" s="33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37">
        <v>-9.5</v>
      </c>
      <c r="K9262" s="33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37">
        <v>-9.5</v>
      </c>
      <c r="K9263" s="33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37">
        <v>-9.5</v>
      </c>
      <c r="K9264" s="33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37">
        <v>-17.04</v>
      </c>
      <c r="K9265" s="33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37">
        <v>-38.4</v>
      </c>
      <c r="K9266" s="33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37">
        <v>-59.09</v>
      </c>
      <c r="K9267" s="33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37">
        <v>-59.94</v>
      </c>
      <c r="K9268" s="33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37">
        <v>-66.3</v>
      </c>
      <c r="K9269" s="33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37">
        <v>-73.13</v>
      </c>
      <c r="K9270" s="33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37">
        <v>-79.86</v>
      </c>
      <c r="K9271" s="33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37">
        <v>-142.85</v>
      </c>
      <c r="K9272" s="33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37">
        <v>-149.57</v>
      </c>
      <c r="K9273" s="33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37">
        <v>-183.16</v>
      </c>
      <c r="K9274" s="33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37">
        <v>-226.69</v>
      </c>
      <c r="K9275" s="33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37">
        <v>-244.92</v>
      </c>
      <c r="K9276" s="33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37">
        <v>-245.85</v>
      </c>
      <c r="K9277" s="33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37">
        <v>-247.57</v>
      </c>
      <c r="K9278" s="33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37">
        <v>-427.04</v>
      </c>
      <c r="K9279" s="33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37">
        <v>-456.75</v>
      </c>
      <c r="K9280" s="33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37">
        <v>-540.09</v>
      </c>
      <c r="K9281" s="33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37">
        <v>-759.26</v>
      </c>
      <c r="K9282" s="33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37">
        <v>-1058.3599999999999</v>
      </c>
      <c r="K9283" s="33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37">
        <v>-1708.69</v>
      </c>
      <c r="K9284" s="33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37">
        <v>-1823.07</v>
      </c>
      <c r="K9285" s="33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37">
        <v>-2704.34</v>
      </c>
      <c r="K9286" s="33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37">
        <v>-2390.37</v>
      </c>
      <c r="K9287" s="33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37">
        <v>-1185.75</v>
      </c>
      <c r="K9288" s="33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37">
        <v>-2885.66</v>
      </c>
      <c r="K9289" s="33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37">
        <v>-3182.46</v>
      </c>
      <c r="K9290" s="33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37">
        <v>-3300</v>
      </c>
      <c r="K9291" s="33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37">
        <v>-4048.02</v>
      </c>
      <c r="K9292" s="33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37">
        <v>-4575.18</v>
      </c>
      <c r="K9293" s="33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37">
        <v>-4921.37</v>
      </c>
      <c r="K9294" s="33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37">
        <v>-5651.51</v>
      </c>
      <c r="K9295" s="33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37">
        <v>-6018.06</v>
      </c>
      <c r="K9296" s="33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37">
        <v>-8740</v>
      </c>
      <c r="K9297" s="33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37">
        <v>-9865.6299999999992</v>
      </c>
      <c r="K9298" s="33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37">
        <v>-11389.18</v>
      </c>
      <c r="K9299" s="33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37">
        <v>-11641.94</v>
      </c>
      <c r="K9300" s="33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37">
        <v>-14098.05</v>
      </c>
      <c r="K9301" s="33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37">
        <v>-17961</v>
      </c>
      <c r="K9302" s="33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37">
        <v>-18656</v>
      </c>
      <c r="K9303" s="33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37">
        <v>-29345.040000000001</v>
      </c>
      <c r="K9304" s="33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37">
        <v>-49900</v>
      </c>
      <c r="K9305" s="33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37">
        <v>-110441.39</v>
      </c>
      <c r="K9306" s="33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37">
        <v>-195349.08</v>
      </c>
      <c r="K9307" s="33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37">
        <v>-362764.58</v>
      </c>
      <c r="K9308" s="33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37">
        <v>-396996.91</v>
      </c>
      <c r="K9309" s="33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37">
        <v>-7678.78</v>
      </c>
      <c r="K9310" s="33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37">
        <v>-12101.13</v>
      </c>
      <c r="K9311" s="33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39">
        <v>-450000</v>
      </c>
      <c r="K9312" s="34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39">
        <v>-499999.98</v>
      </c>
      <c r="K9313" s="34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39">
        <v>-499999.99</v>
      </c>
      <c r="K9314" s="34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39">
        <v>-500000</v>
      </c>
      <c r="K9315" s="34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37">
        <v>-295.5</v>
      </c>
      <c r="K9316" s="33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39">
        <v>450000</v>
      </c>
      <c r="K9318" s="34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37">
        <v>-9.5</v>
      </c>
      <c r="K9319" s="33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37">
        <v>-9.5</v>
      </c>
      <c r="K9320" s="33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37">
        <v>-9.5</v>
      </c>
      <c r="K9321" s="33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37">
        <v>-9.5</v>
      </c>
      <c r="K9322" s="33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37">
        <v>-56.45</v>
      </c>
      <c r="K9323" s="33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37">
        <v>-330.89</v>
      </c>
      <c r="K9324" s="33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37">
        <v>-372.4</v>
      </c>
      <c r="K9325" s="33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37">
        <v>-1375.5</v>
      </c>
      <c r="K9326" s="33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37">
        <v>-2150.29</v>
      </c>
      <c r="K9327" s="33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37">
        <v>-2649.26</v>
      </c>
      <c r="K9328" s="33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37">
        <v>-380000</v>
      </c>
      <c r="K9329" s="33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39">
        <v>-450000</v>
      </c>
      <c r="K9330" s="34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37">
        <v>-87.5</v>
      </c>
      <c r="K9331" s="33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37">
        <v>-528</v>
      </c>
      <c r="K9332" s="33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37">
        <v>-87.5</v>
      </c>
      <c r="K9333" s="33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37">
        <v>-295.5</v>
      </c>
      <c r="K9334" s="33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39">
        <v>500000</v>
      </c>
      <c r="K9336" s="34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37">
        <v>-202</v>
      </c>
      <c r="K9337" s="33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37">
        <v>-351.84</v>
      </c>
      <c r="K9338" s="33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37">
        <v>-683.03</v>
      </c>
      <c r="K9339" s="33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37">
        <v>-3091.2</v>
      </c>
      <c r="K9340" s="33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37">
        <v>-3111.72</v>
      </c>
      <c r="K9341" s="33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39">
        <v>-500000</v>
      </c>
      <c r="K9342" s="34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41">
        <v>633690.65</v>
      </c>
      <c r="K9344" s="34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41">
        <v>255524.79</v>
      </c>
      <c r="K9345" s="34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41">
        <v>110784.56</v>
      </c>
      <c r="K9346" s="34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37">
        <v>-311.35000000000002</v>
      </c>
      <c r="K9347" s="33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37">
        <v>-387.77</v>
      </c>
      <c r="K9348" s="33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37">
        <v>-618</v>
      </c>
      <c r="K9349" s="33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37">
        <v>-1046</v>
      </c>
      <c r="K9350" s="33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37">
        <v>-2967.8</v>
      </c>
      <c r="K9351" s="33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39">
        <v>500000</v>
      </c>
      <c r="K9352" s="34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37">
        <v>-9.5</v>
      </c>
      <c r="K9353" s="33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37">
        <v>-53.05</v>
      </c>
      <c r="K9354" s="33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37">
        <v>-360</v>
      </c>
      <c r="K9355" s="33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37">
        <v>-381.88</v>
      </c>
      <c r="K9356" s="33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37">
        <v>-453.6</v>
      </c>
      <c r="K9357" s="33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37">
        <v>-1386</v>
      </c>
      <c r="K9358" s="33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39">
        <v>-500000</v>
      </c>
      <c r="K9359" s="34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37">
        <v>-87.5</v>
      </c>
      <c r="K9360" s="33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37">
        <v>-25</v>
      </c>
      <c r="K9361" s="33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37">
        <v>-25</v>
      </c>
      <c r="K9362" s="33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37">
        <v>330.89</v>
      </c>
      <c r="K9364" s="33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37">
        <v>-2.5</v>
      </c>
      <c r="K9365" s="33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37">
        <v>-9.5</v>
      </c>
      <c r="K9366" s="33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37">
        <v>-45.55</v>
      </c>
      <c r="K9367" s="33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37">
        <v>-154.28</v>
      </c>
      <c r="K9368" s="33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37">
        <v>-213.45</v>
      </c>
      <c r="K9369" s="33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37">
        <v>-240.96</v>
      </c>
      <c r="K9370" s="33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37">
        <v>-254</v>
      </c>
      <c r="K9371" s="33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37">
        <v>-301.98</v>
      </c>
      <c r="K9372" s="33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37">
        <v>-391.78</v>
      </c>
      <c r="K9373" s="33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37">
        <v>-674.3</v>
      </c>
      <c r="K9374" s="33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37">
        <v>-960</v>
      </c>
      <c r="K9375" s="33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37">
        <v>-1571.17</v>
      </c>
      <c r="K9376" s="33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37">
        <v>-1821.22</v>
      </c>
      <c r="K9377" s="33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37">
        <v>-1992.94</v>
      </c>
      <c r="K9378" s="33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37">
        <v>-2510.9299999999998</v>
      </c>
      <c r="K9379" s="33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37">
        <v>-2664.72</v>
      </c>
      <c r="K9380" s="33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37">
        <v>-3920</v>
      </c>
      <c r="K9381" s="33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37">
        <v>-3922.08</v>
      </c>
      <c r="K9382" s="33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37">
        <v>-4033</v>
      </c>
      <c r="K9383" s="33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37">
        <v>-4365.62</v>
      </c>
      <c r="K9384" s="33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37">
        <v>-4469.1499999999996</v>
      </c>
      <c r="K9385" s="33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37">
        <v>-4996.57</v>
      </c>
      <c r="K9386" s="33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37">
        <v>-20875.8</v>
      </c>
      <c r="K9387" s="33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37">
        <v>-501.75</v>
      </c>
      <c r="K9390" s="33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41">
        <v>7751.14</v>
      </c>
      <c r="K9392" s="34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41">
        <v>0.21</v>
      </c>
      <c r="K9393" s="34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39">
        <v>500000</v>
      </c>
      <c r="K9394" s="34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41">
        <v>859.71</v>
      </c>
      <c r="K9395" s="34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37">
        <v>256.04000000000002</v>
      </c>
      <c r="K9396" s="33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39">
        <v>-500000</v>
      </c>
      <c r="K9397" s="34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37">
        <v>-415.36</v>
      </c>
      <c r="K9398" s="33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37">
        <v>-663.58</v>
      </c>
      <c r="K9399" s="33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49"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348"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348"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347"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707"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89" t="s">
        <v>2228</v>
      </c>
      <c r="C16675" s="261" t="s">
        <v>138</v>
      </c>
      <c r="D16675" s="74" t="str">
        <f t="shared" si="521"/>
        <v>jan/2020</v>
      </c>
      <c r="E16675" s="264">
        <v>43833</v>
      </c>
      <c r="F16675" s="282" t="s">
        <v>3376</v>
      </c>
      <c r="G16675" s="282" t="s">
        <v>2229</v>
      </c>
      <c r="H16675" s="280" t="s">
        <v>4827</v>
      </c>
      <c r="I16675" s="265" t="s">
        <v>130</v>
      </c>
      <c r="J16675" s="266">
        <v>-3991.7</v>
      </c>
      <c r="K16675" s="83" t="str">
        <f>IFERROR(IFERROR(VLOOKUP(I16675,'DE-PARA'!B:D,3,0),VLOOKUP(I16675,'DE-PARA'!C:D,2,0)),"NÃO ENCONTRADO")</f>
        <v>Rescisões Trabalhistas</v>
      </c>
      <c r="L16675" s="50" t="str">
        <f>VLOOKUP(K16675,'Base -Receita-Despesa'!$B:$AS,1,FALSE)</f>
        <v>Rescisões Trabalhistas</v>
      </c>
      <c r="P16675" s="290" t="s">
        <v>5375</v>
      </c>
    </row>
    <row r="16676" spans="1:16" x14ac:dyDescent="0.3">
      <c r="A16676" s="82" t="str">
        <f t="shared" si="520"/>
        <v>2020</v>
      </c>
      <c r="B16676" s="260" t="s">
        <v>2228</v>
      </c>
      <c r="C16676" s="261" t="s">
        <v>138</v>
      </c>
      <c r="D16676" s="74" t="str">
        <f t="shared" si="521"/>
        <v>jan/2020</v>
      </c>
      <c r="E16676" s="264">
        <v>43833</v>
      </c>
      <c r="F16676" s="282" t="s">
        <v>5055</v>
      </c>
      <c r="G16676" s="282" t="s">
        <v>2229</v>
      </c>
      <c r="H16676" s="265" t="s">
        <v>545</v>
      </c>
      <c r="I16676" s="265" t="s">
        <v>2209</v>
      </c>
      <c r="J16676" s="265">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0" t="s">
        <v>2228</v>
      </c>
      <c r="C16677" s="261" t="s">
        <v>138</v>
      </c>
      <c r="D16677" s="74" t="str">
        <f t="shared" si="521"/>
        <v>jan/2020</v>
      </c>
      <c r="E16677" s="264">
        <v>43833</v>
      </c>
      <c r="F16677" s="282">
        <v>10252</v>
      </c>
      <c r="G16677" s="282" t="s">
        <v>2229</v>
      </c>
      <c r="H16677" s="265" t="s">
        <v>2299</v>
      </c>
      <c r="I16677" s="265" t="s">
        <v>562</v>
      </c>
      <c r="J16677" s="265">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0" t="s">
        <v>2228</v>
      </c>
      <c r="C16678" s="261" t="s">
        <v>138</v>
      </c>
      <c r="D16678" s="74" t="str">
        <f t="shared" si="521"/>
        <v>jan/2020</v>
      </c>
      <c r="E16678" s="264">
        <v>43833</v>
      </c>
      <c r="F16678" s="282" t="s">
        <v>5055</v>
      </c>
      <c r="G16678" s="282" t="s">
        <v>2229</v>
      </c>
      <c r="H16678" s="265" t="s">
        <v>4567</v>
      </c>
      <c r="I16678" s="265" t="s">
        <v>2209</v>
      </c>
      <c r="J16678" s="265">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0" t="s">
        <v>2228</v>
      </c>
      <c r="C16679" s="261" t="s">
        <v>138</v>
      </c>
      <c r="D16679" s="74" t="str">
        <f t="shared" si="521"/>
        <v>jan/2020</v>
      </c>
      <c r="E16679" s="264">
        <v>43833</v>
      </c>
      <c r="F16679" s="282" t="s">
        <v>5055</v>
      </c>
      <c r="G16679" s="282" t="s">
        <v>2229</v>
      </c>
      <c r="H16679" s="265" t="s">
        <v>4568</v>
      </c>
      <c r="I16679" s="265" t="s">
        <v>2209</v>
      </c>
      <c r="J16679" s="265">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0" t="s">
        <v>2228</v>
      </c>
      <c r="C16680" s="261" t="s">
        <v>138</v>
      </c>
      <c r="D16680" s="74" t="str">
        <f t="shared" si="521"/>
        <v>jan/2020</v>
      </c>
      <c r="E16680" s="264">
        <v>43833</v>
      </c>
      <c r="F16680" s="282" t="s">
        <v>1070</v>
      </c>
      <c r="G16680" s="282" t="s">
        <v>2229</v>
      </c>
      <c r="H16680" s="265" t="s">
        <v>1071</v>
      </c>
      <c r="I16680" s="265" t="s">
        <v>2237</v>
      </c>
      <c r="J16680" s="266">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0" t="s">
        <v>2228</v>
      </c>
      <c r="C16681" s="261" t="s">
        <v>138</v>
      </c>
      <c r="D16681" s="74" t="str">
        <f t="shared" si="521"/>
        <v>jan/2020</v>
      </c>
      <c r="E16681" s="264">
        <v>43833</v>
      </c>
      <c r="F16681" s="282" t="s">
        <v>5055</v>
      </c>
      <c r="G16681" s="282" t="s">
        <v>2229</v>
      </c>
      <c r="H16681" s="265" t="s">
        <v>4571</v>
      </c>
      <c r="I16681" s="265" t="s">
        <v>2209</v>
      </c>
      <c r="J16681" s="265">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0" t="s">
        <v>2228</v>
      </c>
      <c r="C16682" s="261" t="s">
        <v>138</v>
      </c>
      <c r="D16682" s="74" t="str">
        <f t="shared" si="521"/>
        <v>jan/2020</v>
      </c>
      <c r="E16682" s="264">
        <v>43833</v>
      </c>
      <c r="F16682" s="282" t="s">
        <v>2326</v>
      </c>
      <c r="G16682" s="282" t="s">
        <v>2229</v>
      </c>
      <c r="H16682" s="280" t="s">
        <v>2850</v>
      </c>
      <c r="I16682" s="265" t="s">
        <v>2209</v>
      </c>
      <c r="J16682" s="265">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0" t="s">
        <v>2228</v>
      </c>
      <c r="C16683" s="261" t="s">
        <v>138</v>
      </c>
      <c r="D16683" s="74" t="str">
        <f t="shared" si="521"/>
        <v>jan/2020</v>
      </c>
      <c r="E16683" s="264">
        <v>43836</v>
      </c>
      <c r="F16683" s="282" t="s">
        <v>272</v>
      </c>
      <c r="G16683" s="282" t="s">
        <v>2229</v>
      </c>
      <c r="H16683" s="265" t="s">
        <v>2784</v>
      </c>
      <c r="I16683" s="265" t="s">
        <v>164</v>
      </c>
      <c r="J16683" s="265">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0" t="s">
        <v>2228</v>
      </c>
      <c r="C16684" s="261" t="s">
        <v>138</v>
      </c>
      <c r="D16684" s="74" t="str">
        <f t="shared" si="521"/>
        <v>jan/2020</v>
      </c>
      <c r="E16684" s="264">
        <v>43836</v>
      </c>
      <c r="F16684" s="282" t="s">
        <v>1267</v>
      </c>
      <c r="G16684" s="282" t="s">
        <v>2229</v>
      </c>
      <c r="H16684" s="265" t="s">
        <v>5091</v>
      </c>
      <c r="I16684" s="265" t="s">
        <v>160</v>
      </c>
      <c r="J16684" s="266">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0" t="s">
        <v>2228</v>
      </c>
      <c r="C16685" s="261" t="s">
        <v>138</v>
      </c>
      <c r="D16685" s="74" t="str">
        <f t="shared" si="521"/>
        <v>jan/2020</v>
      </c>
      <c r="E16685" s="264">
        <v>43836</v>
      </c>
      <c r="F16685" s="282" t="s">
        <v>1070</v>
      </c>
      <c r="G16685" s="282" t="s">
        <v>2229</v>
      </c>
      <c r="H16685" s="265" t="s">
        <v>1071</v>
      </c>
      <c r="I16685" s="265" t="s">
        <v>2237</v>
      </c>
      <c r="J16685" s="266">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0" t="s">
        <v>2228</v>
      </c>
      <c r="C16686" s="261" t="s">
        <v>138</v>
      </c>
      <c r="D16686" s="74" t="str">
        <f t="shared" si="521"/>
        <v>jan/2020</v>
      </c>
      <c r="E16686" s="264">
        <v>43837</v>
      </c>
      <c r="F16686" s="282" t="s">
        <v>139</v>
      </c>
      <c r="G16686" s="282" t="s">
        <v>2229</v>
      </c>
      <c r="H16686" s="265" t="s">
        <v>542</v>
      </c>
      <c r="I16686" s="265" t="s">
        <v>141</v>
      </c>
      <c r="J16686" s="266">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0" t="s">
        <v>2228</v>
      </c>
      <c r="C16687" s="261" t="s">
        <v>138</v>
      </c>
      <c r="D16687" s="74" t="str">
        <f t="shared" si="521"/>
        <v>jan/2020</v>
      </c>
      <c r="E16687" s="264">
        <v>43837</v>
      </c>
      <c r="F16687" s="282" t="s">
        <v>139</v>
      </c>
      <c r="G16687" s="282" t="s">
        <v>2229</v>
      </c>
      <c r="H16687" s="265" t="s">
        <v>4614</v>
      </c>
      <c r="I16687" s="265" t="s">
        <v>141</v>
      </c>
      <c r="J16687" s="266">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0" t="s">
        <v>2228</v>
      </c>
      <c r="C16688" s="261" t="s">
        <v>138</v>
      </c>
      <c r="D16688" s="74" t="str">
        <f t="shared" si="521"/>
        <v>jan/2020</v>
      </c>
      <c r="E16688" s="264">
        <v>43837</v>
      </c>
      <c r="F16688" s="282" t="s">
        <v>4405</v>
      </c>
      <c r="G16688" s="282" t="s">
        <v>2229</v>
      </c>
      <c r="H16688" s="265" t="s">
        <v>4406</v>
      </c>
      <c r="I16688" s="265" t="s">
        <v>846</v>
      </c>
      <c r="J16688" s="265">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0" t="s">
        <v>2228</v>
      </c>
      <c r="C16689" s="261" t="s">
        <v>138</v>
      </c>
      <c r="D16689" s="74" t="str">
        <f t="shared" si="521"/>
        <v>jan/2020</v>
      </c>
      <c r="E16689" s="264">
        <v>43837</v>
      </c>
      <c r="F16689" s="282">
        <v>102584</v>
      </c>
      <c r="G16689" s="282" t="s">
        <v>2229</v>
      </c>
      <c r="H16689" s="265" t="s">
        <v>528</v>
      </c>
      <c r="I16689" s="265" t="s">
        <v>2182</v>
      </c>
      <c r="J16689" s="265">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0" t="s">
        <v>2228</v>
      </c>
      <c r="C16690" s="261" t="s">
        <v>138</v>
      </c>
      <c r="D16690" s="74" t="str">
        <f t="shared" si="521"/>
        <v>jan/2020</v>
      </c>
      <c r="E16690" s="264">
        <v>43837</v>
      </c>
      <c r="F16690" s="282">
        <v>102603</v>
      </c>
      <c r="G16690" s="282" t="s">
        <v>2229</v>
      </c>
      <c r="H16690" s="265" t="s">
        <v>528</v>
      </c>
      <c r="I16690" s="265" t="s">
        <v>2181</v>
      </c>
      <c r="J16690" s="265">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0" t="s">
        <v>2228</v>
      </c>
      <c r="C16691" s="261" t="s">
        <v>138</v>
      </c>
      <c r="D16691" s="74" t="str">
        <f t="shared" si="521"/>
        <v>jan/2020</v>
      </c>
      <c r="E16691" s="264">
        <v>43837</v>
      </c>
      <c r="F16691" s="282">
        <v>103808</v>
      </c>
      <c r="G16691" s="282" t="s">
        <v>2229</v>
      </c>
      <c r="H16691" s="265" t="s">
        <v>528</v>
      </c>
      <c r="I16691" s="265" t="s">
        <v>2182</v>
      </c>
      <c r="J16691" s="265">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0" t="s">
        <v>2228</v>
      </c>
      <c r="C16692" s="261" t="s">
        <v>138</v>
      </c>
      <c r="D16692" s="74" t="str">
        <f t="shared" si="521"/>
        <v>jan/2020</v>
      </c>
      <c r="E16692" s="264">
        <v>43837</v>
      </c>
      <c r="F16692" s="282">
        <v>103946</v>
      </c>
      <c r="G16692" s="282" t="s">
        <v>2229</v>
      </c>
      <c r="H16692" s="265" t="s">
        <v>528</v>
      </c>
      <c r="I16692" s="265" t="s">
        <v>2181</v>
      </c>
      <c r="J16692" s="265">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0" t="s">
        <v>2228</v>
      </c>
      <c r="C16693" s="261" t="s">
        <v>138</v>
      </c>
      <c r="D16693" s="74" t="str">
        <f t="shared" si="521"/>
        <v>jan/2020</v>
      </c>
      <c r="E16693" s="264">
        <v>43837</v>
      </c>
      <c r="F16693" s="282">
        <v>103530</v>
      </c>
      <c r="G16693" s="282" t="s">
        <v>2229</v>
      </c>
      <c r="H16693" s="265" t="s">
        <v>528</v>
      </c>
      <c r="I16693" s="265" t="s">
        <v>2181</v>
      </c>
      <c r="J16693" s="265">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0" t="s">
        <v>2228</v>
      </c>
      <c r="C16694" s="261" t="s">
        <v>138</v>
      </c>
      <c r="D16694" s="74" t="str">
        <f t="shared" si="521"/>
        <v>jan/2020</v>
      </c>
      <c r="E16694" s="264">
        <v>43837</v>
      </c>
      <c r="F16694" s="282">
        <v>102586</v>
      </c>
      <c r="G16694" s="282" t="s">
        <v>2229</v>
      </c>
      <c r="H16694" s="265" t="s">
        <v>528</v>
      </c>
      <c r="I16694" s="265" t="s">
        <v>2182</v>
      </c>
      <c r="J16694" s="266">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0" t="s">
        <v>2228</v>
      </c>
      <c r="C16695" s="261" t="s">
        <v>138</v>
      </c>
      <c r="D16695" s="74" t="str">
        <f t="shared" si="521"/>
        <v>jan/2020</v>
      </c>
      <c r="E16695" s="264">
        <v>43837</v>
      </c>
      <c r="F16695" s="282">
        <v>105042</v>
      </c>
      <c r="G16695" s="282" t="s">
        <v>2229</v>
      </c>
      <c r="H16695" s="265" t="s">
        <v>528</v>
      </c>
      <c r="I16695" s="265" t="s">
        <v>2182</v>
      </c>
      <c r="J16695" s="266">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0" t="s">
        <v>2228</v>
      </c>
      <c r="C16696" s="261" t="s">
        <v>138</v>
      </c>
      <c r="D16696" s="74" t="str">
        <f t="shared" si="521"/>
        <v>jan/2020</v>
      </c>
      <c r="E16696" s="264">
        <v>43837</v>
      </c>
      <c r="F16696" s="282" t="s">
        <v>4619</v>
      </c>
      <c r="G16696" s="282" t="s">
        <v>2229</v>
      </c>
      <c r="H16696" s="265" t="s">
        <v>4371</v>
      </c>
      <c r="I16696" s="265" t="s">
        <v>2170</v>
      </c>
      <c r="J16696" s="266">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0" t="s">
        <v>2228</v>
      </c>
      <c r="C16697" s="261" t="s">
        <v>138</v>
      </c>
      <c r="D16697" s="74" t="str">
        <f t="shared" si="521"/>
        <v>jan/2020</v>
      </c>
      <c r="E16697" s="264">
        <v>43837</v>
      </c>
      <c r="F16697" s="282" t="s">
        <v>4377</v>
      </c>
      <c r="G16697" s="282" t="s">
        <v>2229</v>
      </c>
      <c r="H16697" s="265" t="s">
        <v>5092</v>
      </c>
      <c r="I16697" s="265" t="s">
        <v>128</v>
      </c>
      <c r="J16697" s="266">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0" t="s">
        <v>2228</v>
      </c>
      <c r="C16698" s="261" t="s">
        <v>138</v>
      </c>
      <c r="D16698" s="74" t="str">
        <f t="shared" si="521"/>
        <v>jan/2020</v>
      </c>
      <c r="E16698" s="264">
        <v>43837</v>
      </c>
      <c r="F16698" s="282" t="s">
        <v>139</v>
      </c>
      <c r="G16698" s="282" t="s">
        <v>2229</v>
      </c>
      <c r="H16698" s="265" t="s">
        <v>5093</v>
      </c>
      <c r="I16698" s="265" t="s">
        <v>141</v>
      </c>
      <c r="J16698" s="266">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0" t="s">
        <v>2228</v>
      </c>
      <c r="C16699" s="261" t="s">
        <v>138</v>
      </c>
      <c r="D16699" s="74" t="str">
        <f t="shared" si="521"/>
        <v>jan/2020</v>
      </c>
      <c r="E16699" s="264">
        <v>43837</v>
      </c>
      <c r="F16699" s="282" t="s">
        <v>139</v>
      </c>
      <c r="G16699" s="282" t="s">
        <v>2229</v>
      </c>
      <c r="H16699" s="265" t="s">
        <v>4645</v>
      </c>
      <c r="I16699" s="265" t="s">
        <v>141</v>
      </c>
      <c r="J16699" s="265">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0" t="s">
        <v>2228</v>
      </c>
      <c r="C16700" s="261" t="s">
        <v>138</v>
      </c>
      <c r="D16700" s="74" t="str">
        <f t="shared" si="521"/>
        <v>jan/2020</v>
      </c>
      <c r="E16700" s="264">
        <v>43837</v>
      </c>
      <c r="F16700" s="282" t="s">
        <v>139</v>
      </c>
      <c r="G16700" s="282" t="s">
        <v>2229</v>
      </c>
      <c r="H16700" s="265" t="s">
        <v>3280</v>
      </c>
      <c r="I16700" s="265" t="s">
        <v>141</v>
      </c>
      <c r="J16700" s="266">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0" t="s">
        <v>2228</v>
      </c>
      <c r="C16701" s="261" t="s">
        <v>138</v>
      </c>
      <c r="D16701" s="74" t="str">
        <f t="shared" si="521"/>
        <v>jan/2020</v>
      </c>
      <c r="E16701" s="264">
        <v>43837</v>
      </c>
      <c r="F16701" s="282" t="s">
        <v>1070</v>
      </c>
      <c r="G16701" s="282" t="s">
        <v>2229</v>
      </c>
      <c r="H16701" s="265" t="s">
        <v>1071</v>
      </c>
      <c r="I16701" s="265" t="s">
        <v>2237</v>
      </c>
      <c r="J16701" s="266">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0" t="s">
        <v>2228</v>
      </c>
      <c r="C16702" s="261" t="s">
        <v>138</v>
      </c>
      <c r="D16702" s="74" t="str">
        <f t="shared" si="521"/>
        <v>jan/2020</v>
      </c>
      <c r="E16702" s="264">
        <v>43837</v>
      </c>
      <c r="F16702" s="282" t="s">
        <v>1261</v>
      </c>
      <c r="G16702" s="282" t="s">
        <v>2229</v>
      </c>
      <c r="H16702" s="265" t="s">
        <v>2250</v>
      </c>
      <c r="I16702" s="265" t="s">
        <v>135</v>
      </c>
      <c r="J16702" s="265">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0" t="s">
        <v>2228</v>
      </c>
      <c r="C16703" s="261" t="s">
        <v>138</v>
      </c>
      <c r="D16703" s="74" t="str">
        <f t="shared" si="521"/>
        <v>jan/2020</v>
      </c>
      <c r="E16703" s="264">
        <v>43838</v>
      </c>
      <c r="F16703" s="282" t="s">
        <v>3376</v>
      </c>
      <c r="G16703" s="282" t="s">
        <v>2229</v>
      </c>
      <c r="H16703" s="265" t="s">
        <v>1119</v>
      </c>
      <c r="I16703" s="265" t="s">
        <v>130</v>
      </c>
      <c r="J16703" s="266">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0" t="s">
        <v>2228</v>
      </c>
      <c r="C16704" s="261" t="s">
        <v>138</v>
      </c>
      <c r="D16704" s="74" t="str">
        <f t="shared" si="521"/>
        <v>jan/2020</v>
      </c>
      <c r="E16704" s="264">
        <v>43838</v>
      </c>
      <c r="F16704" s="282" t="s">
        <v>4412</v>
      </c>
      <c r="G16704" s="282" t="s">
        <v>2229</v>
      </c>
      <c r="H16704" s="265" t="s">
        <v>1119</v>
      </c>
      <c r="I16704" s="265" t="s">
        <v>130</v>
      </c>
      <c r="J16704" s="266">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0" t="s">
        <v>2228</v>
      </c>
      <c r="C16705" s="261" t="s">
        <v>138</v>
      </c>
      <c r="D16705" s="74" t="str">
        <f t="shared" si="521"/>
        <v>jan/2020</v>
      </c>
      <c r="E16705" s="264">
        <v>43838</v>
      </c>
      <c r="F16705" s="282" t="s">
        <v>1070</v>
      </c>
      <c r="G16705" s="282" t="s">
        <v>2229</v>
      </c>
      <c r="H16705" s="265" t="s">
        <v>1071</v>
      </c>
      <c r="I16705" s="265" t="s">
        <v>2237</v>
      </c>
      <c r="J16705" s="266">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0" t="s">
        <v>2228</v>
      </c>
      <c r="C16706" s="261" t="s">
        <v>138</v>
      </c>
      <c r="D16706" s="74" t="str">
        <f t="shared" si="521"/>
        <v>jan/2020</v>
      </c>
      <c r="E16706" s="264">
        <v>43839</v>
      </c>
      <c r="F16706" s="282" t="s">
        <v>1261</v>
      </c>
      <c r="G16706" s="282" t="s">
        <v>2229</v>
      </c>
      <c r="H16706" s="265" t="s">
        <v>262</v>
      </c>
      <c r="I16706" s="265" t="s">
        <v>135</v>
      </c>
      <c r="J16706" s="265">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0" t="s">
        <v>2228</v>
      </c>
      <c r="C16707" s="261" t="s">
        <v>138</v>
      </c>
      <c r="D16707" s="74" t="str">
        <f t="shared" si="521"/>
        <v>jan/2020</v>
      </c>
      <c r="E16707" s="264">
        <v>43839</v>
      </c>
      <c r="F16707" s="282" t="s">
        <v>1070</v>
      </c>
      <c r="G16707" s="282" t="s">
        <v>2229</v>
      </c>
      <c r="H16707" s="265" t="s">
        <v>1071</v>
      </c>
      <c r="I16707" s="265" t="s">
        <v>2237</v>
      </c>
      <c r="J16707" s="265">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0" t="s">
        <v>2228</v>
      </c>
      <c r="C16708" s="261" t="s">
        <v>138</v>
      </c>
      <c r="D16708" s="74" t="str">
        <f t="shared" ref="D16708:D16771" si="523">TEXT(E16708,"mmm/aaaa")</f>
        <v>jan/2020</v>
      </c>
      <c r="E16708" s="264">
        <v>43843</v>
      </c>
      <c r="F16708" s="282" t="s">
        <v>3376</v>
      </c>
      <c r="G16708" s="282" t="s">
        <v>2229</v>
      </c>
      <c r="H16708" s="265" t="s">
        <v>5094</v>
      </c>
      <c r="I16708" s="265" t="s">
        <v>130</v>
      </c>
      <c r="J16708" s="266">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0" t="s">
        <v>2228</v>
      </c>
      <c r="C16709" s="261" t="s">
        <v>138</v>
      </c>
      <c r="D16709" s="74" t="str">
        <f t="shared" si="523"/>
        <v>jan/2020</v>
      </c>
      <c r="E16709" s="264">
        <v>43843</v>
      </c>
      <c r="F16709" s="282">
        <v>2122801</v>
      </c>
      <c r="G16709" s="282" t="s">
        <v>2229</v>
      </c>
      <c r="H16709" s="265" t="s">
        <v>3364</v>
      </c>
      <c r="I16709" s="280" t="s">
        <v>846</v>
      </c>
      <c r="J16709" s="265">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0" t="s">
        <v>2228</v>
      </c>
      <c r="C16710" s="261" t="s">
        <v>138</v>
      </c>
      <c r="D16710" s="74" t="str">
        <f t="shared" si="523"/>
        <v>jan/2020</v>
      </c>
      <c r="E16710" s="264">
        <v>43843</v>
      </c>
      <c r="F16710" s="282" t="s">
        <v>1070</v>
      </c>
      <c r="G16710" s="282" t="s">
        <v>2229</v>
      </c>
      <c r="H16710" s="265" t="s">
        <v>1071</v>
      </c>
      <c r="I16710" s="265" t="s">
        <v>2237</v>
      </c>
      <c r="J16710" s="266">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0" t="s">
        <v>2228</v>
      </c>
      <c r="C16711" s="261" t="s">
        <v>138</v>
      </c>
      <c r="D16711" s="74" t="str">
        <f t="shared" si="523"/>
        <v>jan/2020</v>
      </c>
      <c r="E16711" s="264">
        <v>43843</v>
      </c>
      <c r="F16711" s="282">
        <v>130</v>
      </c>
      <c r="G16711" s="282" t="s">
        <v>2229</v>
      </c>
      <c r="H16711" s="265" t="s">
        <v>3270</v>
      </c>
      <c r="I16711" s="265" t="s">
        <v>2177</v>
      </c>
      <c r="J16711" s="266">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0" t="s">
        <v>2228</v>
      </c>
      <c r="C16712" s="261" t="s">
        <v>138</v>
      </c>
      <c r="D16712" s="74" t="str">
        <f t="shared" si="523"/>
        <v>jan/2020</v>
      </c>
      <c r="E16712" s="264">
        <v>43843</v>
      </c>
      <c r="F16712" s="282" t="s">
        <v>1261</v>
      </c>
      <c r="G16712" s="282" t="s">
        <v>2229</v>
      </c>
      <c r="H16712" s="265" t="s">
        <v>2250</v>
      </c>
      <c r="I16712" s="265" t="s">
        <v>135</v>
      </c>
      <c r="J16712" s="265">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0" t="s">
        <v>2228</v>
      </c>
      <c r="C16713" s="261" t="s">
        <v>138</v>
      </c>
      <c r="D16713" s="74" t="str">
        <f t="shared" si="523"/>
        <v>jan/2020</v>
      </c>
      <c r="E16713" s="264">
        <v>43844</v>
      </c>
      <c r="F16713" s="282" t="s">
        <v>4412</v>
      </c>
      <c r="G16713" s="282" t="s">
        <v>2229</v>
      </c>
      <c r="H16713" s="265" t="s">
        <v>5095</v>
      </c>
      <c r="I16713" s="265" t="s">
        <v>130</v>
      </c>
      <c r="J16713" s="265">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0" t="s">
        <v>2228</v>
      </c>
      <c r="C16714" s="261" t="s">
        <v>138</v>
      </c>
      <c r="D16714" s="74" t="str">
        <f t="shared" si="523"/>
        <v>jan/2020</v>
      </c>
      <c r="E16714" s="264">
        <v>43844</v>
      </c>
      <c r="F16714" s="282" t="s">
        <v>3376</v>
      </c>
      <c r="G16714" s="282" t="s">
        <v>2229</v>
      </c>
      <c r="H16714" s="265" t="s">
        <v>5095</v>
      </c>
      <c r="I16714" s="265" t="s">
        <v>130</v>
      </c>
      <c r="J16714" s="266">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0" t="s">
        <v>2228</v>
      </c>
      <c r="C16715" s="261" t="s">
        <v>138</v>
      </c>
      <c r="D16715" s="74" t="str">
        <f t="shared" si="523"/>
        <v>jan/2020</v>
      </c>
      <c r="E16715" s="264">
        <v>43844</v>
      </c>
      <c r="F16715" s="282" t="s">
        <v>4412</v>
      </c>
      <c r="G16715" s="282" t="s">
        <v>2229</v>
      </c>
      <c r="H16715" s="265" t="s">
        <v>2359</v>
      </c>
      <c r="I16715" s="265" t="s">
        <v>130</v>
      </c>
      <c r="J16715" s="266">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0" t="s">
        <v>2228</v>
      </c>
      <c r="C16716" s="261" t="s">
        <v>138</v>
      </c>
      <c r="D16716" s="74" t="str">
        <f t="shared" si="523"/>
        <v>jan/2020</v>
      </c>
      <c r="E16716" s="264">
        <v>43844</v>
      </c>
      <c r="F16716" s="282" t="s">
        <v>3376</v>
      </c>
      <c r="G16716" s="282" t="s">
        <v>2229</v>
      </c>
      <c r="H16716" s="265" t="s">
        <v>2359</v>
      </c>
      <c r="I16716" s="265" t="s">
        <v>130</v>
      </c>
      <c r="J16716" s="266">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0" t="s">
        <v>2228</v>
      </c>
      <c r="C16717" s="261" t="s">
        <v>138</v>
      </c>
      <c r="D16717" s="74" t="str">
        <f t="shared" si="523"/>
        <v>jan/2020</v>
      </c>
      <c r="E16717" s="264">
        <v>43844</v>
      </c>
      <c r="F16717" s="282" t="s">
        <v>4412</v>
      </c>
      <c r="G16717" s="282" t="s">
        <v>2229</v>
      </c>
      <c r="H16717" s="265" t="s">
        <v>3767</v>
      </c>
      <c r="I16717" s="265" t="s">
        <v>130</v>
      </c>
      <c r="J16717" s="266">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0" t="s">
        <v>2228</v>
      </c>
      <c r="C16718" s="261" t="s">
        <v>138</v>
      </c>
      <c r="D16718" s="74" t="str">
        <f t="shared" si="523"/>
        <v>jan/2020</v>
      </c>
      <c r="E16718" s="264">
        <v>43844</v>
      </c>
      <c r="F16718" s="282" t="s">
        <v>3376</v>
      </c>
      <c r="G16718" s="282" t="s">
        <v>2229</v>
      </c>
      <c r="H16718" s="265" t="s">
        <v>3767</v>
      </c>
      <c r="I16718" s="265" t="s">
        <v>130</v>
      </c>
      <c r="J16718" s="266">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0" t="s">
        <v>2228</v>
      </c>
      <c r="C16719" s="261" t="s">
        <v>138</v>
      </c>
      <c r="D16719" s="74" t="str">
        <f t="shared" si="523"/>
        <v>jan/2020</v>
      </c>
      <c r="E16719" s="264">
        <v>43844</v>
      </c>
      <c r="F16719" s="282" t="s">
        <v>1070</v>
      </c>
      <c r="G16719" s="282" t="s">
        <v>2229</v>
      </c>
      <c r="H16719" s="265" t="s">
        <v>1071</v>
      </c>
      <c r="I16719" s="265" t="s">
        <v>2237</v>
      </c>
      <c r="J16719" s="266">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0" t="s">
        <v>2228</v>
      </c>
      <c r="C16720" s="261" t="s">
        <v>138</v>
      </c>
      <c r="D16720" s="74" t="str">
        <f t="shared" si="523"/>
        <v>jan/2020</v>
      </c>
      <c r="E16720" s="264">
        <v>43844</v>
      </c>
      <c r="F16720" s="282" t="s">
        <v>1261</v>
      </c>
      <c r="G16720" s="282" t="s">
        <v>2229</v>
      </c>
      <c r="H16720" s="265" t="s">
        <v>2250</v>
      </c>
      <c r="I16720" s="265" t="s">
        <v>135</v>
      </c>
      <c r="J16720" s="265">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0" t="s">
        <v>2228</v>
      </c>
      <c r="C16721" s="261" t="s">
        <v>138</v>
      </c>
      <c r="D16721" s="74" t="str">
        <f t="shared" si="523"/>
        <v>jan/2020</v>
      </c>
      <c r="E16721" s="264">
        <v>43844</v>
      </c>
      <c r="F16721" s="282" t="s">
        <v>1261</v>
      </c>
      <c r="G16721" s="282" t="s">
        <v>2229</v>
      </c>
      <c r="H16721" s="265" t="s">
        <v>2250</v>
      </c>
      <c r="I16721" s="265" t="s">
        <v>135</v>
      </c>
      <c r="J16721" s="265">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0" t="s">
        <v>2228</v>
      </c>
      <c r="C16722" s="261" t="s">
        <v>138</v>
      </c>
      <c r="D16722" s="74" t="str">
        <f t="shared" si="523"/>
        <v>jan/2020</v>
      </c>
      <c r="E16722" s="264">
        <v>43844</v>
      </c>
      <c r="F16722" s="282" t="s">
        <v>1261</v>
      </c>
      <c r="G16722" s="282" t="s">
        <v>2229</v>
      </c>
      <c r="H16722" s="265" t="s">
        <v>2250</v>
      </c>
      <c r="I16722" s="265" t="s">
        <v>135</v>
      </c>
      <c r="J16722" s="265">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0" t="s">
        <v>2228</v>
      </c>
      <c r="C16723" s="261" t="s">
        <v>138</v>
      </c>
      <c r="D16723" s="74" t="str">
        <f t="shared" si="523"/>
        <v>jan/2020</v>
      </c>
      <c r="E16723" s="264">
        <v>43845</v>
      </c>
      <c r="F16723" s="282" t="s">
        <v>1261</v>
      </c>
      <c r="G16723" s="282" t="s">
        <v>2229</v>
      </c>
      <c r="H16723" s="265" t="s">
        <v>2338</v>
      </c>
      <c r="I16723" s="265" t="s">
        <v>135</v>
      </c>
      <c r="J16723" s="265">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0" t="s">
        <v>2228</v>
      </c>
      <c r="C16724" s="261" t="s">
        <v>138</v>
      </c>
      <c r="D16724" s="74" t="str">
        <f t="shared" si="523"/>
        <v>jan/2020</v>
      </c>
      <c r="E16724" s="264">
        <v>43845</v>
      </c>
      <c r="F16724" s="282" t="s">
        <v>1070</v>
      </c>
      <c r="G16724" s="282" t="s">
        <v>2229</v>
      </c>
      <c r="H16724" s="265" t="s">
        <v>1071</v>
      </c>
      <c r="I16724" s="265" t="s">
        <v>2237</v>
      </c>
      <c r="J16724" s="265">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0" t="s">
        <v>2228</v>
      </c>
      <c r="C16725" s="261" t="s">
        <v>138</v>
      </c>
      <c r="D16725" s="74" t="str">
        <f t="shared" si="523"/>
        <v>jan/2020</v>
      </c>
      <c r="E16725" s="264">
        <v>43846</v>
      </c>
      <c r="F16725" s="282" t="s">
        <v>4412</v>
      </c>
      <c r="G16725" s="282" t="s">
        <v>2229</v>
      </c>
      <c r="H16725" s="265" t="s">
        <v>4324</v>
      </c>
      <c r="I16725" s="265" t="s">
        <v>130</v>
      </c>
      <c r="J16725" s="266">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0" t="s">
        <v>2228</v>
      </c>
      <c r="C16726" s="261" t="s">
        <v>138</v>
      </c>
      <c r="D16726" s="74" t="str">
        <f t="shared" si="523"/>
        <v>jan/2020</v>
      </c>
      <c r="E16726" s="264">
        <v>43846</v>
      </c>
      <c r="F16726" s="282" t="s">
        <v>3376</v>
      </c>
      <c r="G16726" s="282" t="s">
        <v>2229</v>
      </c>
      <c r="H16726" s="265" t="s">
        <v>4324</v>
      </c>
      <c r="I16726" s="265" t="s">
        <v>130</v>
      </c>
      <c r="J16726" s="266">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0" t="s">
        <v>2228</v>
      </c>
      <c r="C16727" s="261" t="s">
        <v>138</v>
      </c>
      <c r="D16727" s="74" t="str">
        <f t="shared" si="523"/>
        <v>jan/2020</v>
      </c>
      <c r="E16727" s="264">
        <v>43846</v>
      </c>
      <c r="F16727" s="282" t="s">
        <v>3376</v>
      </c>
      <c r="G16727" s="282" t="s">
        <v>2229</v>
      </c>
      <c r="H16727" s="265" t="s">
        <v>2746</v>
      </c>
      <c r="I16727" s="265" t="s">
        <v>130</v>
      </c>
      <c r="J16727" s="266">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0" t="s">
        <v>2228</v>
      </c>
      <c r="C16728" s="261" t="s">
        <v>138</v>
      </c>
      <c r="D16728" s="74" t="str">
        <f t="shared" si="523"/>
        <v>jan/2020</v>
      </c>
      <c r="E16728" s="264">
        <v>43846</v>
      </c>
      <c r="F16728" s="282" t="s">
        <v>4412</v>
      </c>
      <c r="G16728" s="282" t="s">
        <v>2229</v>
      </c>
      <c r="H16728" s="265" t="s">
        <v>2746</v>
      </c>
      <c r="I16728" s="265" t="s">
        <v>130</v>
      </c>
      <c r="J16728" s="266">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0" t="s">
        <v>2228</v>
      </c>
      <c r="C16729" s="261" t="s">
        <v>138</v>
      </c>
      <c r="D16729" s="74" t="str">
        <f t="shared" si="523"/>
        <v>jan/2020</v>
      </c>
      <c r="E16729" s="264">
        <v>43846</v>
      </c>
      <c r="F16729" s="282" t="s">
        <v>4412</v>
      </c>
      <c r="G16729" s="282" t="s">
        <v>2229</v>
      </c>
      <c r="H16729" s="265" t="s">
        <v>5094</v>
      </c>
      <c r="I16729" s="265" t="s">
        <v>130</v>
      </c>
      <c r="J16729" s="266">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0" t="s">
        <v>2228</v>
      </c>
      <c r="C16730" s="261" t="s">
        <v>138</v>
      </c>
      <c r="D16730" s="74" t="str">
        <f t="shared" si="523"/>
        <v>jan/2020</v>
      </c>
      <c r="E16730" s="264">
        <v>43846</v>
      </c>
      <c r="F16730" s="282" t="s">
        <v>4412</v>
      </c>
      <c r="G16730" s="282" t="s">
        <v>2229</v>
      </c>
      <c r="H16730" s="265" t="s">
        <v>5096</v>
      </c>
      <c r="I16730" s="265" t="s">
        <v>130</v>
      </c>
      <c r="J16730" s="266">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0" t="s">
        <v>2228</v>
      </c>
      <c r="C16731" s="261" t="s">
        <v>138</v>
      </c>
      <c r="D16731" s="74" t="str">
        <f t="shared" si="523"/>
        <v>jan/2020</v>
      </c>
      <c r="E16731" s="264">
        <v>43846</v>
      </c>
      <c r="F16731" s="282" t="s">
        <v>3376</v>
      </c>
      <c r="G16731" s="282" t="s">
        <v>2229</v>
      </c>
      <c r="H16731" s="265" t="s">
        <v>5096</v>
      </c>
      <c r="I16731" s="265" t="s">
        <v>130</v>
      </c>
      <c r="J16731" s="266">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0" t="s">
        <v>2228</v>
      </c>
      <c r="C16732" s="261" t="s">
        <v>138</v>
      </c>
      <c r="D16732" s="74" t="str">
        <f t="shared" si="523"/>
        <v>jan/2020</v>
      </c>
      <c r="E16732" s="264">
        <v>43846</v>
      </c>
      <c r="F16732" s="282" t="s">
        <v>1070</v>
      </c>
      <c r="G16732" s="282" t="s">
        <v>2229</v>
      </c>
      <c r="H16732" s="265" t="s">
        <v>1071</v>
      </c>
      <c r="I16732" s="265" t="s">
        <v>2237</v>
      </c>
      <c r="J16732" s="266">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0" t="s">
        <v>2228</v>
      </c>
      <c r="C16733" s="261" t="s">
        <v>138</v>
      </c>
      <c r="D16733" s="74" t="str">
        <f t="shared" si="523"/>
        <v>jan/2020</v>
      </c>
      <c r="E16733" s="264">
        <v>43846</v>
      </c>
      <c r="F16733" s="282" t="s">
        <v>1261</v>
      </c>
      <c r="G16733" s="282" t="s">
        <v>2229</v>
      </c>
      <c r="H16733" s="265" t="s">
        <v>2250</v>
      </c>
      <c r="I16733" s="265" t="s">
        <v>135</v>
      </c>
      <c r="J16733" s="265">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0" t="s">
        <v>2228</v>
      </c>
      <c r="C16734" s="261" t="s">
        <v>138</v>
      </c>
      <c r="D16734" s="74" t="str">
        <f t="shared" si="523"/>
        <v>jan/2020</v>
      </c>
      <c r="E16734" s="264">
        <v>43846</v>
      </c>
      <c r="F16734" s="282" t="s">
        <v>3376</v>
      </c>
      <c r="G16734" s="282" t="s">
        <v>2229</v>
      </c>
      <c r="H16734" s="265" t="s">
        <v>5097</v>
      </c>
      <c r="I16734" s="265" t="s">
        <v>130</v>
      </c>
      <c r="J16734" s="266">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0" t="s">
        <v>2228</v>
      </c>
      <c r="C16735" s="261" t="s">
        <v>138</v>
      </c>
      <c r="D16735" s="74" t="str">
        <f t="shared" si="523"/>
        <v>jan/2020</v>
      </c>
      <c r="E16735" s="264">
        <v>43846</v>
      </c>
      <c r="F16735" s="282" t="s">
        <v>4412</v>
      </c>
      <c r="G16735" s="282" t="s">
        <v>2229</v>
      </c>
      <c r="H16735" s="265" t="s">
        <v>5097</v>
      </c>
      <c r="I16735" s="265" t="s">
        <v>130</v>
      </c>
      <c r="J16735" s="266">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0" t="s">
        <v>2228</v>
      </c>
      <c r="C16736" s="261" t="s">
        <v>138</v>
      </c>
      <c r="D16736" s="74" t="str">
        <f t="shared" si="523"/>
        <v>jan/2020</v>
      </c>
      <c r="E16736" s="264">
        <v>43847</v>
      </c>
      <c r="F16736" s="316" t="s">
        <v>4622</v>
      </c>
      <c r="G16736" s="316" t="s">
        <v>2229</v>
      </c>
      <c r="H16736" s="280" t="s">
        <v>5059</v>
      </c>
      <c r="I16736" s="280" t="s">
        <v>194</v>
      </c>
      <c r="J16736" s="266">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0" t="s">
        <v>2228</v>
      </c>
      <c r="C16737" s="261" t="s">
        <v>138</v>
      </c>
      <c r="D16737" s="74" t="str">
        <f t="shared" si="523"/>
        <v>jan/2020</v>
      </c>
      <c r="E16737" s="264">
        <v>43847</v>
      </c>
      <c r="F16737" s="316" t="s">
        <v>5098</v>
      </c>
      <c r="G16737" s="282" t="s">
        <v>2284</v>
      </c>
      <c r="H16737" s="265" t="s">
        <v>2654</v>
      </c>
      <c r="I16737" s="265" t="s">
        <v>120</v>
      </c>
      <c r="J16737" s="270">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0" t="s">
        <v>2228</v>
      </c>
      <c r="C16738" s="261" t="s">
        <v>138</v>
      </c>
      <c r="D16738" s="74" t="str">
        <f t="shared" si="523"/>
        <v>jan/2020</v>
      </c>
      <c r="E16738" s="264">
        <v>43847</v>
      </c>
      <c r="F16738" s="282" t="s">
        <v>4412</v>
      </c>
      <c r="G16738" s="282" t="s">
        <v>2229</v>
      </c>
      <c r="H16738" s="280" t="s">
        <v>2417</v>
      </c>
      <c r="I16738" s="265" t="s">
        <v>130</v>
      </c>
      <c r="J16738" s="266">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0" t="s">
        <v>2228</v>
      </c>
      <c r="C16739" s="261" t="s">
        <v>138</v>
      </c>
      <c r="D16739" s="74" t="str">
        <f t="shared" si="523"/>
        <v>jan/2020</v>
      </c>
      <c r="E16739" s="264">
        <v>43847</v>
      </c>
      <c r="F16739" s="282" t="s">
        <v>3376</v>
      </c>
      <c r="G16739" s="282" t="s">
        <v>2229</v>
      </c>
      <c r="H16739" s="265" t="s">
        <v>2417</v>
      </c>
      <c r="I16739" s="265" t="s">
        <v>130</v>
      </c>
      <c r="J16739" s="266">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0" t="s">
        <v>2228</v>
      </c>
      <c r="C16740" s="261" t="s">
        <v>138</v>
      </c>
      <c r="D16740" s="74" t="str">
        <f t="shared" si="523"/>
        <v>jan/2020</v>
      </c>
      <c r="E16740" s="264">
        <v>43847</v>
      </c>
      <c r="F16740" s="316" t="s">
        <v>3975</v>
      </c>
      <c r="G16740" s="282" t="s">
        <v>2330</v>
      </c>
      <c r="H16740" s="265" t="s">
        <v>4753</v>
      </c>
      <c r="I16740" s="265" t="s">
        <v>2176</v>
      </c>
      <c r="J16740" s="275">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0" t="s">
        <v>2228</v>
      </c>
      <c r="C16741" s="261" t="s">
        <v>138</v>
      </c>
      <c r="D16741" s="74" t="str">
        <f t="shared" si="523"/>
        <v>jan/2020</v>
      </c>
      <c r="E16741" s="264">
        <v>43847</v>
      </c>
      <c r="F16741" s="316" t="s">
        <v>3964</v>
      </c>
      <c r="G16741" s="282" t="s">
        <v>4022</v>
      </c>
      <c r="H16741" s="265" t="s">
        <v>4753</v>
      </c>
      <c r="I16741" s="265" t="s">
        <v>2176</v>
      </c>
      <c r="J16741" s="275">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0" t="s">
        <v>2228</v>
      </c>
      <c r="C16742" s="261" t="s">
        <v>138</v>
      </c>
      <c r="D16742" s="74" t="str">
        <f t="shared" si="523"/>
        <v>jan/2020</v>
      </c>
      <c r="E16742" s="264">
        <v>43847</v>
      </c>
      <c r="F16742" s="316" t="s">
        <v>3974</v>
      </c>
      <c r="G16742" s="282" t="s">
        <v>2281</v>
      </c>
      <c r="H16742" s="265" t="s">
        <v>4753</v>
      </c>
      <c r="I16742" s="265" t="s">
        <v>2176</v>
      </c>
      <c r="J16742" s="270">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0" t="s">
        <v>2228</v>
      </c>
      <c r="C16743" s="261" t="s">
        <v>138</v>
      </c>
      <c r="D16743" s="74" t="str">
        <f t="shared" si="523"/>
        <v>jan/2020</v>
      </c>
      <c r="E16743" s="264">
        <v>43847</v>
      </c>
      <c r="F16743" s="316" t="s">
        <v>5099</v>
      </c>
      <c r="G16743" s="282" t="s">
        <v>5100</v>
      </c>
      <c r="H16743" s="265" t="s">
        <v>4753</v>
      </c>
      <c r="I16743" s="265" t="s">
        <v>2176</v>
      </c>
      <c r="J16743" s="270">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0" t="s">
        <v>2228</v>
      </c>
      <c r="C16744" s="261" t="s">
        <v>138</v>
      </c>
      <c r="D16744" s="74" t="str">
        <f t="shared" si="523"/>
        <v>jan/2020</v>
      </c>
      <c r="E16744" s="264">
        <v>43847</v>
      </c>
      <c r="F16744" s="316" t="s">
        <v>3081</v>
      </c>
      <c r="G16744" s="282" t="s">
        <v>5101</v>
      </c>
      <c r="H16744" s="265" t="s">
        <v>4753</v>
      </c>
      <c r="I16744" s="265" t="s">
        <v>2176</v>
      </c>
      <c r="J16744" s="275">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0" t="s">
        <v>2228</v>
      </c>
      <c r="C16745" s="261" t="s">
        <v>138</v>
      </c>
      <c r="D16745" s="74" t="str">
        <f t="shared" si="523"/>
        <v>jan/2020</v>
      </c>
      <c r="E16745" s="264">
        <v>43847</v>
      </c>
      <c r="F16745" s="316" t="s">
        <v>3083</v>
      </c>
      <c r="G16745" s="282" t="s">
        <v>5102</v>
      </c>
      <c r="H16745" s="265" t="s">
        <v>4753</v>
      </c>
      <c r="I16745" s="265" t="s">
        <v>2176</v>
      </c>
      <c r="J16745" s="275">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0" t="s">
        <v>2228</v>
      </c>
      <c r="C16746" s="261" t="s">
        <v>138</v>
      </c>
      <c r="D16746" s="74" t="str">
        <f t="shared" si="523"/>
        <v>jan/2020</v>
      </c>
      <c r="E16746" s="264">
        <v>43847</v>
      </c>
      <c r="F16746" s="316" t="s">
        <v>3082</v>
      </c>
      <c r="G16746" s="282" t="s">
        <v>5103</v>
      </c>
      <c r="H16746" s="265" t="s">
        <v>4753</v>
      </c>
      <c r="I16746" s="265" t="s">
        <v>2176</v>
      </c>
      <c r="J16746" s="270">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0" t="s">
        <v>2228</v>
      </c>
      <c r="C16747" s="261" t="s">
        <v>138</v>
      </c>
      <c r="D16747" s="74" t="str">
        <f t="shared" si="523"/>
        <v>jan/2020</v>
      </c>
      <c r="E16747" s="264">
        <v>43847</v>
      </c>
      <c r="F16747" s="316" t="s">
        <v>3182</v>
      </c>
      <c r="G16747" s="282" t="s">
        <v>5104</v>
      </c>
      <c r="H16747" s="265" t="s">
        <v>4753</v>
      </c>
      <c r="I16747" s="265" t="s">
        <v>2176</v>
      </c>
      <c r="J16747" s="270">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0" t="s">
        <v>2228</v>
      </c>
      <c r="C16748" s="261" t="s">
        <v>138</v>
      </c>
      <c r="D16748" s="74" t="str">
        <f t="shared" si="523"/>
        <v>jan/2020</v>
      </c>
      <c r="E16748" s="264">
        <v>43847</v>
      </c>
      <c r="F16748" s="282" t="s">
        <v>5105</v>
      </c>
      <c r="G16748" s="282" t="s">
        <v>2229</v>
      </c>
      <c r="H16748" s="265" t="s">
        <v>4753</v>
      </c>
      <c r="I16748" s="265" t="s">
        <v>2176</v>
      </c>
      <c r="J16748" s="266">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0" t="s">
        <v>2228</v>
      </c>
      <c r="C16749" s="261" t="s">
        <v>138</v>
      </c>
      <c r="D16749" s="74" t="str">
        <f t="shared" si="523"/>
        <v>jan/2020</v>
      </c>
      <c r="E16749" s="264">
        <v>43847</v>
      </c>
      <c r="F16749" s="282" t="s">
        <v>4542</v>
      </c>
      <c r="G16749" s="282" t="s">
        <v>2229</v>
      </c>
      <c r="H16749" s="265" t="s">
        <v>5106</v>
      </c>
      <c r="I16749" s="265" t="s">
        <v>194</v>
      </c>
      <c r="J16749" s="266">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0" t="s">
        <v>2228</v>
      </c>
      <c r="C16750" s="261" t="s">
        <v>138</v>
      </c>
      <c r="D16750" s="74" t="str">
        <f t="shared" si="523"/>
        <v>jan/2020</v>
      </c>
      <c r="E16750" s="264">
        <v>43847</v>
      </c>
      <c r="F16750" s="316" t="s">
        <v>5107</v>
      </c>
      <c r="G16750" s="282" t="s">
        <v>5108</v>
      </c>
      <c r="H16750" s="265" t="s">
        <v>2370</v>
      </c>
      <c r="I16750" s="265" t="s">
        <v>145</v>
      </c>
      <c r="J16750" s="270">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0" t="s">
        <v>2228</v>
      </c>
      <c r="C16751" s="261" t="s">
        <v>138</v>
      </c>
      <c r="D16751" s="74" t="str">
        <f t="shared" si="523"/>
        <v>jan/2020</v>
      </c>
      <c r="E16751" s="264">
        <v>43847</v>
      </c>
      <c r="F16751" s="316" t="s">
        <v>5109</v>
      </c>
      <c r="G16751" s="282" t="s">
        <v>5110</v>
      </c>
      <c r="H16751" s="265" t="s">
        <v>257</v>
      </c>
      <c r="I16751" s="265" t="s">
        <v>145</v>
      </c>
      <c r="J16751" s="270">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0" t="s">
        <v>2228</v>
      </c>
      <c r="C16752" s="261" t="s">
        <v>138</v>
      </c>
      <c r="D16752" s="74" t="str">
        <f t="shared" si="523"/>
        <v>jan/2020</v>
      </c>
      <c r="E16752" s="264">
        <v>43847</v>
      </c>
      <c r="F16752" s="282" t="s">
        <v>1070</v>
      </c>
      <c r="G16752" s="282" t="s">
        <v>2229</v>
      </c>
      <c r="H16752" s="265" t="s">
        <v>1071</v>
      </c>
      <c r="I16752" s="265" t="s">
        <v>2237</v>
      </c>
      <c r="J16752" s="266">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0" t="s">
        <v>2228</v>
      </c>
      <c r="C16753" s="261" t="s">
        <v>138</v>
      </c>
      <c r="D16753" s="74" t="str">
        <f t="shared" si="523"/>
        <v>jan/2020</v>
      </c>
      <c r="E16753" s="264">
        <v>43847</v>
      </c>
      <c r="F16753" s="316" t="s">
        <v>3075</v>
      </c>
      <c r="G16753" s="282" t="s">
        <v>5111</v>
      </c>
      <c r="H16753" s="265" t="s">
        <v>5049</v>
      </c>
      <c r="I16753" s="265" t="s">
        <v>2176</v>
      </c>
      <c r="J16753" s="275">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0" t="s">
        <v>2228</v>
      </c>
      <c r="C16754" s="261" t="s">
        <v>138</v>
      </c>
      <c r="D16754" s="74" t="str">
        <f t="shared" si="523"/>
        <v>jan/2020</v>
      </c>
      <c r="E16754" s="264">
        <v>43847</v>
      </c>
      <c r="F16754" s="316" t="s">
        <v>3082</v>
      </c>
      <c r="G16754" s="282" t="s">
        <v>5112</v>
      </c>
      <c r="H16754" s="265" t="s">
        <v>5049</v>
      </c>
      <c r="I16754" s="265" t="s">
        <v>2176</v>
      </c>
      <c r="J16754" s="275">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0" t="s">
        <v>2228</v>
      </c>
      <c r="C16755" s="261" t="s">
        <v>138</v>
      </c>
      <c r="D16755" s="74" t="str">
        <f t="shared" si="523"/>
        <v>jan/2020</v>
      </c>
      <c r="E16755" s="264">
        <v>43847</v>
      </c>
      <c r="F16755" s="282" t="s">
        <v>5113</v>
      </c>
      <c r="G16755" s="282" t="s">
        <v>2229</v>
      </c>
      <c r="H16755" s="280" t="s">
        <v>5114</v>
      </c>
      <c r="I16755" s="265" t="s">
        <v>118</v>
      </c>
      <c r="J16755" s="266">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0" t="s">
        <v>2228</v>
      </c>
      <c r="C16756" s="261" t="s">
        <v>138</v>
      </c>
      <c r="D16756" s="74" t="str">
        <f t="shared" si="523"/>
        <v>jan/2020</v>
      </c>
      <c r="E16756" s="264">
        <v>43847</v>
      </c>
      <c r="F16756" s="316" t="s">
        <v>5115</v>
      </c>
      <c r="G16756" s="282" t="s">
        <v>5116</v>
      </c>
      <c r="H16756" s="265" t="s">
        <v>4768</v>
      </c>
      <c r="I16756" s="265" t="s">
        <v>181</v>
      </c>
      <c r="J16756" s="275">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0" t="s">
        <v>2228</v>
      </c>
      <c r="C16757" s="261" t="s">
        <v>138</v>
      </c>
      <c r="D16757" s="74" t="str">
        <f t="shared" si="523"/>
        <v>jan/2020</v>
      </c>
      <c r="E16757" s="264">
        <v>43847</v>
      </c>
      <c r="F16757" s="316" t="s">
        <v>5117</v>
      </c>
      <c r="G16757" s="282" t="s">
        <v>5118</v>
      </c>
      <c r="H16757" s="265" t="s">
        <v>4768</v>
      </c>
      <c r="I16757" s="265" t="s">
        <v>181</v>
      </c>
      <c r="J16757" s="270">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0" t="s">
        <v>2228</v>
      </c>
      <c r="C16758" s="261" t="s">
        <v>138</v>
      </c>
      <c r="D16758" s="74" t="str">
        <f t="shared" si="523"/>
        <v>jan/2020</v>
      </c>
      <c r="E16758" s="264">
        <v>43847</v>
      </c>
      <c r="F16758" s="316" t="s">
        <v>5119</v>
      </c>
      <c r="G16758" s="282" t="s">
        <v>5120</v>
      </c>
      <c r="H16758" s="265" t="s">
        <v>4768</v>
      </c>
      <c r="I16758" s="265" t="s">
        <v>181</v>
      </c>
      <c r="J16758" s="275">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0" t="s">
        <v>2228</v>
      </c>
      <c r="C16759" s="261" t="s">
        <v>138</v>
      </c>
      <c r="D16759" s="74" t="str">
        <f t="shared" si="523"/>
        <v>jan/2020</v>
      </c>
      <c r="E16759" s="264">
        <v>43847</v>
      </c>
      <c r="F16759" s="316" t="s">
        <v>5121</v>
      </c>
      <c r="G16759" s="282" t="s">
        <v>5122</v>
      </c>
      <c r="H16759" s="265" t="s">
        <v>4768</v>
      </c>
      <c r="I16759" s="265" t="s">
        <v>181</v>
      </c>
      <c r="J16759" s="270">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0" t="s">
        <v>2228</v>
      </c>
      <c r="C16760" s="261" t="s">
        <v>138</v>
      </c>
      <c r="D16760" s="74" t="str">
        <f t="shared" si="523"/>
        <v>jan/2020</v>
      </c>
      <c r="E16760" s="264">
        <v>43847</v>
      </c>
      <c r="F16760" s="316" t="s">
        <v>5123</v>
      </c>
      <c r="G16760" s="282" t="s">
        <v>5124</v>
      </c>
      <c r="H16760" s="265" t="s">
        <v>4768</v>
      </c>
      <c r="I16760" s="265" t="s">
        <v>118</v>
      </c>
      <c r="J16760" s="275">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0" t="s">
        <v>2228</v>
      </c>
      <c r="C16761" s="261" t="s">
        <v>138</v>
      </c>
      <c r="D16761" s="74" t="str">
        <f t="shared" si="523"/>
        <v>jan/2020</v>
      </c>
      <c r="E16761" s="264">
        <v>43847</v>
      </c>
      <c r="F16761" s="316" t="s">
        <v>5125</v>
      </c>
      <c r="G16761" s="282" t="s">
        <v>4804</v>
      </c>
      <c r="H16761" s="265" t="s">
        <v>2382</v>
      </c>
      <c r="I16761" s="265" t="s">
        <v>200</v>
      </c>
      <c r="J16761" s="270">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0" t="s">
        <v>2240</v>
      </c>
      <c r="C16762" s="261" t="s">
        <v>138</v>
      </c>
      <c r="D16762" s="74" t="str">
        <f t="shared" si="523"/>
        <v>jan/2020</v>
      </c>
      <c r="E16762" s="264">
        <v>43853</v>
      </c>
      <c r="F16762" s="282" t="s">
        <v>161</v>
      </c>
      <c r="G16762" s="282" t="s">
        <v>2229</v>
      </c>
      <c r="H16762" s="265" t="s">
        <v>161</v>
      </c>
      <c r="I16762" s="265" t="s">
        <v>2168</v>
      </c>
      <c r="J16762" s="266">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0" t="s">
        <v>2240</v>
      </c>
      <c r="C16763" s="261" t="s">
        <v>138</v>
      </c>
      <c r="D16763" s="74" t="str">
        <f t="shared" si="523"/>
        <v>jan/2020</v>
      </c>
      <c r="E16763" s="264">
        <v>43853</v>
      </c>
      <c r="F16763" s="282" t="s">
        <v>1261</v>
      </c>
      <c r="G16763" s="282" t="s">
        <v>2229</v>
      </c>
      <c r="H16763" s="265" t="s">
        <v>2338</v>
      </c>
      <c r="I16763" s="265" t="s">
        <v>135</v>
      </c>
      <c r="J16763" s="265">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0" t="s">
        <v>2240</v>
      </c>
      <c r="C16764" s="261" t="s">
        <v>138</v>
      </c>
      <c r="D16764" s="74" t="str">
        <f t="shared" si="523"/>
        <v>jan/2020</v>
      </c>
      <c r="E16764" s="264">
        <v>43853</v>
      </c>
      <c r="F16764" s="282" t="s">
        <v>5126</v>
      </c>
      <c r="G16764" s="282" t="s">
        <v>2229</v>
      </c>
      <c r="H16764" s="265" t="s">
        <v>2251</v>
      </c>
      <c r="I16764" s="265" t="s">
        <v>126</v>
      </c>
      <c r="J16764" s="266">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0" t="s">
        <v>2228</v>
      </c>
      <c r="C16765" s="261" t="s">
        <v>138</v>
      </c>
      <c r="D16765" s="74" t="str">
        <f t="shared" si="523"/>
        <v>jan/2020</v>
      </c>
      <c r="E16765" s="264">
        <v>43853</v>
      </c>
      <c r="F16765" s="282" t="s">
        <v>5126</v>
      </c>
      <c r="G16765" s="282" t="s">
        <v>2229</v>
      </c>
      <c r="H16765" s="265" t="s">
        <v>2251</v>
      </c>
      <c r="I16765" s="265" t="s">
        <v>126</v>
      </c>
      <c r="J16765" s="266">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0" t="s">
        <v>2228</v>
      </c>
      <c r="C16766" s="261" t="s">
        <v>138</v>
      </c>
      <c r="D16766" s="74" t="str">
        <f t="shared" si="523"/>
        <v>jan/2020</v>
      </c>
      <c r="E16766" s="264">
        <v>43854</v>
      </c>
      <c r="F16766" s="282">
        <v>3444</v>
      </c>
      <c r="G16766" s="282" t="s">
        <v>2229</v>
      </c>
      <c r="H16766" s="265" t="s">
        <v>2231</v>
      </c>
      <c r="I16766" s="265" t="s">
        <v>2185</v>
      </c>
      <c r="J16766" s="266">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0" t="s">
        <v>2228</v>
      </c>
      <c r="C16767" s="261" t="s">
        <v>138</v>
      </c>
      <c r="D16767" s="74" t="str">
        <f t="shared" si="523"/>
        <v>jan/2020</v>
      </c>
      <c r="E16767" s="264">
        <v>43854</v>
      </c>
      <c r="F16767" s="282">
        <v>40526</v>
      </c>
      <c r="G16767" s="282" t="s">
        <v>2229</v>
      </c>
      <c r="H16767" s="265" t="s">
        <v>2231</v>
      </c>
      <c r="I16767" s="265" t="s">
        <v>2185</v>
      </c>
      <c r="J16767" s="265">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0" t="s">
        <v>2228</v>
      </c>
      <c r="C16768" s="261" t="s">
        <v>138</v>
      </c>
      <c r="D16768" s="74" t="str">
        <f t="shared" si="523"/>
        <v>jan/2020</v>
      </c>
      <c r="E16768" s="264">
        <v>43854</v>
      </c>
      <c r="F16768" s="282">
        <v>82497</v>
      </c>
      <c r="G16768" s="282" t="s">
        <v>2229</v>
      </c>
      <c r="H16768" s="265" t="s">
        <v>2231</v>
      </c>
      <c r="I16768" s="265" t="s">
        <v>2185</v>
      </c>
      <c r="J16768" s="266">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0" t="s">
        <v>2228</v>
      </c>
      <c r="C16769" s="261" t="s">
        <v>138</v>
      </c>
      <c r="D16769" s="74" t="str">
        <f t="shared" si="523"/>
        <v>jan/2020</v>
      </c>
      <c r="E16769" s="264">
        <v>43854</v>
      </c>
      <c r="F16769" s="282">
        <v>82595</v>
      </c>
      <c r="G16769" s="282" t="s">
        <v>2229</v>
      </c>
      <c r="H16769" s="265" t="s">
        <v>2231</v>
      </c>
      <c r="I16769" s="265" t="s">
        <v>2185</v>
      </c>
      <c r="J16769" s="266">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0" t="s">
        <v>2228</v>
      </c>
      <c r="C16770" s="261" t="s">
        <v>138</v>
      </c>
      <c r="D16770" s="74" t="str">
        <f t="shared" si="523"/>
        <v>jan/2020</v>
      </c>
      <c r="E16770" s="264">
        <v>43854</v>
      </c>
      <c r="F16770" s="282">
        <v>82808</v>
      </c>
      <c r="G16770" s="282" t="s">
        <v>2229</v>
      </c>
      <c r="H16770" s="265" t="s">
        <v>2231</v>
      </c>
      <c r="I16770" s="265" t="s">
        <v>2185</v>
      </c>
      <c r="J16770" s="266">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0" t="s">
        <v>2228</v>
      </c>
      <c r="C16771" s="261" t="s">
        <v>138</v>
      </c>
      <c r="D16771" s="74" t="str">
        <f t="shared" si="523"/>
        <v>jan/2020</v>
      </c>
      <c r="E16771" s="264">
        <v>43854</v>
      </c>
      <c r="F16771" s="282">
        <v>82840</v>
      </c>
      <c r="G16771" s="282" t="s">
        <v>2229</v>
      </c>
      <c r="H16771" s="265" t="s">
        <v>2231</v>
      </c>
      <c r="I16771" s="265" t="s">
        <v>2185</v>
      </c>
      <c r="J16771" s="266">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0" t="s">
        <v>2228</v>
      </c>
      <c r="C16772" s="261" t="s">
        <v>138</v>
      </c>
      <c r="D16772" s="74" t="str">
        <f t="shared" ref="D16772:D16835" si="525">TEXT(E16772,"mmm/aaaa")</f>
        <v>jan/2020</v>
      </c>
      <c r="E16772" s="264">
        <v>43854</v>
      </c>
      <c r="F16772" s="282">
        <v>83066</v>
      </c>
      <c r="G16772" s="282" t="s">
        <v>2229</v>
      </c>
      <c r="H16772" s="265" t="s">
        <v>2231</v>
      </c>
      <c r="I16772" s="265" t="s">
        <v>2185</v>
      </c>
      <c r="J16772" s="266">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0" t="s">
        <v>2228</v>
      </c>
      <c r="C16773" s="261" t="s">
        <v>138</v>
      </c>
      <c r="D16773" s="74" t="str">
        <f t="shared" si="525"/>
        <v>jan/2020</v>
      </c>
      <c r="E16773" s="264">
        <v>43854</v>
      </c>
      <c r="F16773" s="282">
        <v>83089</v>
      </c>
      <c r="G16773" s="282" t="s">
        <v>2229</v>
      </c>
      <c r="H16773" s="265" t="s">
        <v>2231</v>
      </c>
      <c r="I16773" s="265" t="s">
        <v>2185</v>
      </c>
      <c r="J16773" s="266">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0" t="s">
        <v>2228</v>
      </c>
      <c r="C16774" s="261" t="s">
        <v>138</v>
      </c>
      <c r="D16774" s="74" t="str">
        <f t="shared" si="525"/>
        <v>jan/2020</v>
      </c>
      <c r="E16774" s="264">
        <v>43854</v>
      </c>
      <c r="F16774" s="282">
        <v>40762</v>
      </c>
      <c r="G16774" s="282" t="s">
        <v>2229</v>
      </c>
      <c r="H16774" s="265" t="s">
        <v>2231</v>
      </c>
      <c r="I16774" s="265" t="s">
        <v>2185</v>
      </c>
      <c r="J16774" s="265">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0" t="s">
        <v>2228</v>
      </c>
      <c r="C16775" s="261" t="s">
        <v>138</v>
      </c>
      <c r="D16775" s="74" t="str">
        <f t="shared" si="525"/>
        <v>jan/2020</v>
      </c>
      <c r="E16775" s="264">
        <v>43854</v>
      </c>
      <c r="F16775" s="282">
        <v>40829</v>
      </c>
      <c r="G16775" s="282" t="s">
        <v>2229</v>
      </c>
      <c r="H16775" s="265" t="s">
        <v>2231</v>
      </c>
      <c r="I16775" s="265" t="s">
        <v>2185</v>
      </c>
      <c r="J16775" s="265">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0" t="s">
        <v>2228</v>
      </c>
      <c r="C16776" s="261" t="s">
        <v>138</v>
      </c>
      <c r="D16776" s="74" t="str">
        <f t="shared" si="525"/>
        <v>jan/2020</v>
      </c>
      <c r="E16776" s="264">
        <v>43854</v>
      </c>
      <c r="F16776" s="282">
        <v>2</v>
      </c>
      <c r="G16776" s="282" t="s">
        <v>2229</v>
      </c>
      <c r="H16776" s="265" t="s">
        <v>5059</v>
      </c>
      <c r="I16776" s="265" t="s">
        <v>2176</v>
      </c>
      <c r="J16776" s="266">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0" t="s">
        <v>2228</v>
      </c>
      <c r="C16777" s="261" t="s">
        <v>138</v>
      </c>
      <c r="D16777" s="74" t="str">
        <f t="shared" si="525"/>
        <v>jan/2020</v>
      </c>
      <c r="E16777" s="264">
        <v>43854</v>
      </c>
      <c r="F16777" s="282" t="s">
        <v>5127</v>
      </c>
      <c r="G16777" s="282" t="s">
        <v>2281</v>
      </c>
      <c r="H16777" s="265" t="s">
        <v>5128</v>
      </c>
      <c r="I16777" s="265" t="s">
        <v>176</v>
      </c>
      <c r="J16777" s="266">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0" t="s">
        <v>2228</v>
      </c>
      <c r="C16778" s="261" t="s">
        <v>138</v>
      </c>
      <c r="D16778" s="74" t="str">
        <f t="shared" si="525"/>
        <v>jan/2020</v>
      </c>
      <c r="E16778" s="264">
        <v>43854</v>
      </c>
      <c r="F16778" s="282">
        <v>7337</v>
      </c>
      <c r="G16778" s="282" t="s">
        <v>2229</v>
      </c>
      <c r="H16778" s="280" t="s">
        <v>4691</v>
      </c>
      <c r="I16778" s="265" t="s">
        <v>2207</v>
      </c>
      <c r="J16778" s="266">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0" t="s">
        <v>2240</v>
      </c>
      <c r="C16779" s="261" t="s">
        <v>138</v>
      </c>
      <c r="D16779" s="74" t="str">
        <f t="shared" si="525"/>
        <v>jan/2020</v>
      </c>
      <c r="E16779" s="264">
        <v>43854</v>
      </c>
      <c r="F16779" s="282" t="s">
        <v>5129</v>
      </c>
      <c r="G16779" s="282" t="s">
        <v>2229</v>
      </c>
      <c r="H16779" s="265" t="s">
        <v>72</v>
      </c>
      <c r="I16779" s="265" t="s">
        <v>1064</v>
      </c>
      <c r="J16779" s="266">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0" t="s">
        <v>2228</v>
      </c>
      <c r="C16780" s="261" t="s">
        <v>138</v>
      </c>
      <c r="D16780" s="74" t="str">
        <f t="shared" si="525"/>
        <v>jan/2020</v>
      </c>
      <c r="E16780" s="264">
        <v>43854</v>
      </c>
      <c r="F16780" s="282">
        <v>15751</v>
      </c>
      <c r="G16780" s="282" t="s">
        <v>2229</v>
      </c>
      <c r="H16780" s="265" t="s">
        <v>5130</v>
      </c>
      <c r="I16780" s="265" t="s">
        <v>200</v>
      </c>
      <c r="J16780" s="266">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0" t="s">
        <v>2228</v>
      </c>
      <c r="C16781" s="261" t="s">
        <v>138</v>
      </c>
      <c r="D16781" s="74" t="str">
        <f t="shared" si="525"/>
        <v>jan/2020</v>
      </c>
      <c r="E16781" s="264">
        <v>43854</v>
      </c>
      <c r="F16781" s="282">
        <v>172</v>
      </c>
      <c r="G16781" s="282" t="s">
        <v>2229</v>
      </c>
      <c r="H16781" s="265" t="s">
        <v>5131</v>
      </c>
      <c r="I16781" s="265" t="s">
        <v>2176</v>
      </c>
      <c r="J16781" s="266">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0" t="s">
        <v>2228</v>
      </c>
      <c r="C16782" s="261" t="s">
        <v>138</v>
      </c>
      <c r="D16782" s="74" t="str">
        <f t="shared" si="525"/>
        <v>jan/2020</v>
      </c>
      <c r="E16782" s="264">
        <v>43854</v>
      </c>
      <c r="F16782" s="282" t="s">
        <v>208</v>
      </c>
      <c r="G16782" s="282" t="s">
        <v>2284</v>
      </c>
      <c r="H16782" s="265" t="s">
        <v>4324</v>
      </c>
      <c r="I16782" s="265" t="s">
        <v>846</v>
      </c>
      <c r="J16782" s="265">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0" t="s">
        <v>2228</v>
      </c>
      <c r="C16783" s="261" t="s">
        <v>138</v>
      </c>
      <c r="D16783" s="74" t="str">
        <f t="shared" si="525"/>
        <v>jan/2020</v>
      </c>
      <c r="E16783" s="264">
        <v>43854</v>
      </c>
      <c r="F16783" s="282">
        <v>1937</v>
      </c>
      <c r="G16783" s="282" t="s">
        <v>2229</v>
      </c>
      <c r="H16783" s="265" t="s">
        <v>5132</v>
      </c>
      <c r="I16783" s="265" t="s">
        <v>145</v>
      </c>
      <c r="J16783" s="266">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0" t="s">
        <v>2228</v>
      </c>
      <c r="C16784" s="261" t="s">
        <v>138</v>
      </c>
      <c r="D16784" s="74" t="str">
        <f t="shared" si="525"/>
        <v>jan/2020</v>
      </c>
      <c r="E16784" s="264">
        <v>43854</v>
      </c>
      <c r="F16784" s="282">
        <v>464</v>
      </c>
      <c r="G16784" s="282" t="s">
        <v>5100</v>
      </c>
      <c r="H16784" s="280" t="s">
        <v>4391</v>
      </c>
      <c r="I16784" s="280" t="s">
        <v>2202</v>
      </c>
      <c r="J16784" s="266">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0" t="s">
        <v>2228</v>
      </c>
      <c r="C16785" s="261" t="s">
        <v>138</v>
      </c>
      <c r="D16785" s="74" t="str">
        <f t="shared" si="525"/>
        <v>jan/2020</v>
      </c>
      <c r="E16785" s="264">
        <v>43854</v>
      </c>
      <c r="F16785" s="282">
        <v>516094</v>
      </c>
      <c r="G16785" s="282" t="s">
        <v>2229</v>
      </c>
      <c r="H16785" s="265" t="s">
        <v>339</v>
      </c>
      <c r="I16785" s="265" t="s">
        <v>2181</v>
      </c>
      <c r="J16785" s="265">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0" t="s">
        <v>2228</v>
      </c>
      <c r="C16786" s="261" t="s">
        <v>138</v>
      </c>
      <c r="D16786" s="74" t="str">
        <f t="shared" si="525"/>
        <v>jan/2020</v>
      </c>
      <c r="E16786" s="264">
        <v>43854</v>
      </c>
      <c r="F16786" s="282">
        <v>518600</v>
      </c>
      <c r="G16786" s="282" t="s">
        <v>2229</v>
      </c>
      <c r="H16786" s="265" t="s">
        <v>339</v>
      </c>
      <c r="I16786" s="265" t="s">
        <v>2181</v>
      </c>
      <c r="J16786" s="265">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0" t="s">
        <v>2228</v>
      </c>
      <c r="C16787" s="261" t="s">
        <v>138</v>
      </c>
      <c r="D16787" s="74" t="str">
        <f t="shared" si="525"/>
        <v>jan/2020</v>
      </c>
      <c r="E16787" s="264">
        <v>43854</v>
      </c>
      <c r="F16787" s="282">
        <v>515971</v>
      </c>
      <c r="G16787" s="282" t="s">
        <v>2229</v>
      </c>
      <c r="H16787" s="265" t="s">
        <v>339</v>
      </c>
      <c r="I16787" s="265" t="s">
        <v>2182</v>
      </c>
      <c r="J16787" s="266">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0" t="s">
        <v>2228</v>
      </c>
      <c r="C16788" s="261" t="s">
        <v>138</v>
      </c>
      <c r="D16788" s="74" t="str">
        <f t="shared" si="525"/>
        <v>jan/2020</v>
      </c>
      <c r="E16788" s="264">
        <v>43854</v>
      </c>
      <c r="F16788" s="282">
        <v>519028</v>
      </c>
      <c r="G16788" s="282" t="s">
        <v>2229</v>
      </c>
      <c r="H16788" s="265" t="s">
        <v>339</v>
      </c>
      <c r="I16788" s="265" t="s">
        <v>2182</v>
      </c>
      <c r="J16788" s="265">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0" t="s">
        <v>2228</v>
      </c>
      <c r="C16789" s="261" t="s">
        <v>138</v>
      </c>
      <c r="D16789" s="74" t="str">
        <f t="shared" si="525"/>
        <v>jan/2020</v>
      </c>
      <c r="E16789" s="264">
        <v>43854</v>
      </c>
      <c r="F16789" s="282">
        <v>519962</v>
      </c>
      <c r="G16789" s="282" t="s">
        <v>2229</v>
      </c>
      <c r="H16789" s="265" t="s">
        <v>339</v>
      </c>
      <c r="I16789" s="265" t="s">
        <v>2181</v>
      </c>
      <c r="J16789" s="266">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0" t="s">
        <v>2228</v>
      </c>
      <c r="C16790" s="261" t="s">
        <v>138</v>
      </c>
      <c r="D16790" s="74" t="str">
        <f t="shared" si="525"/>
        <v>jan/2020</v>
      </c>
      <c r="E16790" s="264">
        <v>43854</v>
      </c>
      <c r="F16790" s="282" t="s">
        <v>4412</v>
      </c>
      <c r="G16790" s="282" t="s">
        <v>2229</v>
      </c>
      <c r="H16790" s="265" t="s">
        <v>4555</v>
      </c>
      <c r="I16790" s="265" t="s">
        <v>130</v>
      </c>
      <c r="J16790" s="266">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0" t="s">
        <v>2228</v>
      </c>
      <c r="C16791" s="261" t="s">
        <v>138</v>
      </c>
      <c r="D16791" s="74" t="str">
        <f t="shared" si="525"/>
        <v>jan/2020</v>
      </c>
      <c r="E16791" s="264">
        <v>43854</v>
      </c>
      <c r="F16791" s="282" t="s">
        <v>3376</v>
      </c>
      <c r="G16791" s="282" t="s">
        <v>2229</v>
      </c>
      <c r="H16791" s="265" t="s">
        <v>4555</v>
      </c>
      <c r="I16791" s="265" t="s">
        <v>130</v>
      </c>
      <c r="J16791" s="266">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0" t="s">
        <v>2228</v>
      </c>
      <c r="C16792" s="261" t="s">
        <v>138</v>
      </c>
      <c r="D16792" s="74" t="str">
        <f t="shared" si="525"/>
        <v>jan/2020</v>
      </c>
      <c r="E16792" s="264">
        <v>43854</v>
      </c>
      <c r="F16792" s="282" t="s">
        <v>208</v>
      </c>
      <c r="G16792" s="282" t="s">
        <v>2229</v>
      </c>
      <c r="H16792" s="265" t="s">
        <v>4555</v>
      </c>
      <c r="I16792" s="265" t="s">
        <v>846</v>
      </c>
      <c r="J16792" s="265">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0" t="s">
        <v>2228</v>
      </c>
      <c r="C16793" s="261" t="s">
        <v>138</v>
      </c>
      <c r="D16793" s="74" t="str">
        <f t="shared" si="525"/>
        <v>jan/2020</v>
      </c>
      <c r="E16793" s="264">
        <v>43854</v>
      </c>
      <c r="F16793" s="282" t="s">
        <v>208</v>
      </c>
      <c r="G16793" s="282" t="s">
        <v>2229</v>
      </c>
      <c r="H16793" s="265" t="s">
        <v>2746</v>
      </c>
      <c r="I16793" s="265" t="s">
        <v>846</v>
      </c>
      <c r="J16793" s="265">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0" t="s">
        <v>2228</v>
      </c>
      <c r="C16794" s="261" t="s">
        <v>138</v>
      </c>
      <c r="D16794" s="74" t="str">
        <f t="shared" si="525"/>
        <v>jan/2020</v>
      </c>
      <c r="E16794" s="264">
        <v>43854</v>
      </c>
      <c r="F16794" s="282" t="s">
        <v>4539</v>
      </c>
      <c r="G16794" s="282" t="s">
        <v>2229</v>
      </c>
      <c r="H16794" s="265" t="s">
        <v>5133</v>
      </c>
      <c r="I16794" s="265" t="s">
        <v>195</v>
      </c>
      <c r="J16794" s="266">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0" t="s">
        <v>2228</v>
      </c>
      <c r="C16795" s="261" t="s">
        <v>138</v>
      </c>
      <c r="D16795" s="74" t="str">
        <f t="shared" si="525"/>
        <v>jan/2020</v>
      </c>
      <c r="E16795" s="264">
        <v>43854</v>
      </c>
      <c r="F16795" s="282" t="s">
        <v>4539</v>
      </c>
      <c r="G16795" s="282" t="s">
        <v>2229</v>
      </c>
      <c r="H16795" s="265" t="s">
        <v>5133</v>
      </c>
      <c r="I16795" s="265" t="s">
        <v>562</v>
      </c>
      <c r="J16795" s="266">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0" t="s">
        <v>2228</v>
      </c>
      <c r="C16796" s="261" t="s">
        <v>138</v>
      </c>
      <c r="D16796" s="74" t="str">
        <f t="shared" si="525"/>
        <v>jan/2020</v>
      </c>
      <c r="E16796" s="264">
        <v>43854</v>
      </c>
      <c r="F16796" s="282" t="s">
        <v>2326</v>
      </c>
      <c r="G16796" s="282" t="s">
        <v>2229</v>
      </c>
      <c r="H16796" s="265" t="s">
        <v>1119</v>
      </c>
      <c r="I16796" s="265" t="s">
        <v>2209</v>
      </c>
      <c r="J16796" s="265">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0" t="s">
        <v>2228</v>
      </c>
      <c r="C16797" s="261" t="s">
        <v>138</v>
      </c>
      <c r="D16797" s="74" t="str">
        <f t="shared" si="525"/>
        <v>jan/2020</v>
      </c>
      <c r="E16797" s="264">
        <v>43854</v>
      </c>
      <c r="F16797" s="282" t="s">
        <v>208</v>
      </c>
      <c r="G16797" s="282" t="s">
        <v>2330</v>
      </c>
      <c r="H16797" s="265" t="s">
        <v>5094</v>
      </c>
      <c r="I16797" s="265" t="s">
        <v>846</v>
      </c>
      <c r="J16797" s="265">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0" t="s">
        <v>2228</v>
      </c>
      <c r="C16798" s="261" t="s">
        <v>138</v>
      </c>
      <c r="D16798" s="74" t="str">
        <f t="shared" si="525"/>
        <v>jan/2020</v>
      </c>
      <c r="E16798" s="264">
        <v>43854</v>
      </c>
      <c r="F16798" s="282" t="s">
        <v>5134</v>
      </c>
      <c r="G16798" s="282" t="s">
        <v>2229</v>
      </c>
      <c r="H16798" s="265" t="s">
        <v>5135</v>
      </c>
      <c r="I16798" s="265" t="s">
        <v>176</v>
      </c>
      <c r="J16798" s="266">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0" t="s">
        <v>2228</v>
      </c>
      <c r="C16799" s="261" t="s">
        <v>138</v>
      </c>
      <c r="D16799" s="74" t="str">
        <f t="shared" si="525"/>
        <v>jan/2020</v>
      </c>
      <c r="E16799" s="264">
        <v>43854</v>
      </c>
      <c r="F16799" s="282" t="s">
        <v>208</v>
      </c>
      <c r="G16799" s="282" t="s">
        <v>2229</v>
      </c>
      <c r="H16799" s="265" t="s">
        <v>2417</v>
      </c>
      <c r="I16799" s="265" t="s">
        <v>846</v>
      </c>
      <c r="J16799" s="265">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0" t="s">
        <v>2228</v>
      </c>
      <c r="C16800" s="261" t="s">
        <v>138</v>
      </c>
      <c r="D16800" s="74" t="str">
        <f t="shared" si="525"/>
        <v>jan/2020</v>
      </c>
      <c r="E16800" s="264">
        <v>43854</v>
      </c>
      <c r="F16800" s="282" t="s">
        <v>208</v>
      </c>
      <c r="G16800" s="282" t="s">
        <v>2229</v>
      </c>
      <c r="H16800" s="265" t="s">
        <v>5095</v>
      </c>
      <c r="I16800" s="265" t="s">
        <v>846</v>
      </c>
      <c r="J16800" s="265">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0" t="s">
        <v>2228</v>
      </c>
      <c r="C16801" s="261" t="s">
        <v>138</v>
      </c>
      <c r="D16801" s="74" t="str">
        <f t="shared" si="525"/>
        <v>jan/2020</v>
      </c>
      <c r="E16801" s="264">
        <v>43854</v>
      </c>
      <c r="F16801" s="282">
        <v>825183</v>
      </c>
      <c r="G16801" s="282" t="s">
        <v>2324</v>
      </c>
      <c r="H16801" s="265" t="s">
        <v>2424</v>
      </c>
      <c r="I16801" s="265" t="s">
        <v>2181</v>
      </c>
      <c r="J16801" s="266">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0" t="s">
        <v>2228</v>
      </c>
      <c r="C16802" s="261" t="s">
        <v>138</v>
      </c>
      <c r="D16802" s="74" t="str">
        <f t="shared" si="525"/>
        <v>jan/2020</v>
      </c>
      <c r="E16802" s="264">
        <v>43854</v>
      </c>
      <c r="F16802" s="282">
        <v>825183</v>
      </c>
      <c r="G16802" s="282" t="s">
        <v>2238</v>
      </c>
      <c r="H16802" s="265" t="s">
        <v>2424</v>
      </c>
      <c r="I16802" s="265" t="s">
        <v>2181</v>
      </c>
      <c r="J16802" s="266">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0" t="s">
        <v>2228</v>
      </c>
      <c r="C16803" s="261" t="s">
        <v>138</v>
      </c>
      <c r="D16803" s="74" t="str">
        <f t="shared" si="525"/>
        <v>jan/2020</v>
      </c>
      <c r="E16803" s="264">
        <v>43854</v>
      </c>
      <c r="F16803" s="282">
        <v>3834</v>
      </c>
      <c r="G16803" s="282" t="s">
        <v>2330</v>
      </c>
      <c r="H16803" s="265" t="s">
        <v>2424</v>
      </c>
      <c r="I16803" s="265" t="s">
        <v>2181</v>
      </c>
      <c r="J16803" s="266">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0" t="s">
        <v>2228</v>
      </c>
      <c r="C16804" s="261" t="s">
        <v>138</v>
      </c>
      <c r="D16804" s="74" t="str">
        <f t="shared" si="525"/>
        <v>jan/2020</v>
      </c>
      <c r="E16804" s="264">
        <v>43854</v>
      </c>
      <c r="F16804" s="282">
        <v>919</v>
      </c>
      <c r="G16804" s="282" t="s">
        <v>2229</v>
      </c>
      <c r="H16804" s="265" t="s">
        <v>2424</v>
      </c>
      <c r="I16804" s="265" t="s">
        <v>2181</v>
      </c>
      <c r="J16804" s="266">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0" t="s">
        <v>2228</v>
      </c>
      <c r="C16805" s="261" t="s">
        <v>138</v>
      </c>
      <c r="D16805" s="74" t="str">
        <f t="shared" si="525"/>
        <v>jan/2020</v>
      </c>
      <c r="E16805" s="264">
        <v>43854</v>
      </c>
      <c r="F16805" s="282">
        <v>1160</v>
      </c>
      <c r="G16805" s="282" t="s">
        <v>2229</v>
      </c>
      <c r="H16805" s="265" t="s">
        <v>2424</v>
      </c>
      <c r="I16805" s="265" t="s">
        <v>2181</v>
      </c>
      <c r="J16805" s="266">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0" t="s">
        <v>2228</v>
      </c>
      <c r="C16806" s="261" t="s">
        <v>138</v>
      </c>
      <c r="D16806" s="74" t="str">
        <f t="shared" si="525"/>
        <v>jan/2020</v>
      </c>
      <c r="E16806" s="264">
        <v>43854</v>
      </c>
      <c r="F16806" s="282">
        <v>824</v>
      </c>
      <c r="G16806" s="282" t="s">
        <v>2229</v>
      </c>
      <c r="H16806" s="265" t="s">
        <v>2424</v>
      </c>
      <c r="I16806" s="265" t="s">
        <v>2181</v>
      </c>
      <c r="J16806" s="266">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0" t="s">
        <v>2228</v>
      </c>
      <c r="C16807" s="261" t="s">
        <v>138</v>
      </c>
      <c r="D16807" s="74" t="str">
        <f t="shared" si="525"/>
        <v>jan/2020</v>
      </c>
      <c r="E16807" s="264">
        <v>43854</v>
      </c>
      <c r="F16807" s="282">
        <v>824</v>
      </c>
      <c r="G16807" s="282" t="s">
        <v>2229</v>
      </c>
      <c r="H16807" s="265" t="s">
        <v>2424</v>
      </c>
      <c r="I16807" s="265" t="s">
        <v>2181</v>
      </c>
      <c r="J16807" s="266">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0" t="s">
        <v>2228</v>
      </c>
      <c r="C16808" s="261" t="s">
        <v>138</v>
      </c>
      <c r="D16808" s="74" t="str">
        <f t="shared" si="525"/>
        <v>jan/2020</v>
      </c>
      <c r="E16808" s="264">
        <v>43854</v>
      </c>
      <c r="F16808" s="282">
        <v>3834</v>
      </c>
      <c r="G16808" s="282" t="s">
        <v>2229</v>
      </c>
      <c r="H16808" s="265" t="s">
        <v>2424</v>
      </c>
      <c r="I16808" s="265" t="s">
        <v>2181</v>
      </c>
      <c r="J16808" s="266">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0" t="s">
        <v>2228</v>
      </c>
      <c r="C16809" s="261" t="s">
        <v>138</v>
      </c>
      <c r="D16809" s="74" t="str">
        <f t="shared" si="525"/>
        <v>jan/2020</v>
      </c>
      <c r="E16809" s="264">
        <v>43854</v>
      </c>
      <c r="F16809" s="282" t="s">
        <v>208</v>
      </c>
      <c r="G16809" s="282" t="s">
        <v>4022</v>
      </c>
      <c r="H16809" s="265" t="s">
        <v>5096</v>
      </c>
      <c r="I16809" s="265" t="s">
        <v>846</v>
      </c>
      <c r="J16809" s="265">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0" t="s">
        <v>2228</v>
      </c>
      <c r="C16810" s="261" t="s">
        <v>138</v>
      </c>
      <c r="D16810" s="74" t="str">
        <f t="shared" si="525"/>
        <v>jan/2020</v>
      </c>
      <c r="E16810" s="264">
        <v>43854</v>
      </c>
      <c r="F16810" s="282" t="s">
        <v>208</v>
      </c>
      <c r="G16810" s="282" t="s">
        <v>2229</v>
      </c>
      <c r="H16810" s="265" t="s">
        <v>4989</v>
      </c>
      <c r="I16810" s="265" t="s">
        <v>846</v>
      </c>
      <c r="J16810" s="265">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0" t="s">
        <v>2228</v>
      </c>
      <c r="C16811" s="261" t="s">
        <v>138</v>
      </c>
      <c r="D16811" s="74" t="str">
        <f t="shared" si="525"/>
        <v>jan/2020</v>
      </c>
      <c r="E16811" s="264">
        <v>43854</v>
      </c>
      <c r="F16811" s="282" t="s">
        <v>208</v>
      </c>
      <c r="G16811" s="282" t="s">
        <v>2229</v>
      </c>
      <c r="H16811" s="265" t="s">
        <v>3767</v>
      </c>
      <c r="I16811" s="265" t="s">
        <v>846</v>
      </c>
      <c r="J16811" s="265">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0" t="s">
        <v>2228</v>
      </c>
      <c r="C16812" s="261" t="s">
        <v>138</v>
      </c>
      <c r="D16812" s="74" t="str">
        <f t="shared" si="525"/>
        <v>jan/2020</v>
      </c>
      <c r="E16812" s="264">
        <v>43854</v>
      </c>
      <c r="F16812" s="282">
        <v>2104171916</v>
      </c>
      <c r="G16812" s="282" t="s">
        <v>2229</v>
      </c>
      <c r="H16812" s="265" t="s">
        <v>4529</v>
      </c>
      <c r="I16812" s="265" t="s">
        <v>5136</v>
      </c>
      <c r="J16812" s="266">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0" t="s">
        <v>2228</v>
      </c>
      <c r="C16813" s="261" t="s">
        <v>138</v>
      </c>
      <c r="D16813" s="74" t="str">
        <f t="shared" si="525"/>
        <v>jan/2020</v>
      </c>
      <c r="E16813" s="264">
        <v>43854</v>
      </c>
      <c r="F16813" s="282" t="s">
        <v>208</v>
      </c>
      <c r="G16813" s="282" t="s">
        <v>2229</v>
      </c>
      <c r="H16813" s="265" t="s">
        <v>5137</v>
      </c>
      <c r="I16813" s="265" t="s">
        <v>846</v>
      </c>
      <c r="J16813" s="265">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0" t="s">
        <v>2228</v>
      </c>
      <c r="C16814" s="261" t="s">
        <v>138</v>
      </c>
      <c r="D16814" s="74" t="str">
        <f t="shared" si="525"/>
        <v>jan/2020</v>
      </c>
      <c r="E16814" s="264">
        <v>43854</v>
      </c>
      <c r="F16814" s="282" t="s">
        <v>4412</v>
      </c>
      <c r="G16814" s="282" t="s">
        <v>2229</v>
      </c>
      <c r="H16814" s="265" t="s">
        <v>5138</v>
      </c>
      <c r="I16814" s="265" t="s">
        <v>130</v>
      </c>
      <c r="J16814" s="266">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0" t="s">
        <v>2228</v>
      </c>
      <c r="C16815" s="261" t="s">
        <v>138</v>
      </c>
      <c r="D16815" s="74" t="str">
        <f t="shared" si="525"/>
        <v>jan/2020</v>
      </c>
      <c r="E16815" s="264">
        <v>43854</v>
      </c>
      <c r="F16815" s="282" t="s">
        <v>3376</v>
      </c>
      <c r="G16815" s="282" t="s">
        <v>2229</v>
      </c>
      <c r="H16815" s="265" t="s">
        <v>5138</v>
      </c>
      <c r="I16815" s="265" t="s">
        <v>130</v>
      </c>
      <c r="J16815" s="266">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0" t="s">
        <v>2228</v>
      </c>
      <c r="C16816" s="261" t="s">
        <v>138</v>
      </c>
      <c r="D16816" s="74" t="str">
        <f t="shared" si="525"/>
        <v>jan/2020</v>
      </c>
      <c r="E16816" s="264">
        <v>43854</v>
      </c>
      <c r="F16816" s="282" t="s">
        <v>208</v>
      </c>
      <c r="G16816" s="282" t="s">
        <v>2229</v>
      </c>
      <c r="H16816" s="265" t="s">
        <v>5138</v>
      </c>
      <c r="I16816" s="265" t="s">
        <v>846</v>
      </c>
      <c r="J16816" s="265">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0" t="s">
        <v>2228</v>
      </c>
      <c r="C16817" s="261" t="s">
        <v>138</v>
      </c>
      <c r="D16817" s="74" t="str">
        <f t="shared" si="525"/>
        <v>jan/2020</v>
      </c>
      <c r="E16817" s="264">
        <v>43854</v>
      </c>
      <c r="F16817" s="282" t="s">
        <v>1261</v>
      </c>
      <c r="G16817" s="282" t="s">
        <v>5101</v>
      </c>
      <c r="H16817" s="265" t="s">
        <v>2250</v>
      </c>
      <c r="I16817" s="265" t="s">
        <v>135</v>
      </c>
      <c r="J16817" s="265">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0" t="s">
        <v>2228</v>
      </c>
      <c r="C16818" s="261" t="s">
        <v>138</v>
      </c>
      <c r="D16818" s="74" t="str">
        <f t="shared" si="525"/>
        <v>jan/2020</v>
      </c>
      <c r="E16818" s="264">
        <v>43854</v>
      </c>
      <c r="F16818" s="282" t="s">
        <v>1261</v>
      </c>
      <c r="G16818" s="282" t="s">
        <v>5101</v>
      </c>
      <c r="H16818" s="265" t="s">
        <v>2250</v>
      </c>
      <c r="I16818" s="265" t="s">
        <v>135</v>
      </c>
      <c r="J16818" s="265">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0" t="s">
        <v>2228</v>
      </c>
      <c r="C16819" s="261" t="s">
        <v>138</v>
      </c>
      <c r="D16819" s="74" t="str">
        <f t="shared" si="525"/>
        <v>jan/2020</v>
      </c>
      <c r="E16819" s="264">
        <v>43854</v>
      </c>
      <c r="F16819" s="282" t="s">
        <v>1261</v>
      </c>
      <c r="G16819" s="282" t="s">
        <v>5101</v>
      </c>
      <c r="H16819" s="265" t="s">
        <v>2250</v>
      </c>
      <c r="I16819" s="265" t="s">
        <v>135</v>
      </c>
      <c r="J16819" s="265">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0" t="s">
        <v>2228</v>
      </c>
      <c r="C16820" s="261" t="s">
        <v>138</v>
      </c>
      <c r="D16820" s="74" t="str">
        <f t="shared" si="525"/>
        <v>jan/2020</v>
      </c>
      <c r="E16820" s="264">
        <v>43854</v>
      </c>
      <c r="F16820" s="282" t="s">
        <v>1261</v>
      </c>
      <c r="G16820" s="282" t="s">
        <v>5101</v>
      </c>
      <c r="H16820" s="265" t="s">
        <v>2250</v>
      </c>
      <c r="I16820" s="265" t="s">
        <v>135</v>
      </c>
      <c r="J16820" s="265">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0" t="s">
        <v>2228</v>
      </c>
      <c r="C16821" s="261" t="s">
        <v>138</v>
      </c>
      <c r="D16821" s="74" t="str">
        <f t="shared" si="525"/>
        <v>jan/2020</v>
      </c>
      <c r="E16821" s="264">
        <v>43854</v>
      </c>
      <c r="F16821" s="282" t="s">
        <v>1261</v>
      </c>
      <c r="G16821" s="282" t="s">
        <v>5101</v>
      </c>
      <c r="H16821" s="265" t="s">
        <v>2250</v>
      </c>
      <c r="I16821" s="265" t="s">
        <v>135</v>
      </c>
      <c r="J16821" s="265">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0" t="s">
        <v>2228</v>
      </c>
      <c r="C16822" s="261" t="s">
        <v>138</v>
      </c>
      <c r="D16822" s="74" t="str">
        <f t="shared" si="525"/>
        <v>jan/2020</v>
      </c>
      <c r="E16822" s="264">
        <v>43854</v>
      </c>
      <c r="F16822" s="282" t="s">
        <v>1261</v>
      </c>
      <c r="G16822" s="282" t="s">
        <v>5101</v>
      </c>
      <c r="H16822" s="265" t="s">
        <v>2250</v>
      </c>
      <c r="I16822" s="265" t="s">
        <v>135</v>
      </c>
      <c r="J16822" s="265">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0" t="s">
        <v>2228</v>
      </c>
      <c r="C16823" s="261" t="s">
        <v>138</v>
      </c>
      <c r="D16823" s="74" t="str">
        <f t="shared" si="525"/>
        <v>jan/2020</v>
      </c>
      <c r="E16823" s="264">
        <v>43854</v>
      </c>
      <c r="F16823" s="282" t="s">
        <v>1261</v>
      </c>
      <c r="G16823" s="282" t="s">
        <v>5101</v>
      </c>
      <c r="H16823" s="265" t="s">
        <v>2250</v>
      </c>
      <c r="I16823" s="265" t="s">
        <v>135</v>
      </c>
      <c r="J16823" s="265">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0" t="s">
        <v>2228</v>
      </c>
      <c r="C16824" s="261" t="s">
        <v>138</v>
      </c>
      <c r="D16824" s="74" t="str">
        <f t="shared" si="525"/>
        <v>jan/2020</v>
      </c>
      <c r="E16824" s="264">
        <v>43854</v>
      </c>
      <c r="F16824" s="282" t="s">
        <v>1261</v>
      </c>
      <c r="G16824" s="282" t="s">
        <v>5101</v>
      </c>
      <c r="H16824" s="265" t="s">
        <v>2250</v>
      </c>
      <c r="I16824" s="265" t="s">
        <v>135</v>
      </c>
      <c r="J16824" s="265">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0" t="s">
        <v>2228</v>
      </c>
      <c r="C16825" s="261" t="s">
        <v>138</v>
      </c>
      <c r="D16825" s="74" t="str">
        <f t="shared" si="525"/>
        <v>jan/2020</v>
      </c>
      <c r="E16825" s="264">
        <v>43854</v>
      </c>
      <c r="F16825" s="282" t="s">
        <v>1261</v>
      </c>
      <c r="G16825" s="282" t="s">
        <v>5101</v>
      </c>
      <c r="H16825" s="265" t="s">
        <v>2250</v>
      </c>
      <c r="I16825" s="265" t="s">
        <v>135</v>
      </c>
      <c r="J16825" s="265">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0" t="s">
        <v>2228</v>
      </c>
      <c r="C16826" s="261" t="s">
        <v>138</v>
      </c>
      <c r="D16826" s="74" t="str">
        <f t="shared" si="525"/>
        <v>jan/2020</v>
      </c>
      <c r="E16826" s="264">
        <v>43854</v>
      </c>
      <c r="F16826" s="282" t="s">
        <v>1261</v>
      </c>
      <c r="G16826" s="282" t="s">
        <v>5101</v>
      </c>
      <c r="H16826" s="265" t="s">
        <v>2250</v>
      </c>
      <c r="I16826" s="265" t="s">
        <v>135</v>
      </c>
      <c r="J16826" s="265">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0" t="s">
        <v>2228</v>
      </c>
      <c r="C16827" s="261" t="s">
        <v>138</v>
      </c>
      <c r="D16827" s="74" t="str">
        <f t="shared" si="525"/>
        <v>jan/2020</v>
      </c>
      <c r="E16827" s="264">
        <v>43854</v>
      </c>
      <c r="F16827" s="282" t="s">
        <v>1261</v>
      </c>
      <c r="G16827" s="282" t="s">
        <v>5101</v>
      </c>
      <c r="H16827" s="265" t="s">
        <v>2250</v>
      </c>
      <c r="I16827" s="265" t="s">
        <v>135</v>
      </c>
      <c r="J16827" s="265">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0" t="s">
        <v>2228</v>
      </c>
      <c r="C16828" s="261" t="s">
        <v>138</v>
      </c>
      <c r="D16828" s="74" t="str">
        <f t="shared" si="525"/>
        <v>jan/2020</v>
      </c>
      <c r="E16828" s="264">
        <v>43854</v>
      </c>
      <c r="F16828" s="282" t="s">
        <v>1261</v>
      </c>
      <c r="G16828" s="282" t="s">
        <v>5101</v>
      </c>
      <c r="H16828" s="265" t="s">
        <v>2250</v>
      </c>
      <c r="I16828" s="265" t="s">
        <v>135</v>
      </c>
      <c r="J16828" s="265">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0" t="s">
        <v>2228</v>
      </c>
      <c r="C16829" s="261" t="s">
        <v>138</v>
      </c>
      <c r="D16829" s="74" t="str">
        <f t="shared" si="525"/>
        <v>jan/2020</v>
      </c>
      <c r="E16829" s="264">
        <v>43854</v>
      </c>
      <c r="F16829" s="282" t="s">
        <v>1261</v>
      </c>
      <c r="G16829" s="282" t="s">
        <v>5101</v>
      </c>
      <c r="H16829" s="265" t="s">
        <v>2250</v>
      </c>
      <c r="I16829" s="265" t="s">
        <v>135</v>
      </c>
      <c r="J16829" s="265">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0" t="s">
        <v>2228</v>
      </c>
      <c r="C16830" s="261" t="s">
        <v>138</v>
      </c>
      <c r="D16830" s="74" t="str">
        <f t="shared" si="525"/>
        <v>jan/2020</v>
      </c>
      <c r="E16830" s="264">
        <v>43854</v>
      </c>
      <c r="F16830" s="282" t="s">
        <v>1261</v>
      </c>
      <c r="G16830" s="282" t="s">
        <v>5101</v>
      </c>
      <c r="H16830" s="265" t="s">
        <v>2250</v>
      </c>
      <c r="I16830" s="265" t="s">
        <v>135</v>
      </c>
      <c r="J16830" s="265">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0" t="s">
        <v>2228</v>
      </c>
      <c r="C16831" s="261" t="s">
        <v>138</v>
      </c>
      <c r="D16831" s="74" t="str">
        <f t="shared" si="525"/>
        <v>jan/2020</v>
      </c>
      <c r="E16831" s="264">
        <v>43854</v>
      </c>
      <c r="F16831" s="282" t="s">
        <v>1261</v>
      </c>
      <c r="G16831" s="282" t="s">
        <v>5101</v>
      </c>
      <c r="H16831" s="265" t="s">
        <v>2250</v>
      </c>
      <c r="I16831" s="265" t="s">
        <v>135</v>
      </c>
      <c r="J16831" s="265">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0" t="s">
        <v>2228</v>
      </c>
      <c r="C16832" s="261" t="s">
        <v>138</v>
      </c>
      <c r="D16832" s="74" t="str">
        <f t="shared" si="525"/>
        <v>jan/2020</v>
      </c>
      <c r="E16832" s="264">
        <v>43854</v>
      </c>
      <c r="F16832" s="282" t="s">
        <v>1261</v>
      </c>
      <c r="G16832" s="282" t="s">
        <v>5101</v>
      </c>
      <c r="H16832" s="265" t="s">
        <v>2250</v>
      </c>
      <c r="I16832" s="265" t="s">
        <v>135</v>
      </c>
      <c r="J16832" s="265">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0" t="s">
        <v>2228</v>
      </c>
      <c r="C16833" s="261" t="s">
        <v>138</v>
      </c>
      <c r="D16833" s="74" t="str">
        <f t="shared" si="525"/>
        <v>jan/2020</v>
      </c>
      <c r="E16833" s="264">
        <v>43854</v>
      </c>
      <c r="F16833" s="282" t="s">
        <v>1261</v>
      </c>
      <c r="G16833" s="282" t="s">
        <v>5101</v>
      </c>
      <c r="H16833" s="265" t="s">
        <v>2250</v>
      </c>
      <c r="I16833" s="265" t="s">
        <v>135</v>
      </c>
      <c r="J16833" s="265">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0" t="s">
        <v>2228</v>
      </c>
      <c r="C16834" s="261" t="s">
        <v>138</v>
      </c>
      <c r="D16834" s="74" t="str">
        <f t="shared" si="525"/>
        <v>jan/2020</v>
      </c>
      <c r="E16834" s="264">
        <v>43854</v>
      </c>
      <c r="F16834" s="282" t="s">
        <v>1261</v>
      </c>
      <c r="G16834" s="282" t="s">
        <v>5101</v>
      </c>
      <c r="H16834" s="265" t="s">
        <v>2250</v>
      </c>
      <c r="I16834" s="265" t="s">
        <v>135</v>
      </c>
      <c r="J16834" s="265">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0" t="s">
        <v>2228</v>
      </c>
      <c r="C16835" s="261" t="s">
        <v>138</v>
      </c>
      <c r="D16835" s="74" t="str">
        <f t="shared" si="525"/>
        <v>jan/2020</v>
      </c>
      <c r="E16835" s="264">
        <v>43854</v>
      </c>
      <c r="F16835" s="282" t="s">
        <v>1261</v>
      </c>
      <c r="G16835" s="282" t="s">
        <v>5101</v>
      </c>
      <c r="H16835" s="265" t="s">
        <v>2250</v>
      </c>
      <c r="I16835" s="265" t="s">
        <v>135</v>
      </c>
      <c r="J16835" s="265">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0" t="s">
        <v>2228</v>
      </c>
      <c r="C16836" s="261" t="s">
        <v>138</v>
      </c>
      <c r="D16836" s="74" t="str">
        <f t="shared" ref="D16836:D16899" si="527">TEXT(E16836,"mmm/aaaa")</f>
        <v>jan/2020</v>
      </c>
      <c r="E16836" s="264">
        <v>43854</v>
      </c>
      <c r="F16836" s="282" t="s">
        <v>1261</v>
      </c>
      <c r="G16836" s="282" t="s">
        <v>5101</v>
      </c>
      <c r="H16836" s="265" t="s">
        <v>2250</v>
      </c>
      <c r="I16836" s="265" t="s">
        <v>135</v>
      </c>
      <c r="J16836" s="265">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0" t="s">
        <v>2228</v>
      </c>
      <c r="C16837" s="261" t="s">
        <v>138</v>
      </c>
      <c r="D16837" s="74" t="str">
        <f t="shared" si="527"/>
        <v>jan/2020</v>
      </c>
      <c r="E16837" s="264">
        <v>43854</v>
      </c>
      <c r="F16837" s="282" t="s">
        <v>208</v>
      </c>
      <c r="G16837" s="282" t="s">
        <v>2229</v>
      </c>
      <c r="H16837" s="265" t="s">
        <v>5097</v>
      </c>
      <c r="I16837" s="265" t="s">
        <v>846</v>
      </c>
      <c r="J16837" s="265">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0" t="s">
        <v>2240</v>
      </c>
      <c r="C16838" s="261" t="s">
        <v>138</v>
      </c>
      <c r="D16838" s="74" t="str">
        <f t="shared" si="527"/>
        <v>jan/2020</v>
      </c>
      <c r="E16838" s="264">
        <v>43854</v>
      </c>
      <c r="F16838" s="282" t="s">
        <v>5126</v>
      </c>
      <c r="G16838" s="282" t="s">
        <v>2229</v>
      </c>
      <c r="H16838" s="265" t="s">
        <v>2251</v>
      </c>
      <c r="I16838" s="265" t="s">
        <v>126</v>
      </c>
      <c r="J16838" s="266">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0" t="s">
        <v>2228</v>
      </c>
      <c r="C16839" s="261" t="s">
        <v>138</v>
      </c>
      <c r="D16839" s="74" t="str">
        <f t="shared" si="527"/>
        <v>jan/2020</v>
      </c>
      <c r="E16839" s="264">
        <v>43854</v>
      </c>
      <c r="F16839" s="282" t="s">
        <v>5126</v>
      </c>
      <c r="G16839" s="282" t="s">
        <v>2229</v>
      </c>
      <c r="H16839" s="265" t="s">
        <v>2251</v>
      </c>
      <c r="I16839" s="265" t="s">
        <v>126</v>
      </c>
      <c r="J16839" s="266">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0" t="s">
        <v>2228</v>
      </c>
      <c r="C16840" s="261" t="s">
        <v>138</v>
      </c>
      <c r="D16840" s="74" t="str">
        <f t="shared" si="527"/>
        <v>jan/2020</v>
      </c>
      <c r="E16840" s="264">
        <v>43854</v>
      </c>
      <c r="F16840" s="282">
        <v>3808212022</v>
      </c>
      <c r="G16840" s="282" t="s">
        <v>2229</v>
      </c>
      <c r="H16840" s="265" t="s">
        <v>3126</v>
      </c>
      <c r="I16840" s="265" t="s">
        <v>190</v>
      </c>
      <c r="J16840" s="266">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0" t="s">
        <v>2228</v>
      </c>
      <c r="C16841" s="261" t="s">
        <v>138</v>
      </c>
      <c r="D16841" s="74" t="str">
        <f t="shared" si="527"/>
        <v>jan/2020</v>
      </c>
      <c r="E16841" s="264">
        <v>43854</v>
      </c>
      <c r="F16841" s="282">
        <v>112814</v>
      </c>
      <c r="G16841" s="282" t="s">
        <v>2229</v>
      </c>
      <c r="H16841" s="265" t="s">
        <v>5139</v>
      </c>
      <c r="I16841" s="265" t="s">
        <v>2192</v>
      </c>
      <c r="J16841" s="266">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0" t="s">
        <v>2228</v>
      </c>
      <c r="C16842" s="261" t="s">
        <v>138</v>
      </c>
      <c r="D16842" s="74" t="str">
        <f t="shared" si="527"/>
        <v>jan/2020</v>
      </c>
      <c r="E16842" s="264">
        <v>43854</v>
      </c>
      <c r="F16842" s="282">
        <v>639.04999999999995</v>
      </c>
      <c r="G16842" s="282" t="s">
        <v>2229</v>
      </c>
      <c r="H16842" s="265" t="s">
        <v>5139</v>
      </c>
      <c r="I16842" s="265" t="s">
        <v>2192</v>
      </c>
      <c r="J16842" s="265">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0" t="s">
        <v>2240</v>
      </c>
      <c r="C16843" s="261" t="s">
        <v>138</v>
      </c>
      <c r="D16843" s="74" t="str">
        <f t="shared" si="527"/>
        <v>jan/2020</v>
      </c>
      <c r="E16843" s="264">
        <v>43857</v>
      </c>
      <c r="F16843" s="282" t="s">
        <v>5126</v>
      </c>
      <c r="G16843" s="282" t="s">
        <v>2229</v>
      </c>
      <c r="H16843" s="265" t="s">
        <v>2251</v>
      </c>
      <c r="I16843" s="265" t="s">
        <v>126</v>
      </c>
      <c r="J16843" s="266">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0" t="s">
        <v>2240</v>
      </c>
      <c r="C16844" s="261" t="s">
        <v>138</v>
      </c>
      <c r="D16844" s="74" t="str">
        <f t="shared" si="527"/>
        <v>jan/2020</v>
      </c>
      <c r="E16844" s="264">
        <v>43857</v>
      </c>
      <c r="F16844" s="282" t="s">
        <v>1070</v>
      </c>
      <c r="G16844" s="282" t="s">
        <v>2229</v>
      </c>
      <c r="H16844" s="265" t="s">
        <v>1071</v>
      </c>
      <c r="I16844" s="265" t="s">
        <v>2237</v>
      </c>
      <c r="J16844" s="266">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0" t="s">
        <v>2228</v>
      </c>
      <c r="C16845" s="261" t="s">
        <v>138</v>
      </c>
      <c r="D16845" s="74" t="str">
        <f t="shared" si="527"/>
        <v>jan/2020</v>
      </c>
      <c r="E16845" s="264">
        <v>43857</v>
      </c>
      <c r="F16845" s="282" t="s">
        <v>5140</v>
      </c>
      <c r="G16845" s="282" t="s">
        <v>2229</v>
      </c>
      <c r="H16845" s="265" t="s">
        <v>2382</v>
      </c>
      <c r="I16845" s="265" t="s">
        <v>200</v>
      </c>
      <c r="J16845" s="265">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0" t="s">
        <v>2228</v>
      </c>
      <c r="C16846" s="261" t="s">
        <v>138</v>
      </c>
      <c r="D16846" s="74" t="str">
        <f t="shared" si="527"/>
        <v>jan/2020</v>
      </c>
      <c r="E16846" s="264">
        <v>43857</v>
      </c>
      <c r="F16846" s="282" t="s">
        <v>5141</v>
      </c>
      <c r="G16846" s="282" t="s">
        <v>2229</v>
      </c>
      <c r="H16846" s="265" t="s">
        <v>2654</v>
      </c>
      <c r="I16846" s="265" t="s">
        <v>120</v>
      </c>
      <c r="J16846" s="265">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0" t="s">
        <v>2228</v>
      </c>
      <c r="C16847" s="261" t="s">
        <v>138</v>
      </c>
      <c r="D16847" s="74" t="str">
        <f t="shared" si="527"/>
        <v>jan/2020</v>
      </c>
      <c r="E16847" s="264">
        <v>43857</v>
      </c>
      <c r="F16847" s="282" t="s">
        <v>3032</v>
      </c>
      <c r="G16847" s="282" t="s">
        <v>2229</v>
      </c>
      <c r="H16847" s="265" t="s">
        <v>4753</v>
      </c>
      <c r="I16847" s="265" t="s">
        <v>2176</v>
      </c>
      <c r="J16847" s="266">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0" t="s">
        <v>2228</v>
      </c>
      <c r="C16848" s="261" t="s">
        <v>138</v>
      </c>
      <c r="D16848" s="74" t="str">
        <f t="shared" si="527"/>
        <v>jan/2020</v>
      </c>
      <c r="E16848" s="264">
        <v>43857</v>
      </c>
      <c r="F16848" s="282" t="s">
        <v>3016</v>
      </c>
      <c r="G16848" s="282" t="s">
        <v>2229</v>
      </c>
      <c r="H16848" s="265" t="s">
        <v>4753</v>
      </c>
      <c r="I16848" s="265" t="s">
        <v>2176</v>
      </c>
      <c r="J16848" s="266">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0" t="s">
        <v>2228</v>
      </c>
      <c r="C16849" s="261" t="s">
        <v>138</v>
      </c>
      <c r="D16849" s="74" t="str">
        <f t="shared" si="527"/>
        <v>jan/2020</v>
      </c>
      <c r="E16849" s="264">
        <v>43857</v>
      </c>
      <c r="F16849" s="282" t="s">
        <v>3036</v>
      </c>
      <c r="G16849" s="282" t="s">
        <v>2229</v>
      </c>
      <c r="H16849" s="265" t="s">
        <v>4753</v>
      </c>
      <c r="I16849" s="265" t="s">
        <v>2176</v>
      </c>
      <c r="J16849" s="265">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0" t="s">
        <v>2228</v>
      </c>
      <c r="C16850" s="261" t="s">
        <v>138</v>
      </c>
      <c r="D16850" s="74" t="str">
        <f t="shared" si="527"/>
        <v>jan/2020</v>
      </c>
      <c r="E16850" s="264">
        <v>43857</v>
      </c>
      <c r="F16850" s="282" t="s">
        <v>3111</v>
      </c>
      <c r="G16850" s="282" t="s">
        <v>2229</v>
      </c>
      <c r="H16850" s="265" t="s">
        <v>4753</v>
      </c>
      <c r="I16850" s="265" t="s">
        <v>2176</v>
      </c>
      <c r="J16850" s="265">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0" t="s">
        <v>2228</v>
      </c>
      <c r="C16851" s="261" t="s">
        <v>138</v>
      </c>
      <c r="D16851" s="74" t="str">
        <f t="shared" si="527"/>
        <v>jan/2020</v>
      </c>
      <c r="E16851" s="264">
        <v>43857</v>
      </c>
      <c r="F16851" s="282" t="s">
        <v>3036</v>
      </c>
      <c r="G16851" s="282" t="s">
        <v>2229</v>
      </c>
      <c r="H16851" s="265" t="s">
        <v>5049</v>
      </c>
      <c r="I16851" s="265" t="s">
        <v>2176</v>
      </c>
      <c r="J16851" s="266">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0" t="s">
        <v>2228</v>
      </c>
      <c r="C16852" s="261" t="s">
        <v>138</v>
      </c>
      <c r="D16852" s="74" t="str">
        <f t="shared" si="527"/>
        <v>jan/2020</v>
      </c>
      <c r="E16852" s="264">
        <v>43857</v>
      </c>
      <c r="F16852" s="282" t="s">
        <v>5142</v>
      </c>
      <c r="G16852" s="282" t="s">
        <v>2229</v>
      </c>
      <c r="H16852" s="265" t="s">
        <v>2370</v>
      </c>
      <c r="I16852" s="265" t="s">
        <v>145</v>
      </c>
      <c r="J16852" s="265">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0" t="s">
        <v>2228</v>
      </c>
      <c r="C16853" s="261" t="s">
        <v>138</v>
      </c>
      <c r="D16853" s="74" t="str">
        <f t="shared" si="527"/>
        <v>jan/2020</v>
      </c>
      <c r="E16853" s="264">
        <v>43857</v>
      </c>
      <c r="F16853" s="282" t="s">
        <v>5143</v>
      </c>
      <c r="G16853" s="282" t="s">
        <v>2229</v>
      </c>
      <c r="H16853" s="265" t="s">
        <v>257</v>
      </c>
      <c r="I16853" s="265" t="s">
        <v>145</v>
      </c>
      <c r="J16853" s="265">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0" t="s">
        <v>2228</v>
      </c>
      <c r="C16854" s="261" t="s">
        <v>138</v>
      </c>
      <c r="D16854" s="74" t="str">
        <f t="shared" si="527"/>
        <v>jan/2020</v>
      </c>
      <c r="E16854" s="264">
        <v>43857</v>
      </c>
      <c r="F16854" s="282" t="s">
        <v>5144</v>
      </c>
      <c r="G16854" s="282" t="s">
        <v>2229</v>
      </c>
      <c r="H16854" s="265" t="s">
        <v>5145</v>
      </c>
      <c r="I16854" s="265" t="s">
        <v>562</v>
      </c>
      <c r="J16854" s="265">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0" t="s">
        <v>2228</v>
      </c>
      <c r="C16855" s="261" t="s">
        <v>138</v>
      </c>
      <c r="D16855" s="74" t="str">
        <f t="shared" si="527"/>
        <v>jan/2020</v>
      </c>
      <c r="E16855" s="264">
        <v>43857</v>
      </c>
      <c r="F16855" s="282" t="s">
        <v>5129</v>
      </c>
      <c r="G16855" s="282" t="s">
        <v>2229</v>
      </c>
      <c r="H16855" s="265" t="s">
        <v>72</v>
      </c>
      <c r="I16855" s="265" t="s">
        <v>1064</v>
      </c>
      <c r="J16855" s="266">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0" t="s">
        <v>2228</v>
      </c>
      <c r="C16856" s="261" t="s">
        <v>138</v>
      </c>
      <c r="D16856" s="74" t="str">
        <f t="shared" si="527"/>
        <v>jan/2020</v>
      </c>
      <c r="E16856" s="264">
        <v>43857</v>
      </c>
      <c r="F16856" s="282" t="s">
        <v>5126</v>
      </c>
      <c r="G16856" s="282" t="s">
        <v>2229</v>
      </c>
      <c r="H16856" s="265" t="s">
        <v>2251</v>
      </c>
      <c r="I16856" s="265" t="s">
        <v>126</v>
      </c>
      <c r="J16856" s="266">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0" t="s">
        <v>2228</v>
      </c>
      <c r="C16857" s="261" t="s">
        <v>138</v>
      </c>
      <c r="D16857" s="74" t="str">
        <f t="shared" si="527"/>
        <v>jan/2020</v>
      </c>
      <c r="E16857" s="264">
        <v>43857</v>
      </c>
      <c r="F16857" s="282" t="s">
        <v>4565</v>
      </c>
      <c r="G16857" s="282" t="s">
        <v>2229</v>
      </c>
      <c r="H16857" s="265" t="s">
        <v>5146</v>
      </c>
      <c r="I16857" s="265" t="s">
        <v>194</v>
      </c>
      <c r="J16857" s="266">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0" t="s">
        <v>2228</v>
      </c>
      <c r="C16858" s="261" t="s">
        <v>138</v>
      </c>
      <c r="D16858" s="74" t="str">
        <f t="shared" si="527"/>
        <v>jan/2020</v>
      </c>
      <c r="E16858" s="264">
        <v>43857</v>
      </c>
      <c r="F16858" s="282" t="s">
        <v>4565</v>
      </c>
      <c r="G16858" s="282" t="s">
        <v>2229</v>
      </c>
      <c r="H16858" s="265" t="s">
        <v>5146</v>
      </c>
      <c r="I16858" s="265" t="s">
        <v>562</v>
      </c>
      <c r="J16858" s="266">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0" t="s">
        <v>2228</v>
      </c>
      <c r="C16859" s="261" t="s">
        <v>138</v>
      </c>
      <c r="D16859" s="74" t="str">
        <f t="shared" si="527"/>
        <v>jan/2020</v>
      </c>
      <c r="E16859" s="264">
        <v>43857</v>
      </c>
      <c r="F16859" s="282" t="s">
        <v>5147</v>
      </c>
      <c r="G16859" s="282" t="s">
        <v>2229</v>
      </c>
      <c r="H16859" s="265" t="s">
        <v>4736</v>
      </c>
      <c r="I16859" s="265" t="s">
        <v>188</v>
      </c>
      <c r="J16859" s="265">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0" t="s">
        <v>2228</v>
      </c>
      <c r="C16860" s="261" t="s">
        <v>138</v>
      </c>
      <c r="D16860" s="74" t="str">
        <f t="shared" si="527"/>
        <v>jan/2020</v>
      </c>
      <c r="E16860" s="264">
        <v>43857</v>
      </c>
      <c r="F16860" s="282" t="s">
        <v>5147</v>
      </c>
      <c r="G16860" s="282" t="s">
        <v>2229</v>
      </c>
      <c r="H16860" s="265" t="s">
        <v>4736</v>
      </c>
      <c r="I16860" s="265" t="s">
        <v>562</v>
      </c>
      <c r="J16860" s="265">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0" t="s">
        <v>2228</v>
      </c>
      <c r="C16861" s="261" t="s">
        <v>138</v>
      </c>
      <c r="D16861" s="74" t="str">
        <f t="shared" si="527"/>
        <v>jan/2020</v>
      </c>
      <c r="E16861" s="264">
        <v>43857</v>
      </c>
      <c r="F16861" s="316">
        <v>7373183</v>
      </c>
      <c r="G16861" s="282" t="s">
        <v>2229</v>
      </c>
      <c r="H16861" s="265" t="s">
        <v>3582</v>
      </c>
      <c r="I16861" s="265" t="s">
        <v>151</v>
      </c>
      <c r="J16861" s="266">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0" t="s">
        <v>2228</v>
      </c>
      <c r="C16862" s="261" t="s">
        <v>138</v>
      </c>
      <c r="D16862" s="74" t="str">
        <f t="shared" si="527"/>
        <v>jan/2020</v>
      </c>
      <c r="E16862" s="264">
        <v>43857</v>
      </c>
      <c r="F16862" s="316">
        <v>7373184</v>
      </c>
      <c r="G16862" s="282" t="s">
        <v>2229</v>
      </c>
      <c r="H16862" s="265" t="s">
        <v>3582</v>
      </c>
      <c r="I16862" s="265" t="s">
        <v>151</v>
      </c>
      <c r="J16862" s="266">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0" t="s">
        <v>2228</v>
      </c>
      <c r="C16863" s="261" t="s">
        <v>138</v>
      </c>
      <c r="D16863" s="74" t="str">
        <f t="shared" si="527"/>
        <v>jan/2020</v>
      </c>
      <c r="E16863" s="264">
        <v>43857</v>
      </c>
      <c r="F16863" s="282" t="s">
        <v>5148</v>
      </c>
      <c r="G16863" s="282" t="s">
        <v>2229</v>
      </c>
      <c r="H16863" s="265" t="s">
        <v>4736</v>
      </c>
      <c r="I16863" s="265" t="s">
        <v>188</v>
      </c>
      <c r="J16863" s="266">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0" t="s">
        <v>2228</v>
      </c>
      <c r="C16864" s="261" t="s">
        <v>138</v>
      </c>
      <c r="D16864" s="74" t="str">
        <f t="shared" si="527"/>
        <v>jan/2020</v>
      </c>
      <c r="E16864" s="264">
        <v>43857</v>
      </c>
      <c r="F16864" s="282" t="s">
        <v>5148</v>
      </c>
      <c r="G16864" s="282" t="s">
        <v>2229</v>
      </c>
      <c r="H16864" s="265" t="s">
        <v>4736</v>
      </c>
      <c r="I16864" s="265" t="s">
        <v>188</v>
      </c>
      <c r="J16864" s="265">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0" t="s">
        <v>2228</v>
      </c>
      <c r="C16865" s="261" t="s">
        <v>138</v>
      </c>
      <c r="D16865" s="74" t="str">
        <f t="shared" si="527"/>
        <v>jan/2020</v>
      </c>
      <c r="E16865" s="264">
        <v>43857</v>
      </c>
      <c r="F16865" s="282">
        <v>19812</v>
      </c>
      <c r="G16865" s="282" t="s">
        <v>2229</v>
      </c>
      <c r="H16865" s="265" t="s">
        <v>5149</v>
      </c>
      <c r="I16865" s="265" t="s">
        <v>2204</v>
      </c>
      <c r="J16865" s="266">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0" t="s">
        <v>2228</v>
      </c>
      <c r="C16866" s="261" t="s">
        <v>138</v>
      </c>
      <c r="D16866" s="74" t="str">
        <f t="shared" si="527"/>
        <v>jan/2020</v>
      </c>
      <c r="E16866" s="264">
        <v>43857</v>
      </c>
      <c r="F16866" s="282">
        <v>3572</v>
      </c>
      <c r="G16866" s="282" t="s">
        <v>2229</v>
      </c>
      <c r="H16866" s="265" t="s">
        <v>5150</v>
      </c>
      <c r="I16866" s="265" t="s">
        <v>2182</v>
      </c>
      <c r="J16866" s="265">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0" t="s">
        <v>2228</v>
      </c>
      <c r="C16867" s="261" t="s">
        <v>138</v>
      </c>
      <c r="D16867" s="74" t="str">
        <f t="shared" si="527"/>
        <v>jan/2020</v>
      </c>
      <c r="E16867" s="264">
        <v>43857</v>
      </c>
      <c r="F16867" s="282">
        <v>18721</v>
      </c>
      <c r="G16867" s="282" t="s">
        <v>2229</v>
      </c>
      <c r="H16867" s="265" t="s">
        <v>5151</v>
      </c>
      <c r="I16867" s="280" t="s">
        <v>618</v>
      </c>
      <c r="J16867" s="266">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0" t="s">
        <v>2228</v>
      </c>
      <c r="C16868" s="261" t="s">
        <v>138</v>
      </c>
      <c r="D16868" s="74" t="str">
        <f t="shared" si="527"/>
        <v>jan/2020</v>
      </c>
      <c r="E16868" s="264">
        <v>43857</v>
      </c>
      <c r="F16868" s="282">
        <v>18900</v>
      </c>
      <c r="G16868" s="282" t="s">
        <v>2229</v>
      </c>
      <c r="H16868" s="265" t="s">
        <v>5151</v>
      </c>
      <c r="I16868" s="265" t="s">
        <v>618</v>
      </c>
      <c r="J16868" s="266">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0" t="s">
        <v>2228</v>
      </c>
      <c r="C16869" s="261" t="s">
        <v>138</v>
      </c>
      <c r="D16869" s="74" t="str">
        <f t="shared" si="527"/>
        <v>jan/2020</v>
      </c>
      <c r="E16869" s="264">
        <v>43857</v>
      </c>
      <c r="F16869" s="282" t="s">
        <v>437</v>
      </c>
      <c r="G16869" s="282" t="s">
        <v>2229</v>
      </c>
      <c r="H16869" s="265" t="s">
        <v>438</v>
      </c>
      <c r="I16869" s="280" t="s">
        <v>439</v>
      </c>
      <c r="J16869" s="265">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0" t="s">
        <v>2228</v>
      </c>
      <c r="C16870" s="261" t="s">
        <v>138</v>
      </c>
      <c r="D16870" s="74" t="str">
        <f t="shared" si="527"/>
        <v>jan/2020</v>
      </c>
      <c r="E16870" s="264">
        <v>43857</v>
      </c>
      <c r="F16870" s="282">
        <v>1976</v>
      </c>
      <c r="G16870" s="282" t="s">
        <v>2229</v>
      </c>
      <c r="H16870" s="265" t="s">
        <v>5132</v>
      </c>
      <c r="I16870" s="265" t="s">
        <v>145</v>
      </c>
      <c r="J16870" s="266">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0" t="s">
        <v>2228</v>
      </c>
      <c r="C16871" s="261" t="s">
        <v>138</v>
      </c>
      <c r="D16871" s="74" t="str">
        <f t="shared" si="527"/>
        <v>jan/2020</v>
      </c>
      <c r="E16871" s="264">
        <v>43857</v>
      </c>
      <c r="F16871" s="282">
        <v>20392</v>
      </c>
      <c r="G16871" s="282" t="s">
        <v>2229</v>
      </c>
      <c r="H16871" s="265" t="s">
        <v>4792</v>
      </c>
      <c r="I16871" s="265" t="s">
        <v>2181</v>
      </c>
      <c r="J16871" s="266">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0" t="s">
        <v>2228</v>
      </c>
      <c r="C16872" s="261" t="s">
        <v>138</v>
      </c>
      <c r="D16872" s="74" t="str">
        <f t="shared" si="527"/>
        <v>jan/2020</v>
      </c>
      <c r="E16872" s="264">
        <v>43857</v>
      </c>
      <c r="F16872" s="282">
        <v>20243</v>
      </c>
      <c r="G16872" s="282" t="s">
        <v>2229</v>
      </c>
      <c r="H16872" s="265" t="s">
        <v>4792</v>
      </c>
      <c r="I16872" s="265" t="s">
        <v>2181</v>
      </c>
      <c r="J16872" s="266">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0" t="s">
        <v>2228</v>
      </c>
      <c r="C16873" s="261" t="s">
        <v>138</v>
      </c>
      <c r="D16873" s="74" t="str">
        <f t="shared" si="527"/>
        <v>jan/2020</v>
      </c>
      <c r="E16873" s="264">
        <v>43857</v>
      </c>
      <c r="F16873" s="282">
        <v>1155193</v>
      </c>
      <c r="G16873" s="282" t="s">
        <v>2232</v>
      </c>
      <c r="H16873" s="265" t="s">
        <v>5152</v>
      </c>
      <c r="I16873" s="265" t="s">
        <v>2182</v>
      </c>
      <c r="J16873" s="266">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0" t="s">
        <v>2228</v>
      </c>
      <c r="C16874" s="261" t="s">
        <v>138</v>
      </c>
      <c r="D16874" s="74" t="str">
        <f t="shared" si="527"/>
        <v>jan/2020</v>
      </c>
      <c r="E16874" s="264">
        <v>43857</v>
      </c>
      <c r="F16874" s="282">
        <v>1155193</v>
      </c>
      <c r="G16874" s="282" t="s">
        <v>2284</v>
      </c>
      <c r="H16874" s="265" t="s">
        <v>5152</v>
      </c>
      <c r="I16874" s="265" t="s">
        <v>2182</v>
      </c>
      <c r="J16874" s="266">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0" t="s">
        <v>2228</v>
      </c>
      <c r="C16875" s="261" t="s">
        <v>138</v>
      </c>
      <c r="D16875" s="74" t="str">
        <f t="shared" si="527"/>
        <v>jan/2020</v>
      </c>
      <c r="E16875" s="264">
        <v>43857</v>
      </c>
      <c r="F16875" s="282">
        <v>1155670</v>
      </c>
      <c r="G16875" s="282" t="s">
        <v>2229</v>
      </c>
      <c r="H16875" s="265" t="s">
        <v>5152</v>
      </c>
      <c r="I16875" s="265" t="s">
        <v>2182</v>
      </c>
      <c r="J16875" s="265">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0" t="s">
        <v>2228</v>
      </c>
      <c r="C16876" s="261" t="s">
        <v>138</v>
      </c>
      <c r="D16876" s="74" t="str">
        <f t="shared" si="527"/>
        <v>jan/2020</v>
      </c>
      <c r="E16876" s="264">
        <v>43857</v>
      </c>
      <c r="F16876" s="282">
        <v>1131022</v>
      </c>
      <c r="G16876" s="282" t="s">
        <v>2232</v>
      </c>
      <c r="H16876" s="265" t="s">
        <v>5152</v>
      </c>
      <c r="I16876" s="265" t="s">
        <v>2182</v>
      </c>
      <c r="J16876" s="266">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0" t="s">
        <v>2228</v>
      </c>
      <c r="C16877" s="261" t="s">
        <v>138</v>
      </c>
      <c r="D16877" s="74" t="str">
        <f t="shared" si="527"/>
        <v>jan/2020</v>
      </c>
      <c r="E16877" s="264">
        <v>43857</v>
      </c>
      <c r="F16877" s="282">
        <v>177</v>
      </c>
      <c r="G16877" s="282" t="s">
        <v>2229</v>
      </c>
      <c r="H16877" s="265" t="s">
        <v>4736</v>
      </c>
      <c r="I16877" s="265" t="s">
        <v>179</v>
      </c>
      <c r="J16877" s="266">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0" t="s">
        <v>2228</v>
      </c>
      <c r="C16878" s="261" t="s">
        <v>138</v>
      </c>
      <c r="D16878" s="74" t="str">
        <f t="shared" si="527"/>
        <v>jan/2020</v>
      </c>
      <c r="E16878" s="264">
        <v>43857</v>
      </c>
      <c r="F16878" s="282">
        <v>196</v>
      </c>
      <c r="G16878" s="282" t="s">
        <v>2229</v>
      </c>
      <c r="H16878" s="265" t="s">
        <v>4736</v>
      </c>
      <c r="I16878" s="265" t="s">
        <v>179</v>
      </c>
      <c r="J16878" s="265">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0" t="s">
        <v>2228</v>
      </c>
      <c r="C16879" s="261" t="s">
        <v>138</v>
      </c>
      <c r="D16879" s="74" t="str">
        <f t="shared" si="527"/>
        <v>jan/2020</v>
      </c>
      <c r="E16879" s="264">
        <v>43857</v>
      </c>
      <c r="F16879" s="282">
        <v>194</v>
      </c>
      <c r="G16879" s="282" t="s">
        <v>2229</v>
      </c>
      <c r="H16879" s="265" t="s">
        <v>4736</v>
      </c>
      <c r="I16879" s="265" t="s">
        <v>179</v>
      </c>
      <c r="J16879" s="266">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0" t="s">
        <v>2228</v>
      </c>
      <c r="C16880" s="261" t="s">
        <v>138</v>
      </c>
      <c r="D16880" s="74" t="str">
        <f t="shared" si="527"/>
        <v>jan/2020</v>
      </c>
      <c r="E16880" s="264">
        <v>43857</v>
      </c>
      <c r="F16880" s="282">
        <v>185</v>
      </c>
      <c r="G16880" s="282" t="s">
        <v>2229</v>
      </c>
      <c r="H16880" s="265" t="s">
        <v>4736</v>
      </c>
      <c r="I16880" s="265" t="s">
        <v>188</v>
      </c>
      <c r="J16880" s="266">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0" t="s">
        <v>2228</v>
      </c>
      <c r="C16881" s="261" t="s">
        <v>138</v>
      </c>
      <c r="D16881" s="74" t="str">
        <f t="shared" si="527"/>
        <v>jan/2020</v>
      </c>
      <c r="E16881" s="264">
        <v>43857</v>
      </c>
      <c r="F16881" s="282">
        <v>186</v>
      </c>
      <c r="G16881" s="282" t="s">
        <v>2229</v>
      </c>
      <c r="H16881" s="265" t="s">
        <v>4736</v>
      </c>
      <c r="I16881" s="265" t="s">
        <v>188</v>
      </c>
      <c r="J16881" s="266">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0" t="s">
        <v>2228</v>
      </c>
      <c r="C16882" s="261" t="s">
        <v>138</v>
      </c>
      <c r="D16882" s="74" t="str">
        <f t="shared" si="527"/>
        <v>jan/2020</v>
      </c>
      <c r="E16882" s="264">
        <v>43857</v>
      </c>
      <c r="F16882" s="282">
        <v>95</v>
      </c>
      <c r="G16882" s="282" t="s">
        <v>2229</v>
      </c>
      <c r="H16882" s="265" t="s">
        <v>5153</v>
      </c>
      <c r="I16882" s="280" t="s">
        <v>145</v>
      </c>
      <c r="J16882" s="266">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0" t="s">
        <v>2228</v>
      </c>
      <c r="C16883" s="261" t="s">
        <v>138</v>
      </c>
      <c r="D16883" s="74" t="str">
        <f t="shared" si="527"/>
        <v>jan/2020</v>
      </c>
      <c r="E16883" s="264">
        <v>43857</v>
      </c>
      <c r="F16883" s="282">
        <v>83066</v>
      </c>
      <c r="G16883" s="282" t="s">
        <v>2229</v>
      </c>
      <c r="H16883" s="265" t="s">
        <v>2231</v>
      </c>
      <c r="I16883" s="265" t="s">
        <v>2185</v>
      </c>
      <c r="J16883" s="265">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0" t="s">
        <v>2228</v>
      </c>
      <c r="C16884" s="261" t="s">
        <v>138</v>
      </c>
      <c r="D16884" s="74" t="str">
        <f t="shared" si="527"/>
        <v>jan/2020</v>
      </c>
      <c r="E16884" s="264">
        <v>43857</v>
      </c>
      <c r="F16884" s="282" t="s">
        <v>4616</v>
      </c>
      <c r="G16884" s="282" t="s">
        <v>2229</v>
      </c>
      <c r="H16884" s="265" t="s">
        <v>4663</v>
      </c>
      <c r="I16884" s="265" t="s">
        <v>540</v>
      </c>
      <c r="J16884" s="265">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0" t="s">
        <v>2228</v>
      </c>
      <c r="C16885" s="261" t="s">
        <v>138</v>
      </c>
      <c r="D16885" s="74" t="str">
        <f t="shared" si="527"/>
        <v>jan/2020</v>
      </c>
      <c r="E16885" s="264">
        <v>43857</v>
      </c>
      <c r="F16885" s="282">
        <v>1238</v>
      </c>
      <c r="G16885" s="282" t="s">
        <v>2229</v>
      </c>
      <c r="H16885" s="265" t="s">
        <v>5154</v>
      </c>
      <c r="I16885" s="265" t="s">
        <v>120</v>
      </c>
      <c r="J16885" s="266">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0" t="s">
        <v>2228</v>
      </c>
      <c r="C16886" s="261" t="s">
        <v>138</v>
      </c>
      <c r="D16886" s="74" t="str">
        <f t="shared" si="527"/>
        <v>jan/2020</v>
      </c>
      <c r="E16886" s="264">
        <v>43857</v>
      </c>
      <c r="F16886" s="282">
        <v>306</v>
      </c>
      <c r="G16886" s="282" t="s">
        <v>2229</v>
      </c>
      <c r="H16886" s="265" t="s">
        <v>5155</v>
      </c>
      <c r="I16886" s="265" t="s">
        <v>164</v>
      </c>
      <c r="J16886" s="266">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0" t="s">
        <v>2228</v>
      </c>
      <c r="C16887" s="261" t="s">
        <v>138</v>
      </c>
      <c r="D16887" s="74" t="str">
        <f t="shared" si="527"/>
        <v>jan/2020</v>
      </c>
      <c r="E16887" s="264">
        <v>43857</v>
      </c>
      <c r="F16887" s="282">
        <v>607</v>
      </c>
      <c r="G16887" s="282" t="s">
        <v>2229</v>
      </c>
      <c r="H16887" s="265" t="s">
        <v>5156</v>
      </c>
      <c r="I16887" s="265" t="s">
        <v>116</v>
      </c>
      <c r="J16887" s="266">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0" t="s">
        <v>2228</v>
      </c>
      <c r="C16888" s="261" t="s">
        <v>138</v>
      </c>
      <c r="D16888" s="74" t="str">
        <f t="shared" si="527"/>
        <v>jan/2020</v>
      </c>
      <c r="E16888" s="264">
        <v>43857</v>
      </c>
      <c r="F16888" s="282">
        <v>606</v>
      </c>
      <c r="G16888" s="282" t="s">
        <v>2229</v>
      </c>
      <c r="H16888" s="265" t="s">
        <v>5156</v>
      </c>
      <c r="I16888" s="265" t="s">
        <v>116</v>
      </c>
      <c r="J16888" s="266">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0" t="s">
        <v>2228</v>
      </c>
      <c r="C16889" s="261" t="s">
        <v>138</v>
      </c>
      <c r="D16889" s="74" t="str">
        <f t="shared" si="527"/>
        <v>jan/2020</v>
      </c>
      <c r="E16889" s="264">
        <v>43857</v>
      </c>
      <c r="F16889" s="282" t="s">
        <v>1261</v>
      </c>
      <c r="G16889" s="282" t="s">
        <v>2229</v>
      </c>
      <c r="H16889" s="265" t="s">
        <v>2250</v>
      </c>
      <c r="I16889" s="265" t="s">
        <v>135</v>
      </c>
      <c r="J16889" s="265">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0" t="s">
        <v>2228</v>
      </c>
      <c r="C16890" s="261" t="s">
        <v>138</v>
      </c>
      <c r="D16890" s="74" t="str">
        <f t="shared" si="527"/>
        <v>jan/2020</v>
      </c>
      <c r="E16890" s="264">
        <v>43857</v>
      </c>
      <c r="F16890" s="282" t="s">
        <v>1261</v>
      </c>
      <c r="G16890" s="282" t="s">
        <v>2229</v>
      </c>
      <c r="H16890" s="265" t="s">
        <v>2250</v>
      </c>
      <c r="I16890" s="265" t="s">
        <v>135</v>
      </c>
      <c r="J16890" s="265">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0" t="s">
        <v>2228</v>
      </c>
      <c r="C16891" s="261" t="s">
        <v>138</v>
      </c>
      <c r="D16891" s="74" t="str">
        <f t="shared" si="527"/>
        <v>jan/2020</v>
      </c>
      <c r="E16891" s="264">
        <v>43857</v>
      </c>
      <c r="F16891" s="282" t="s">
        <v>1261</v>
      </c>
      <c r="G16891" s="282" t="s">
        <v>2229</v>
      </c>
      <c r="H16891" s="265" t="s">
        <v>2250</v>
      </c>
      <c r="I16891" s="265" t="s">
        <v>135</v>
      </c>
      <c r="J16891" s="265">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0" t="s">
        <v>2228</v>
      </c>
      <c r="C16892" s="261" t="s">
        <v>138</v>
      </c>
      <c r="D16892" s="74" t="str">
        <f t="shared" si="527"/>
        <v>jan/2020</v>
      </c>
      <c r="E16892" s="264">
        <v>43857</v>
      </c>
      <c r="F16892" s="282" t="s">
        <v>1261</v>
      </c>
      <c r="G16892" s="282" t="s">
        <v>2229</v>
      </c>
      <c r="H16892" s="265" t="s">
        <v>2250</v>
      </c>
      <c r="I16892" s="265" t="s">
        <v>135</v>
      </c>
      <c r="J16892" s="265">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0" t="s">
        <v>2228</v>
      </c>
      <c r="C16893" s="261" t="s">
        <v>138</v>
      </c>
      <c r="D16893" s="74" t="str">
        <f t="shared" si="527"/>
        <v>jan/2020</v>
      </c>
      <c r="E16893" s="264">
        <v>43857</v>
      </c>
      <c r="F16893" s="282" t="s">
        <v>1261</v>
      </c>
      <c r="G16893" s="282" t="s">
        <v>2229</v>
      </c>
      <c r="H16893" s="265" t="s">
        <v>2250</v>
      </c>
      <c r="I16893" s="265" t="s">
        <v>135</v>
      </c>
      <c r="J16893" s="265">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0" t="s">
        <v>2228</v>
      </c>
      <c r="C16894" s="261" t="s">
        <v>138</v>
      </c>
      <c r="D16894" s="74" t="str">
        <f t="shared" si="527"/>
        <v>jan/2020</v>
      </c>
      <c r="E16894" s="264">
        <v>43857</v>
      </c>
      <c r="F16894" s="282" t="s">
        <v>1261</v>
      </c>
      <c r="G16894" s="282" t="s">
        <v>2229</v>
      </c>
      <c r="H16894" s="265" t="s">
        <v>2250</v>
      </c>
      <c r="I16894" s="265" t="s">
        <v>135</v>
      </c>
      <c r="J16894" s="265">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0" t="s">
        <v>2228</v>
      </c>
      <c r="C16895" s="261" t="s">
        <v>138</v>
      </c>
      <c r="D16895" s="74" t="str">
        <f t="shared" si="527"/>
        <v>jan/2020</v>
      </c>
      <c r="E16895" s="264">
        <v>43857</v>
      </c>
      <c r="F16895" s="282" t="s">
        <v>1261</v>
      </c>
      <c r="G16895" s="282" t="s">
        <v>2229</v>
      </c>
      <c r="H16895" s="265" t="s">
        <v>2250</v>
      </c>
      <c r="I16895" s="265" t="s">
        <v>135</v>
      </c>
      <c r="J16895" s="265">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0" t="s">
        <v>2228</v>
      </c>
      <c r="C16896" s="261" t="s">
        <v>138</v>
      </c>
      <c r="D16896" s="74" t="str">
        <f t="shared" si="527"/>
        <v>jan/2020</v>
      </c>
      <c r="E16896" s="264">
        <v>43857</v>
      </c>
      <c r="F16896" s="282" t="s">
        <v>1261</v>
      </c>
      <c r="G16896" s="282" t="s">
        <v>2229</v>
      </c>
      <c r="H16896" s="265" t="s">
        <v>2250</v>
      </c>
      <c r="I16896" s="265" t="s">
        <v>135</v>
      </c>
      <c r="J16896" s="265">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0" t="s">
        <v>2228</v>
      </c>
      <c r="C16897" s="261" t="s">
        <v>138</v>
      </c>
      <c r="D16897" s="74" t="str">
        <f t="shared" si="527"/>
        <v>jan/2020</v>
      </c>
      <c r="E16897" s="264">
        <v>43857</v>
      </c>
      <c r="F16897" s="282" t="s">
        <v>1261</v>
      </c>
      <c r="G16897" s="282" t="s">
        <v>2229</v>
      </c>
      <c r="H16897" s="265" t="s">
        <v>2250</v>
      </c>
      <c r="I16897" s="265" t="s">
        <v>135</v>
      </c>
      <c r="J16897" s="265">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0" t="s">
        <v>2228</v>
      </c>
      <c r="C16898" s="261" t="s">
        <v>138</v>
      </c>
      <c r="D16898" s="74" t="str">
        <f t="shared" si="527"/>
        <v>jan/2020</v>
      </c>
      <c r="E16898" s="264">
        <v>43857</v>
      </c>
      <c r="F16898" s="282" t="s">
        <v>1261</v>
      </c>
      <c r="G16898" s="282" t="s">
        <v>2229</v>
      </c>
      <c r="H16898" s="265" t="s">
        <v>2250</v>
      </c>
      <c r="I16898" s="265" t="s">
        <v>135</v>
      </c>
      <c r="J16898" s="265">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0" t="s">
        <v>2228</v>
      </c>
      <c r="C16899" s="261" t="s">
        <v>138</v>
      </c>
      <c r="D16899" s="74" t="str">
        <f t="shared" si="527"/>
        <v>jan/2020</v>
      </c>
      <c r="E16899" s="264">
        <v>43857</v>
      </c>
      <c r="F16899" s="282" t="s">
        <v>1261</v>
      </c>
      <c r="G16899" s="282" t="s">
        <v>2229</v>
      </c>
      <c r="H16899" s="265" t="s">
        <v>2250</v>
      </c>
      <c r="I16899" s="265" t="s">
        <v>135</v>
      </c>
      <c r="J16899" s="265">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0" t="s">
        <v>2228</v>
      </c>
      <c r="C16900" s="261" t="s">
        <v>138</v>
      </c>
      <c r="D16900" s="74" t="str">
        <f t="shared" ref="D16900:D16963" si="529">TEXT(E16900,"mmm/aaaa")</f>
        <v>jan/2020</v>
      </c>
      <c r="E16900" s="264">
        <v>43857</v>
      </c>
      <c r="F16900" s="282" t="s">
        <v>1261</v>
      </c>
      <c r="G16900" s="282" t="s">
        <v>2229</v>
      </c>
      <c r="H16900" s="265" t="s">
        <v>2250</v>
      </c>
      <c r="I16900" s="265" t="s">
        <v>135</v>
      </c>
      <c r="J16900" s="265">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0" t="s">
        <v>2228</v>
      </c>
      <c r="C16901" s="261" t="s">
        <v>138</v>
      </c>
      <c r="D16901" s="74" t="str">
        <f t="shared" si="529"/>
        <v>jan/2020</v>
      </c>
      <c r="E16901" s="264">
        <v>43857</v>
      </c>
      <c r="F16901" s="282" t="s">
        <v>1261</v>
      </c>
      <c r="G16901" s="282" t="s">
        <v>2229</v>
      </c>
      <c r="H16901" s="265" t="s">
        <v>2250</v>
      </c>
      <c r="I16901" s="265" t="s">
        <v>135</v>
      </c>
      <c r="J16901" s="265">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0" t="s">
        <v>2240</v>
      </c>
      <c r="C16902" s="261" t="s">
        <v>138</v>
      </c>
      <c r="D16902" s="74" t="str">
        <f t="shared" si="529"/>
        <v>jan/2020</v>
      </c>
      <c r="E16902" s="264">
        <v>43858</v>
      </c>
      <c r="F16902" s="282" t="s">
        <v>5126</v>
      </c>
      <c r="G16902" s="282" t="s">
        <v>2229</v>
      </c>
      <c r="H16902" s="265" t="s">
        <v>2251</v>
      </c>
      <c r="I16902" s="265" t="s">
        <v>126</v>
      </c>
      <c r="J16902" s="284">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0" t="s">
        <v>2240</v>
      </c>
      <c r="C16903" s="261" t="s">
        <v>138</v>
      </c>
      <c r="D16903" s="74" t="str">
        <f t="shared" si="529"/>
        <v>jan/2020</v>
      </c>
      <c r="E16903" s="264">
        <v>43858</v>
      </c>
      <c r="F16903" s="282" t="s">
        <v>1070</v>
      </c>
      <c r="G16903" s="282" t="s">
        <v>2229</v>
      </c>
      <c r="H16903" s="265" t="s">
        <v>1071</v>
      </c>
      <c r="I16903" s="265" t="s">
        <v>2237</v>
      </c>
      <c r="J16903" s="284">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0" t="s">
        <v>2228</v>
      </c>
      <c r="C16904" s="261" t="s">
        <v>138</v>
      </c>
      <c r="D16904" s="74" t="str">
        <f t="shared" si="529"/>
        <v>jan/2020</v>
      </c>
      <c r="E16904" s="264">
        <v>43858</v>
      </c>
      <c r="F16904" s="282" t="s">
        <v>5157</v>
      </c>
      <c r="G16904" s="282" t="s">
        <v>2229</v>
      </c>
      <c r="H16904" s="265" t="s">
        <v>5128</v>
      </c>
      <c r="I16904" s="265" t="s">
        <v>176</v>
      </c>
      <c r="J16904" s="265">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0" t="s">
        <v>2228</v>
      </c>
      <c r="C16905" s="261" t="s">
        <v>138</v>
      </c>
      <c r="D16905" s="74" t="str">
        <f t="shared" si="529"/>
        <v>jan/2020</v>
      </c>
      <c r="E16905" s="264">
        <v>43858</v>
      </c>
      <c r="F16905" s="282" t="s">
        <v>5157</v>
      </c>
      <c r="G16905" s="282" t="s">
        <v>2229</v>
      </c>
      <c r="H16905" s="265" t="s">
        <v>5128</v>
      </c>
      <c r="I16905" s="265" t="s">
        <v>562</v>
      </c>
      <c r="J16905" s="265">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0" t="s">
        <v>2228</v>
      </c>
      <c r="C16906" s="261" t="s">
        <v>138</v>
      </c>
      <c r="D16906" s="74" t="str">
        <f t="shared" si="529"/>
        <v>jan/2020</v>
      </c>
      <c r="E16906" s="264">
        <v>43858</v>
      </c>
      <c r="F16906" s="282" t="s">
        <v>5157</v>
      </c>
      <c r="G16906" s="282" t="s">
        <v>2229</v>
      </c>
      <c r="H16906" s="265" t="s">
        <v>5128</v>
      </c>
      <c r="I16906" s="265" t="s">
        <v>562</v>
      </c>
      <c r="J16906" s="265">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0" t="s">
        <v>2228</v>
      </c>
      <c r="C16907" s="261" t="s">
        <v>138</v>
      </c>
      <c r="D16907" s="74" t="str">
        <f t="shared" si="529"/>
        <v>jan/2020</v>
      </c>
      <c r="E16907" s="264">
        <v>43858</v>
      </c>
      <c r="F16907" s="282" t="s">
        <v>5126</v>
      </c>
      <c r="G16907" s="282" t="s">
        <v>2229</v>
      </c>
      <c r="H16907" s="265" t="s">
        <v>2251</v>
      </c>
      <c r="I16907" s="265" t="s">
        <v>126</v>
      </c>
      <c r="J16907" s="266">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0" t="s">
        <v>2228</v>
      </c>
      <c r="C16908" s="261" t="s">
        <v>138</v>
      </c>
      <c r="D16908" s="74" t="str">
        <f t="shared" si="529"/>
        <v>jan/2020</v>
      </c>
      <c r="E16908" s="264">
        <v>43858</v>
      </c>
      <c r="F16908" s="282" t="s">
        <v>5158</v>
      </c>
      <c r="G16908" s="282" t="s">
        <v>2229</v>
      </c>
      <c r="H16908" s="265" t="s">
        <v>5135</v>
      </c>
      <c r="I16908" s="265" t="s">
        <v>176</v>
      </c>
      <c r="J16908" s="265">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0" t="s">
        <v>2228</v>
      </c>
      <c r="C16909" s="261" t="s">
        <v>138</v>
      </c>
      <c r="D16909" s="74" t="str">
        <f t="shared" si="529"/>
        <v>jan/2020</v>
      </c>
      <c r="E16909" s="264">
        <v>43858</v>
      </c>
      <c r="F16909" s="282" t="s">
        <v>5158</v>
      </c>
      <c r="G16909" s="282" t="s">
        <v>2229</v>
      </c>
      <c r="H16909" s="265" t="s">
        <v>5135</v>
      </c>
      <c r="I16909" s="265" t="s">
        <v>562</v>
      </c>
      <c r="J16909" s="265">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0" t="s">
        <v>2228</v>
      </c>
      <c r="C16910" s="261" t="s">
        <v>138</v>
      </c>
      <c r="D16910" s="74" t="str">
        <f t="shared" si="529"/>
        <v>jan/2020</v>
      </c>
      <c r="E16910" s="264">
        <v>43858</v>
      </c>
      <c r="F16910" s="282" t="s">
        <v>5158</v>
      </c>
      <c r="G16910" s="282" t="s">
        <v>2229</v>
      </c>
      <c r="H16910" s="265" t="s">
        <v>5135</v>
      </c>
      <c r="I16910" s="265" t="s">
        <v>562</v>
      </c>
      <c r="J16910" s="265">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0" t="s">
        <v>2228</v>
      </c>
      <c r="C16911" s="261" t="s">
        <v>138</v>
      </c>
      <c r="D16911" s="74" t="str">
        <f t="shared" si="529"/>
        <v>jan/2020</v>
      </c>
      <c r="E16911" s="264">
        <v>43858</v>
      </c>
      <c r="F16911" s="282" t="s">
        <v>5159</v>
      </c>
      <c r="G16911" s="282" t="s">
        <v>2229</v>
      </c>
      <c r="H16911" s="265" t="s">
        <v>4736</v>
      </c>
      <c r="I16911" s="265" t="s">
        <v>188</v>
      </c>
      <c r="J16911" s="266">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0" t="s">
        <v>2228</v>
      </c>
      <c r="C16912" s="261" t="s">
        <v>138</v>
      </c>
      <c r="D16912" s="74" t="str">
        <f t="shared" si="529"/>
        <v>jan/2020</v>
      </c>
      <c r="E16912" s="264">
        <v>43858</v>
      </c>
      <c r="F16912" s="282" t="s">
        <v>5159</v>
      </c>
      <c r="G16912" s="282" t="s">
        <v>2229</v>
      </c>
      <c r="H16912" s="265" t="s">
        <v>4736</v>
      </c>
      <c r="I16912" s="265" t="s">
        <v>562</v>
      </c>
      <c r="J16912" s="265">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0" t="s">
        <v>2228</v>
      </c>
      <c r="C16913" s="261" t="s">
        <v>138</v>
      </c>
      <c r="D16913" s="74" t="str">
        <f t="shared" si="529"/>
        <v>jan/2020</v>
      </c>
      <c r="E16913" s="264">
        <v>43858</v>
      </c>
      <c r="F16913" s="282" t="s">
        <v>5159</v>
      </c>
      <c r="G16913" s="282" t="s">
        <v>2229</v>
      </c>
      <c r="H16913" s="265" t="s">
        <v>4736</v>
      </c>
      <c r="I16913" s="265" t="s">
        <v>562</v>
      </c>
      <c r="J16913" s="265">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0" t="s">
        <v>2228</v>
      </c>
      <c r="C16914" s="261" t="s">
        <v>138</v>
      </c>
      <c r="D16914" s="74" t="str">
        <f t="shared" si="529"/>
        <v>jan/2020</v>
      </c>
      <c r="E16914" s="264">
        <v>43858</v>
      </c>
      <c r="F16914" s="282" t="s">
        <v>5160</v>
      </c>
      <c r="G16914" s="282" t="s">
        <v>2229</v>
      </c>
      <c r="H16914" s="265" t="s">
        <v>4736</v>
      </c>
      <c r="I16914" s="265" t="s">
        <v>179</v>
      </c>
      <c r="J16914" s="265">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0" t="s">
        <v>2228</v>
      </c>
      <c r="C16915" s="261" t="s">
        <v>138</v>
      </c>
      <c r="D16915" s="74" t="str">
        <f t="shared" si="529"/>
        <v>jan/2020</v>
      </c>
      <c r="E16915" s="264">
        <v>43858</v>
      </c>
      <c r="F16915" s="282" t="s">
        <v>5160</v>
      </c>
      <c r="G16915" s="282" t="s">
        <v>2229</v>
      </c>
      <c r="H16915" s="265" t="s">
        <v>4736</v>
      </c>
      <c r="I16915" s="265" t="s">
        <v>562</v>
      </c>
      <c r="J16915" s="265">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0" t="s">
        <v>2228</v>
      </c>
      <c r="C16916" s="261" t="s">
        <v>138</v>
      </c>
      <c r="D16916" s="74" t="str">
        <f t="shared" si="529"/>
        <v>jan/2020</v>
      </c>
      <c r="E16916" s="264">
        <v>43858</v>
      </c>
      <c r="F16916" s="282" t="s">
        <v>5160</v>
      </c>
      <c r="G16916" s="282" t="s">
        <v>2229</v>
      </c>
      <c r="H16916" s="265" t="s">
        <v>4736</v>
      </c>
      <c r="I16916" s="265" t="s">
        <v>562</v>
      </c>
      <c r="J16916" s="265">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0" t="s">
        <v>2228</v>
      </c>
      <c r="C16917" s="261" t="s">
        <v>138</v>
      </c>
      <c r="D16917" s="74" t="str">
        <f t="shared" si="529"/>
        <v>jan/2020</v>
      </c>
      <c r="E16917" s="264">
        <v>43858</v>
      </c>
      <c r="F16917" s="282" t="s">
        <v>5161</v>
      </c>
      <c r="G16917" s="282" t="s">
        <v>2229</v>
      </c>
      <c r="H16917" s="265" t="s">
        <v>5114</v>
      </c>
      <c r="I16917" s="265" t="s">
        <v>118</v>
      </c>
      <c r="J16917" s="266">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0" t="s">
        <v>2228</v>
      </c>
      <c r="C16918" s="261" t="s">
        <v>138</v>
      </c>
      <c r="D16918" s="74" t="str">
        <f t="shared" si="529"/>
        <v>jan/2020</v>
      </c>
      <c r="E16918" s="264">
        <v>43858</v>
      </c>
      <c r="F16918" s="282" t="s">
        <v>5161</v>
      </c>
      <c r="G16918" s="282" t="s">
        <v>2229</v>
      </c>
      <c r="H16918" s="265" t="s">
        <v>5114</v>
      </c>
      <c r="I16918" s="265" t="s">
        <v>562</v>
      </c>
      <c r="J16918" s="265">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0" t="s">
        <v>2228</v>
      </c>
      <c r="C16919" s="261" t="s">
        <v>138</v>
      </c>
      <c r="D16919" s="74" t="str">
        <f t="shared" si="529"/>
        <v>jan/2020</v>
      </c>
      <c r="E16919" s="264">
        <v>43858</v>
      </c>
      <c r="F16919" s="282" t="s">
        <v>5161</v>
      </c>
      <c r="G16919" s="282" t="s">
        <v>2229</v>
      </c>
      <c r="H16919" s="265" t="s">
        <v>5114</v>
      </c>
      <c r="I16919" s="265" t="s">
        <v>562</v>
      </c>
      <c r="J16919" s="265">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0" t="s">
        <v>2228</v>
      </c>
      <c r="C16920" s="261" t="s">
        <v>138</v>
      </c>
      <c r="D16920" s="74" t="str">
        <f t="shared" si="529"/>
        <v>jan/2020</v>
      </c>
      <c r="E16920" s="264">
        <v>43858</v>
      </c>
      <c r="F16920" s="282">
        <v>521818</v>
      </c>
      <c r="G16920" s="282" t="s">
        <v>2229</v>
      </c>
      <c r="H16920" s="265" t="s">
        <v>339</v>
      </c>
      <c r="I16920" s="265" t="s">
        <v>2182</v>
      </c>
      <c r="J16920" s="266">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0" t="s">
        <v>2228</v>
      </c>
      <c r="C16921" s="261" t="s">
        <v>138</v>
      </c>
      <c r="D16921" s="74" t="str">
        <f t="shared" si="529"/>
        <v>jan/2020</v>
      </c>
      <c r="E16921" s="264">
        <v>43858</v>
      </c>
      <c r="F16921" s="282">
        <v>503408</v>
      </c>
      <c r="G16921" s="282" t="s">
        <v>2229</v>
      </c>
      <c r="H16921" s="265" t="s">
        <v>257</v>
      </c>
      <c r="I16921" s="265" t="s">
        <v>145</v>
      </c>
      <c r="J16921" s="266">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0" t="s">
        <v>2228</v>
      </c>
      <c r="C16922" s="261" t="s">
        <v>138</v>
      </c>
      <c r="D16922" s="74" t="str">
        <f t="shared" si="529"/>
        <v>jan/2020</v>
      </c>
      <c r="E16922" s="264">
        <v>43858</v>
      </c>
      <c r="F16922" s="282">
        <v>503233</v>
      </c>
      <c r="G16922" s="282" t="s">
        <v>2229</v>
      </c>
      <c r="H16922" s="265" t="s">
        <v>5162</v>
      </c>
      <c r="I16922" s="265" t="s">
        <v>846</v>
      </c>
      <c r="J16922" s="266">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0" t="s">
        <v>2228</v>
      </c>
      <c r="C16923" s="261" t="s">
        <v>138</v>
      </c>
      <c r="D16923" s="74" t="str">
        <f t="shared" si="529"/>
        <v>jan/2020</v>
      </c>
      <c r="E16923" s="264">
        <v>43858</v>
      </c>
      <c r="F16923" s="282">
        <v>503233</v>
      </c>
      <c r="G16923" s="282" t="s">
        <v>2229</v>
      </c>
      <c r="H16923" s="265" t="s">
        <v>5162</v>
      </c>
      <c r="I16923" s="265" t="s">
        <v>562</v>
      </c>
      <c r="J16923" s="265">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0" t="s">
        <v>2228</v>
      </c>
      <c r="C16924" s="261" t="s">
        <v>138</v>
      </c>
      <c r="D16924" s="74" t="str">
        <f t="shared" si="529"/>
        <v>jan/2020</v>
      </c>
      <c r="E16924" s="264">
        <v>43858</v>
      </c>
      <c r="F16924" s="282">
        <v>503233</v>
      </c>
      <c r="G16924" s="282" t="s">
        <v>2229</v>
      </c>
      <c r="H16924" s="265" t="s">
        <v>5162</v>
      </c>
      <c r="I16924" s="265" t="s">
        <v>562</v>
      </c>
      <c r="J16924" s="265">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0" t="s">
        <v>2228</v>
      </c>
      <c r="C16925" s="261" t="s">
        <v>138</v>
      </c>
      <c r="D16925" s="74" t="str">
        <f t="shared" si="529"/>
        <v>jan/2020</v>
      </c>
      <c r="E16925" s="264">
        <v>43858</v>
      </c>
      <c r="F16925" s="282">
        <v>21714</v>
      </c>
      <c r="G16925" s="282" t="s">
        <v>2229</v>
      </c>
      <c r="H16925" s="265" t="s">
        <v>4591</v>
      </c>
      <c r="I16925" s="265" t="s">
        <v>151</v>
      </c>
      <c r="J16925" s="265">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0" t="s">
        <v>2228</v>
      </c>
      <c r="C16926" s="261" t="s">
        <v>138</v>
      </c>
      <c r="D16926" s="74" t="str">
        <f t="shared" si="529"/>
        <v>jan/2020</v>
      </c>
      <c r="E16926" s="264">
        <v>43858</v>
      </c>
      <c r="F16926" s="282">
        <v>21714</v>
      </c>
      <c r="G16926" s="282" t="s">
        <v>2229</v>
      </c>
      <c r="H16926" s="265" t="s">
        <v>4591</v>
      </c>
      <c r="I16926" s="265" t="s">
        <v>562</v>
      </c>
      <c r="J16926" s="265">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0" t="s">
        <v>2228</v>
      </c>
      <c r="C16927" s="261" t="s">
        <v>138</v>
      </c>
      <c r="D16927" s="74" t="str">
        <f t="shared" si="529"/>
        <v>jan/2020</v>
      </c>
      <c r="E16927" s="264">
        <v>43858</v>
      </c>
      <c r="F16927" s="282">
        <v>21714</v>
      </c>
      <c r="G16927" s="282" t="s">
        <v>2229</v>
      </c>
      <c r="H16927" s="265" t="s">
        <v>4591</v>
      </c>
      <c r="I16927" s="265" t="s">
        <v>562</v>
      </c>
      <c r="J16927" s="265">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0" t="s">
        <v>2228</v>
      </c>
      <c r="C16928" s="261" t="s">
        <v>138</v>
      </c>
      <c r="D16928" s="74" t="str">
        <f t="shared" si="529"/>
        <v>jan/2020</v>
      </c>
      <c r="E16928" s="264">
        <v>43858</v>
      </c>
      <c r="F16928" s="282">
        <v>3579</v>
      </c>
      <c r="G16928" s="282" t="s">
        <v>2229</v>
      </c>
      <c r="H16928" s="265" t="s">
        <v>5163</v>
      </c>
      <c r="I16928" s="265" t="s">
        <v>157</v>
      </c>
      <c r="J16928" s="265">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0" t="s">
        <v>2228</v>
      </c>
      <c r="C16929" s="261" t="s">
        <v>138</v>
      </c>
      <c r="D16929" s="74" t="str">
        <f t="shared" si="529"/>
        <v>jan/2020</v>
      </c>
      <c r="E16929" s="264">
        <v>43858</v>
      </c>
      <c r="F16929" s="282">
        <v>3579</v>
      </c>
      <c r="G16929" s="282" t="s">
        <v>2229</v>
      </c>
      <c r="H16929" s="265" t="s">
        <v>5163</v>
      </c>
      <c r="I16929" s="265" t="s">
        <v>562</v>
      </c>
      <c r="J16929" s="265">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0" t="s">
        <v>2228</v>
      </c>
      <c r="C16930" s="261" t="s">
        <v>138</v>
      </c>
      <c r="D16930" s="74" t="str">
        <f t="shared" si="529"/>
        <v>jan/2020</v>
      </c>
      <c r="E16930" s="264">
        <v>43858</v>
      </c>
      <c r="F16930" s="282">
        <v>3581</v>
      </c>
      <c r="G16930" s="282" t="s">
        <v>2229</v>
      </c>
      <c r="H16930" s="265" t="s">
        <v>5163</v>
      </c>
      <c r="I16930" s="265" t="s">
        <v>157</v>
      </c>
      <c r="J16930" s="266">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0" t="s">
        <v>2228</v>
      </c>
      <c r="C16931" s="261" t="s">
        <v>138</v>
      </c>
      <c r="D16931" s="74" t="str">
        <f t="shared" si="529"/>
        <v>jan/2020</v>
      </c>
      <c r="E16931" s="264">
        <v>43858</v>
      </c>
      <c r="F16931" s="282">
        <v>3581</v>
      </c>
      <c r="G16931" s="282" t="s">
        <v>2229</v>
      </c>
      <c r="H16931" s="265" t="s">
        <v>5163</v>
      </c>
      <c r="I16931" s="265" t="s">
        <v>562</v>
      </c>
      <c r="J16931" s="265">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0" t="s">
        <v>2228</v>
      </c>
      <c r="C16932" s="261" t="s">
        <v>138</v>
      </c>
      <c r="D16932" s="74" t="str">
        <f t="shared" si="529"/>
        <v>jan/2020</v>
      </c>
      <c r="E16932" s="264">
        <v>43858</v>
      </c>
      <c r="F16932" s="282">
        <v>3580</v>
      </c>
      <c r="G16932" s="282" t="s">
        <v>2229</v>
      </c>
      <c r="H16932" s="265" t="s">
        <v>5163</v>
      </c>
      <c r="I16932" s="265" t="s">
        <v>157</v>
      </c>
      <c r="J16932" s="265">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0" t="s">
        <v>2228</v>
      </c>
      <c r="C16933" s="261" t="s">
        <v>138</v>
      </c>
      <c r="D16933" s="74" t="str">
        <f t="shared" si="529"/>
        <v>jan/2020</v>
      </c>
      <c r="E16933" s="264">
        <v>43858</v>
      </c>
      <c r="F16933" s="282">
        <v>3580</v>
      </c>
      <c r="G16933" s="282" t="s">
        <v>2229</v>
      </c>
      <c r="H16933" s="265" t="s">
        <v>5163</v>
      </c>
      <c r="I16933" s="265" t="s">
        <v>562</v>
      </c>
      <c r="J16933" s="265">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0" t="s">
        <v>2228</v>
      </c>
      <c r="C16934" s="261" t="s">
        <v>138</v>
      </c>
      <c r="D16934" s="74" t="str">
        <f t="shared" si="529"/>
        <v>jan/2020</v>
      </c>
      <c r="E16934" s="264">
        <v>43858</v>
      </c>
      <c r="F16934" s="282">
        <v>3638</v>
      </c>
      <c r="G16934" s="282" t="s">
        <v>2229</v>
      </c>
      <c r="H16934" s="265" t="s">
        <v>5163</v>
      </c>
      <c r="I16934" s="265" t="s">
        <v>157</v>
      </c>
      <c r="J16934" s="266">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0" t="s">
        <v>2228</v>
      </c>
      <c r="C16935" s="261" t="s">
        <v>138</v>
      </c>
      <c r="D16935" s="74" t="str">
        <f t="shared" si="529"/>
        <v>jan/2020</v>
      </c>
      <c r="E16935" s="264">
        <v>43858</v>
      </c>
      <c r="F16935" s="282">
        <v>3639</v>
      </c>
      <c r="G16935" s="282" t="s">
        <v>2229</v>
      </c>
      <c r="H16935" s="265" t="s">
        <v>5163</v>
      </c>
      <c r="I16935" s="265" t="s">
        <v>157</v>
      </c>
      <c r="J16935" s="266">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0" t="s">
        <v>2228</v>
      </c>
      <c r="C16936" s="261" t="s">
        <v>138</v>
      </c>
      <c r="D16936" s="74" t="str">
        <f t="shared" si="529"/>
        <v>jan/2020</v>
      </c>
      <c r="E16936" s="264">
        <v>43858</v>
      </c>
      <c r="F16936" s="282">
        <v>39791</v>
      </c>
      <c r="G16936" s="282" t="s">
        <v>2229</v>
      </c>
      <c r="H16936" s="265" t="s">
        <v>2654</v>
      </c>
      <c r="I16936" s="265" t="s">
        <v>120</v>
      </c>
      <c r="J16936" s="266">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0" t="s">
        <v>2228</v>
      </c>
      <c r="C16937" s="261" t="s">
        <v>138</v>
      </c>
      <c r="D16937" s="74" t="str">
        <f t="shared" si="529"/>
        <v>jan/2020</v>
      </c>
      <c r="E16937" s="264">
        <v>43858</v>
      </c>
      <c r="F16937" s="282">
        <v>21348</v>
      </c>
      <c r="G16937" s="282" t="s">
        <v>2229</v>
      </c>
      <c r="H16937" s="265" t="s">
        <v>2370</v>
      </c>
      <c r="I16937" s="265" t="s">
        <v>145</v>
      </c>
      <c r="J16937" s="266">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0" t="s">
        <v>2228</v>
      </c>
      <c r="C16938" s="261" t="s">
        <v>138</v>
      </c>
      <c r="D16938" s="74" t="str">
        <f t="shared" si="529"/>
        <v>jan/2020</v>
      </c>
      <c r="E16938" s="264">
        <v>43858</v>
      </c>
      <c r="F16938" s="282">
        <v>717</v>
      </c>
      <c r="G16938" s="282" t="s">
        <v>2229</v>
      </c>
      <c r="H16938" s="265" t="s">
        <v>5164</v>
      </c>
      <c r="I16938" s="265" t="s">
        <v>200</v>
      </c>
      <c r="J16938" s="266">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0" t="s">
        <v>2228</v>
      </c>
      <c r="C16939" s="261" t="s">
        <v>138</v>
      </c>
      <c r="D16939" s="74" t="str">
        <f t="shared" si="529"/>
        <v>jan/2020</v>
      </c>
      <c r="E16939" s="264">
        <v>43858</v>
      </c>
      <c r="F16939" s="282">
        <v>2820</v>
      </c>
      <c r="G16939" s="282" t="s">
        <v>2229</v>
      </c>
      <c r="H16939" s="265" t="s">
        <v>2322</v>
      </c>
      <c r="I16939" s="265" t="s">
        <v>120</v>
      </c>
      <c r="J16939" s="266">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0" t="s">
        <v>2228</v>
      </c>
      <c r="C16940" s="261" t="s">
        <v>138</v>
      </c>
      <c r="D16940" s="74" t="str">
        <f t="shared" si="529"/>
        <v>jan/2020</v>
      </c>
      <c r="E16940" s="264">
        <v>43858</v>
      </c>
      <c r="F16940" s="282">
        <v>24328</v>
      </c>
      <c r="G16940" s="282" t="s">
        <v>2229</v>
      </c>
      <c r="H16940" s="265" t="s">
        <v>5165</v>
      </c>
      <c r="I16940" s="317" t="s">
        <v>2183</v>
      </c>
      <c r="J16940" s="265">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0" t="s">
        <v>2228</v>
      </c>
      <c r="C16941" s="261" t="s">
        <v>138</v>
      </c>
      <c r="D16941" s="74" t="str">
        <f t="shared" si="529"/>
        <v>jan/2020</v>
      </c>
      <c r="E16941" s="264">
        <v>43858</v>
      </c>
      <c r="F16941" s="282">
        <v>24328</v>
      </c>
      <c r="G16941" s="282" t="s">
        <v>2229</v>
      </c>
      <c r="H16941" s="265" t="s">
        <v>5165</v>
      </c>
      <c r="I16941" s="265" t="s">
        <v>562</v>
      </c>
      <c r="J16941" s="265">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0" t="s">
        <v>2228</v>
      </c>
      <c r="C16942" s="261" t="s">
        <v>138</v>
      </c>
      <c r="D16942" s="74" t="str">
        <f t="shared" si="529"/>
        <v>jan/2020</v>
      </c>
      <c r="E16942" s="264">
        <v>43858</v>
      </c>
      <c r="F16942" s="282">
        <v>24429</v>
      </c>
      <c r="G16942" s="282" t="s">
        <v>2229</v>
      </c>
      <c r="H16942" s="265" t="s">
        <v>5165</v>
      </c>
      <c r="I16942" s="265" t="s">
        <v>2183</v>
      </c>
      <c r="J16942" s="265">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0" t="s">
        <v>2228</v>
      </c>
      <c r="C16943" s="261" t="s">
        <v>138</v>
      </c>
      <c r="D16943" s="74" t="str">
        <f t="shared" si="529"/>
        <v>jan/2020</v>
      </c>
      <c r="E16943" s="264">
        <v>43858</v>
      </c>
      <c r="F16943" s="282">
        <v>24429</v>
      </c>
      <c r="G16943" s="282" t="s">
        <v>2229</v>
      </c>
      <c r="H16943" s="265" t="s">
        <v>5165</v>
      </c>
      <c r="I16943" s="265" t="s">
        <v>562</v>
      </c>
      <c r="J16943" s="265">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0" t="s">
        <v>2228</v>
      </c>
      <c r="C16944" s="261" t="s">
        <v>138</v>
      </c>
      <c r="D16944" s="74" t="str">
        <f t="shared" si="529"/>
        <v>jan/2020</v>
      </c>
      <c r="E16944" s="264">
        <v>43858</v>
      </c>
      <c r="F16944" s="282">
        <v>4532</v>
      </c>
      <c r="G16944" s="282" t="s">
        <v>2229</v>
      </c>
      <c r="H16944" s="265" t="s">
        <v>5166</v>
      </c>
      <c r="I16944" s="265" t="s">
        <v>2182</v>
      </c>
      <c r="J16944" s="266">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0" t="s">
        <v>2228</v>
      </c>
      <c r="C16945" s="261" t="s">
        <v>138</v>
      </c>
      <c r="D16945" s="74" t="str">
        <f t="shared" si="529"/>
        <v>jan/2020</v>
      </c>
      <c r="E16945" s="264">
        <v>43858</v>
      </c>
      <c r="F16945" s="282">
        <v>10284</v>
      </c>
      <c r="G16945" s="282" t="s">
        <v>2229</v>
      </c>
      <c r="H16945" s="265" t="s">
        <v>2299</v>
      </c>
      <c r="I16945" s="265" t="s">
        <v>2181</v>
      </c>
      <c r="J16945" s="266">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0" t="s">
        <v>2228</v>
      </c>
      <c r="C16946" s="261" t="s">
        <v>138</v>
      </c>
      <c r="D16946" s="74" t="str">
        <f t="shared" si="529"/>
        <v>jan/2020</v>
      </c>
      <c r="E16946" s="264">
        <v>43858</v>
      </c>
      <c r="F16946" s="282">
        <v>10284</v>
      </c>
      <c r="G16946" s="282" t="s">
        <v>2229</v>
      </c>
      <c r="H16946" s="265" t="s">
        <v>2299</v>
      </c>
      <c r="I16946" s="265" t="s">
        <v>562</v>
      </c>
      <c r="J16946" s="265">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0" t="s">
        <v>2228</v>
      </c>
      <c r="C16947" s="261" t="s">
        <v>138</v>
      </c>
      <c r="D16947" s="74" t="str">
        <f t="shared" si="529"/>
        <v>jan/2020</v>
      </c>
      <c r="E16947" s="264">
        <v>43858</v>
      </c>
      <c r="F16947" s="282">
        <v>10920</v>
      </c>
      <c r="G16947" s="282" t="s">
        <v>2229</v>
      </c>
      <c r="H16947" s="265" t="s">
        <v>2299</v>
      </c>
      <c r="I16947" s="265" t="s">
        <v>2182</v>
      </c>
      <c r="J16947" s="266">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0" t="s">
        <v>2228</v>
      </c>
      <c r="C16948" s="261" t="s">
        <v>138</v>
      </c>
      <c r="D16948" s="74" t="str">
        <f t="shared" si="529"/>
        <v>jan/2020</v>
      </c>
      <c r="E16948" s="264">
        <v>43858</v>
      </c>
      <c r="F16948" s="282">
        <v>10920</v>
      </c>
      <c r="G16948" s="282" t="s">
        <v>2229</v>
      </c>
      <c r="H16948" s="265" t="s">
        <v>2299</v>
      </c>
      <c r="I16948" s="265" t="s">
        <v>562</v>
      </c>
      <c r="J16948" s="265">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0" t="s">
        <v>2228</v>
      </c>
      <c r="C16949" s="261" t="s">
        <v>138</v>
      </c>
      <c r="D16949" s="74" t="str">
        <f t="shared" si="529"/>
        <v>jan/2020</v>
      </c>
      <c r="E16949" s="264">
        <v>43858</v>
      </c>
      <c r="F16949" s="282">
        <v>314764</v>
      </c>
      <c r="G16949" s="282" t="s">
        <v>2229</v>
      </c>
      <c r="H16949" s="265" t="s">
        <v>5167</v>
      </c>
      <c r="I16949" s="265" t="s">
        <v>2182</v>
      </c>
      <c r="J16949" s="265">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0" t="s">
        <v>2228</v>
      </c>
      <c r="C16950" s="261" t="s">
        <v>138</v>
      </c>
      <c r="D16950" s="74" t="str">
        <f t="shared" si="529"/>
        <v>jan/2020</v>
      </c>
      <c r="E16950" s="264">
        <v>43858</v>
      </c>
      <c r="F16950" s="282">
        <v>314764</v>
      </c>
      <c r="G16950" s="282" t="s">
        <v>2229</v>
      </c>
      <c r="H16950" s="265" t="s">
        <v>5167</v>
      </c>
      <c r="I16950" s="265" t="s">
        <v>562</v>
      </c>
      <c r="J16950" s="265">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0" t="s">
        <v>2228</v>
      </c>
      <c r="C16951" s="261" t="s">
        <v>138</v>
      </c>
      <c r="D16951" s="74" t="str">
        <f t="shared" si="529"/>
        <v>jan/2020</v>
      </c>
      <c r="E16951" s="264">
        <v>43858</v>
      </c>
      <c r="F16951" s="282">
        <v>101</v>
      </c>
      <c r="G16951" s="282" t="s">
        <v>2229</v>
      </c>
      <c r="H16951" s="265" t="s">
        <v>4753</v>
      </c>
      <c r="I16951" s="265" t="s">
        <v>2176</v>
      </c>
      <c r="J16951" s="266">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0" t="s">
        <v>2228</v>
      </c>
      <c r="C16952" s="261" t="s">
        <v>138</v>
      </c>
      <c r="D16952" s="74" t="str">
        <f t="shared" si="529"/>
        <v>jan/2020</v>
      </c>
      <c r="E16952" s="264">
        <v>43858</v>
      </c>
      <c r="F16952" s="282">
        <v>104</v>
      </c>
      <c r="G16952" s="282" t="s">
        <v>2229</v>
      </c>
      <c r="H16952" s="265" t="s">
        <v>4753</v>
      </c>
      <c r="I16952" s="265" t="s">
        <v>2176</v>
      </c>
      <c r="J16952" s="266">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0" t="s">
        <v>2228</v>
      </c>
      <c r="C16953" s="261" t="s">
        <v>138</v>
      </c>
      <c r="D16953" s="74" t="str">
        <f t="shared" si="529"/>
        <v>jan/2020</v>
      </c>
      <c r="E16953" s="264">
        <v>43858</v>
      </c>
      <c r="F16953" s="282">
        <v>433</v>
      </c>
      <c r="G16953" s="282" t="s">
        <v>2229</v>
      </c>
      <c r="H16953" s="265" t="s">
        <v>5168</v>
      </c>
      <c r="I16953" s="265" t="s">
        <v>215</v>
      </c>
      <c r="J16953" s="266">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0" t="s">
        <v>2228</v>
      </c>
      <c r="C16954" s="261" t="s">
        <v>138</v>
      </c>
      <c r="D16954" s="74" t="str">
        <f t="shared" si="529"/>
        <v>jan/2020</v>
      </c>
      <c r="E16954" s="264">
        <v>43858</v>
      </c>
      <c r="F16954" s="282">
        <v>426</v>
      </c>
      <c r="G16954" s="282" t="s">
        <v>2229</v>
      </c>
      <c r="H16954" s="265" t="s">
        <v>5168</v>
      </c>
      <c r="I16954" s="265" t="s">
        <v>215</v>
      </c>
      <c r="J16954" s="266">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0" t="s">
        <v>2228</v>
      </c>
      <c r="C16955" s="261" t="s">
        <v>138</v>
      </c>
      <c r="D16955" s="74" t="str">
        <f t="shared" si="529"/>
        <v>jan/2020</v>
      </c>
      <c r="E16955" s="264">
        <v>43858</v>
      </c>
      <c r="F16955" s="282">
        <v>2059</v>
      </c>
      <c r="G16955" s="282" t="s">
        <v>2229</v>
      </c>
      <c r="H16955" s="265" t="s">
        <v>2394</v>
      </c>
      <c r="I16955" s="265" t="s">
        <v>2192</v>
      </c>
      <c r="J16955" s="265">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0" t="s">
        <v>2228</v>
      </c>
      <c r="C16956" s="261" t="s">
        <v>138</v>
      </c>
      <c r="D16956" s="74" t="str">
        <f t="shared" si="529"/>
        <v>jan/2020</v>
      </c>
      <c r="E16956" s="264">
        <v>43858</v>
      </c>
      <c r="F16956" s="282" t="s">
        <v>1261</v>
      </c>
      <c r="G16956" s="282" t="s">
        <v>2229</v>
      </c>
      <c r="H16956" s="265" t="s">
        <v>2250</v>
      </c>
      <c r="I16956" s="265" t="s">
        <v>135</v>
      </c>
      <c r="J16956" s="265">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0" t="s">
        <v>2228</v>
      </c>
      <c r="C16957" s="261" t="s">
        <v>138</v>
      </c>
      <c r="D16957" s="74" t="str">
        <f t="shared" si="529"/>
        <v>jan/2020</v>
      </c>
      <c r="E16957" s="264">
        <v>43858</v>
      </c>
      <c r="F16957" s="282" t="s">
        <v>1261</v>
      </c>
      <c r="G16957" s="282" t="s">
        <v>2229</v>
      </c>
      <c r="H16957" s="265" t="s">
        <v>2250</v>
      </c>
      <c r="I16957" s="265" t="s">
        <v>135</v>
      </c>
      <c r="J16957" s="265">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0" t="s">
        <v>2228</v>
      </c>
      <c r="C16958" s="261" t="s">
        <v>138</v>
      </c>
      <c r="D16958" s="74" t="str">
        <f t="shared" si="529"/>
        <v>jan/2020</v>
      </c>
      <c r="E16958" s="264">
        <v>43858</v>
      </c>
      <c r="F16958" s="282" t="s">
        <v>1261</v>
      </c>
      <c r="G16958" s="282" t="s">
        <v>2229</v>
      </c>
      <c r="H16958" s="265" t="s">
        <v>2250</v>
      </c>
      <c r="I16958" s="265" t="s">
        <v>135</v>
      </c>
      <c r="J16958" s="265">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0" t="s">
        <v>2228</v>
      </c>
      <c r="C16959" s="261" t="s">
        <v>138</v>
      </c>
      <c r="D16959" s="74" t="str">
        <f t="shared" si="529"/>
        <v>jan/2020</v>
      </c>
      <c r="E16959" s="264">
        <v>43858</v>
      </c>
      <c r="F16959" s="282" t="s">
        <v>1261</v>
      </c>
      <c r="G16959" s="282" t="s">
        <v>2229</v>
      </c>
      <c r="H16959" s="265" t="s">
        <v>2250</v>
      </c>
      <c r="I16959" s="265" t="s">
        <v>135</v>
      </c>
      <c r="J16959" s="265">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0" t="s">
        <v>2228</v>
      </c>
      <c r="C16960" s="261" t="s">
        <v>138</v>
      </c>
      <c r="D16960" s="74" t="str">
        <f t="shared" si="529"/>
        <v>jan/2020</v>
      </c>
      <c r="E16960" s="264">
        <v>43858</v>
      </c>
      <c r="F16960" s="282" t="s">
        <v>1261</v>
      </c>
      <c r="G16960" s="282" t="s">
        <v>2229</v>
      </c>
      <c r="H16960" s="265" t="s">
        <v>2250</v>
      </c>
      <c r="I16960" s="265" t="s">
        <v>135</v>
      </c>
      <c r="J16960" s="265">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0" t="s">
        <v>2228</v>
      </c>
      <c r="C16961" s="261" t="s">
        <v>138</v>
      </c>
      <c r="D16961" s="74" t="str">
        <f t="shared" si="529"/>
        <v>jan/2020</v>
      </c>
      <c r="E16961" s="264">
        <v>43858</v>
      </c>
      <c r="F16961" s="282" t="s">
        <v>1261</v>
      </c>
      <c r="G16961" s="282" t="s">
        <v>2229</v>
      </c>
      <c r="H16961" s="265" t="s">
        <v>2250</v>
      </c>
      <c r="I16961" s="265" t="s">
        <v>135</v>
      </c>
      <c r="J16961" s="265">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0" t="s">
        <v>2228</v>
      </c>
      <c r="C16962" s="261" t="s">
        <v>138</v>
      </c>
      <c r="D16962" s="74" t="str">
        <f t="shared" si="529"/>
        <v>jan/2020</v>
      </c>
      <c r="E16962" s="264">
        <v>43858</v>
      </c>
      <c r="F16962" s="282" t="s">
        <v>1261</v>
      </c>
      <c r="G16962" s="282" t="s">
        <v>2229</v>
      </c>
      <c r="H16962" s="265" t="s">
        <v>2250</v>
      </c>
      <c r="I16962" s="265" t="s">
        <v>135</v>
      </c>
      <c r="J16962" s="265">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0" t="s">
        <v>2228</v>
      </c>
      <c r="C16963" s="261" t="s">
        <v>138</v>
      </c>
      <c r="D16963" s="74" t="str">
        <f t="shared" si="529"/>
        <v>jan/2020</v>
      </c>
      <c r="E16963" s="264">
        <v>43858</v>
      </c>
      <c r="F16963" s="282" t="s">
        <v>1261</v>
      </c>
      <c r="G16963" s="282" t="s">
        <v>2229</v>
      </c>
      <c r="H16963" s="265" t="s">
        <v>2250</v>
      </c>
      <c r="I16963" s="265" t="s">
        <v>135</v>
      </c>
      <c r="J16963" s="265">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0" t="s">
        <v>2228</v>
      </c>
      <c r="C16964" s="261" t="s">
        <v>138</v>
      </c>
      <c r="D16964" s="74" t="str">
        <f t="shared" ref="D16964:D17027" si="531">TEXT(E16964,"mmm/aaaa")</f>
        <v>jan/2020</v>
      </c>
      <c r="E16964" s="264">
        <v>43858</v>
      </c>
      <c r="F16964" s="282" t="s">
        <v>1261</v>
      </c>
      <c r="G16964" s="282" t="s">
        <v>2229</v>
      </c>
      <c r="H16964" s="265" t="s">
        <v>2250</v>
      </c>
      <c r="I16964" s="265" t="s">
        <v>135</v>
      </c>
      <c r="J16964" s="265">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0" t="s">
        <v>2228</v>
      </c>
      <c r="C16965" s="261" t="s">
        <v>138</v>
      </c>
      <c r="D16965" s="74" t="str">
        <f t="shared" si="531"/>
        <v>jan/2020</v>
      </c>
      <c r="E16965" s="264">
        <v>43858</v>
      </c>
      <c r="F16965" s="282" t="s">
        <v>1261</v>
      </c>
      <c r="G16965" s="282" t="s">
        <v>2229</v>
      </c>
      <c r="H16965" s="265" t="s">
        <v>2250</v>
      </c>
      <c r="I16965" s="265" t="s">
        <v>135</v>
      </c>
      <c r="J16965" s="265">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0" t="s">
        <v>2228</v>
      </c>
      <c r="C16966" s="261" t="s">
        <v>138</v>
      </c>
      <c r="D16966" s="74" t="str">
        <f t="shared" si="531"/>
        <v>jan/2020</v>
      </c>
      <c r="E16966" s="264">
        <v>43858</v>
      </c>
      <c r="F16966" s="282" t="s">
        <v>1261</v>
      </c>
      <c r="G16966" s="282" t="s">
        <v>2229</v>
      </c>
      <c r="H16966" s="265" t="s">
        <v>2250</v>
      </c>
      <c r="I16966" s="265" t="s">
        <v>135</v>
      </c>
      <c r="J16966" s="265">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0" t="s">
        <v>2228</v>
      </c>
      <c r="C16967" s="261" t="s">
        <v>138</v>
      </c>
      <c r="D16967" s="74" t="str">
        <f t="shared" si="531"/>
        <v>jan/2020</v>
      </c>
      <c r="E16967" s="264">
        <v>43858</v>
      </c>
      <c r="F16967" s="282" t="s">
        <v>1261</v>
      </c>
      <c r="G16967" s="282" t="s">
        <v>2229</v>
      </c>
      <c r="H16967" s="265" t="s">
        <v>2250</v>
      </c>
      <c r="I16967" s="265" t="s">
        <v>135</v>
      </c>
      <c r="J16967" s="265">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0" t="s">
        <v>2228</v>
      </c>
      <c r="C16968" s="261" t="s">
        <v>138</v>
      </c>
      <c r="D16968" s="74" t="str">
        <f t="shared" si="531"/>
        <v>jan/2020</v>
      </c>
      <c r="E16968" s="264">
        <v>43858</v>
      </c>
      <c r="F16968" s="282" t="s">
        <v>1070</v>
      </c>
      <c r="G16968" s="282" t="s">
        <v>2229</v>
      </c>
      <c r="H16968" s="265" t="s">
        <v>1071</v>
      </c>
      <c r="I16968" s="265" t="s">
        <v>2237</v>
      </c>
      <c r="J16968" s="266">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0" t="s">
        <v>2240</v>
      </c>
      <c r="C16969" s="261" t="s">
        <v>138</v>
      </c>
      <c r="D16969" s="74" t="str">
        <f t="shared" si="531"/>
        <v>jan/2020</v>
      </c>
      <c r="E16969" s="264">
        <v>43859</v>
      </c>
      <c r="F16969" s="282" t="s">
        <v>5126</v>
      </c>
      <c r="G16969" s="282" t="s">
        <v>2229</v>
      </c>
      <c r="H16969" s="265" t="s">
        <v>2251</v>
      </c>
      <c r="I16969" s="265" t="s">
        <v>126</v>
      </c>
      <c r="J16969" s="284">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0" t="s">
        <v>2240</v>
      </c>
      <c r="C16970" s="261" t="s">
        <v>138</v>
      </c>
      <c r="D16970" s="74" t="str">
        <f t="shared" si="531"/>
        <v>jan/2020</v>
      </c>
      <c r="E16970" s="264">
        <v>43859</v>
      </c>
      <c r="F16970" s="282" t="s">
        <v>1070</v>
      </c>
      <c r="G16970" s="282" t="s">
        <v>2229</v>
      </c>
      <c r="H16970" s="265" t="s">
        <v>1071</v>
      </c>
      <c r="I16970" s="265" t="s">
        <v>2237</v>
      </c>
      <c r="J16970" s="284">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0" t="s">
        <v>2228</v>
      </c>
      <c r="C16971" s="261" t="s">
        <v>138</v>
      </c>
      <c r="D16971" s="74" t="str">
        <f t="shared" si="531"/>
        <v>jan/2020</v>
      </c>
      <c r="E16971" s="264">
        <v>43859</v>
      </c>
      <c r="F16971" s="282" t="s">
        <v>5129</v>
      </c>
      <c r="G16971" s="282" t="s">
        <v>2229</v>
      </c>
      <c r="H16971" s="265" t="s">
        <v>72</v>
      </c>
      <c r="I16971" s="265" t="s">
        <v>1064</v>
      </c>
      <c r="J16971" s="266">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0" t="s">
        <v>2228</v>
      </c>
      <c r="C16972" s="261" t="s">
        <v>138</v>
      </c>
      <c r="D16972" s="74" t="str">
        <f t="shared" si="531"/>
        <v>jan/2020</v>
      </c>
      <c r="E16972" s="264">
        <v>43859</v>
      </c>
      <c r="F16972" s="282">
        <v>434010</v>
      </c>
      <c r="G16972" s="282" t="s">
        <v>2229</v>
      </c>
      <c r="H16972" s="265" t="s">
        <v>4398</v>
      </c>
      <c r="I16972" s="265" t="s">
        <v>2182</v>
      </c>
      <c r="J16972" s="265">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0" t="s">
        <v>2228</v>
      </c>
      <c r="C16973" s="261" t="s">
        <v>138</v>
      </c>
      <c r="D16973" s="74" t="str">
        <f t="shared" si="531"/>
        <v>jan/2020</v>
      </c>
      <c r="E16973" s="264">
        <v>43859</v>
      </c>
      <c r="F16973" s="282">
        <v>14604</v>
      </c>
      <c r="G16973" s="282" t="s">
        <v>2229</v>
      </c>
      <c r="H16973" s="265" t="s">
        <v>5169</v>
      </c>
      <c r="I16973" s="265" t="s">
        <v>2182</v>
      </c>
      <c r="J16973" s="266">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0" t="s">
        <v>2228</v>
      </c>
      <c r="C16974" s="261" t="s">
        <v>138</v>
      </c>
      <c r="D16974" s="74" t="str">
        <f t="shared" si="531"/>
        <v>jan/2020</v>
      </c>
      <c r="E16974" s="264">
        <v>43859</v>
      </c>
      <c r="F16974" s="282">
        <v>14625</v>
      </c>
      <c r="G16974" s="282" t="s">
        <v>2229</v>
      </c>
      <c r="H16974" s="265" t="s">
        <v>5169</v>
      </c>
      <c r="I16974" s="265" t="s">
        <v>2182</v>
      </c>
      <c r="J16974" s="265">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0" t="s">
        <v>2228</v>
      </c>
      <c r="C16975" s="261" t="s">
        <v>138</v>
      </c>
      <c r="D16975" s="74" t="str">
        <f t="shared" si="531"/>
        <v>jan/2020</v>
      </c>
      <c r="E16975" s="264">
        <v>43859</v>
      </c>
      <c r="F16975" s="282">
        <v>15146</v>
      </c>
      <c r="G16975" s="282" t="s">
        <v>2229</v>
      </c>
      <c r="H16975" s="265" t="s">
        <v>5169</v>
      </c>
      <c r="I16975" s="265" t="s">
        <v>2182</v>
      </c>
      <c r="J16975" s="266">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0" t="s">
        <v>2228</v>
      </c>
      <c r="C16976" s="261" t="s">
        <v>138</v>
      </c>
      <c r="D16976" s="74" t="str">
        <f t="shared" si="531"/>
        <v>jan/2020</v>
      </c>
      <c r="E16976" s="264">
        <v>43859</v>
      </c>
      <c r="F16976" s="282" t="s">
        <v>5126</v>
      </c>
      <c r="G16976" s="282" t="s">
        <v>2229</v>
      </c>
      <c r="H16976" s="265" t="s">
        <v>2251</v>
      </c>
      <c r="I16976" s="265" t="s">
        <v>126</v>
      </c>
      <c r="J16976" s="266">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0" t="s">
        <v>2228</v>
      </c>
      <c r="C16977" s="261" t="s">
        <v>138</v>
      </c>
      <c r="D16977" s="74" t="str">
        <f t="shared" si="531"/>
        <v>jan/2020</v>
      </c>
      <c r="E16977" s="264">
        <v>43859</v>
      </c>
      <c r="F16977" s="282" t="s">
        <v>2985</v>
      </c>
      <c r="G16977" s="282" t="s">
        <v>2229</v>
      </c>
      <c r="H16977" s="265" t="s">
        <v>5049</v>
      </c>
      <c r="I16977" s="265" t="s">
        <v>2176</v>
      </c>
      <c r="J16977" s="266">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0" t="s">
        <v>2228</v>
      </c>
      <c r="C16978" s="261" t="s">
        <v>138</v>
      </c>
      <c r="D16978" s="74" t="str">
        <f t="shared" si="531"/>
        <v>jan/2020</v>
      </c>
      <c r="E16978" s="264">
        <v>43859</v>
      </c>
      <c r="F16978" s="282" t="s">
        <v>2985</v>
      </c>
      <c r="G16978" s="282" t="s">
        <v>2229</v>
      </c>
      <c r="H16978" s="265" t="s">
        <v>5049</v>
      </c>
      <c r="I16978" s="265" t="s">
        <v>562</v>
      </c>
      <c r="J16978" s="265">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0" t="s">
        <v>2228</v>
      </c>
      <c r="C16979" s="261" t="s">
        <v>138</v>
      </c>
      <c r="D16979" s="74" t="str">
        <f t="shared" si="531"/>
        <v>jan/2020</v>
      </c>
      <c r="E16979" s="264">
        <v>43859</v>
      </c>
      <c r="F16979" s="282" t="s">
        <v>2985</v>
      </c>
      <c r="G16979" s="282" t="s">
        <v>2229</v>
      </c>
      <c r="H16979" s="265" t="s">
        <v>5049</v>
      </c>
      <c r="I16979" s="265" t="s">
        <v>562</v>
      </c>
      <c r="J16979" s="265">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0" t="s">
        <v>2228</v>
      </c>
      <c r="C16980" s="261" t="s">
        <v>138</v>
      </c>
      <c r="D16980" s="74" t="str">
        <f t="shared" si="531"/>
        <v>jan/2020</v>
      </c>
      <c r="E16980" s="264">
        <v>43859</v>
      </c>
      <c r="F16980" s="282">
        <v>169290</v>
      </c>
      <c r="G16980" s="282" t="s">
        <v>2229</v>
      </c>
      <c r="H16980" s="265" t="s">
        <v>5170</v>
      </c>
      <c r="I16980" s="280" t="s">
        <v>145</v>
      </c>
      <c r="J16980" s="265">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0" t="s">
        <v>2228</v>
      </c>
      <c r="C16981" s="261" t="s">
        <v>138</v>
      </c>
      <c r="D16981" s="74" t="str">
        <f t="shared" si="531"/>
        <v>jan/2020</v>
      </c>
      <c r="E16981" s="264">
        <v>43859</v>
      </c>
      <c r="F16981" s="282">
        <v>33800</v>
      </c>
      <c r="G16981" s="282" t="s">
        <v>2229</v>
      </c>
      <c r="H16981" s="265" t="s">
        <v>5171</v>
      </c>
      <c r="I16981" s="265" t="s">
        <v>2182</v>
      </c>
      <c r="J16981" s="265">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0" t="s">
        <v>2228</v>
      </c>
      <c r="C16982" s="261" t="s">
        <v>138</v>
      </c>
      <c r="D16982" s="74" t="str">
        <f t="shared" si="531"/>
        <v>jan/2020</v>
      </c>
      <c r="E16982" s="264">
        <v>43859</v>
      </c>
      <c r="F16982" s="282">
        <v>33817</v>
      </c>
      <c r="G16982" s="282" t="s">
        <v>2229</v>
      </c>
      <c r="H16982" s="265" t="s">
        <v>5171</v>
      </c>
      <c r="I16982" s="265" t="s">
        <v>2182</v>
      </c>
      <c r="J16982" s="266">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0" t="s">
        <v>2228</v>
      </c>
      <c r="C16983" s="261" t="s">
        <v>138</v>
      </c>
      <c r="D16983" s="74" t="str">
        <f t="shared" si="531"/>
        <v>jan/2020</v>
      </c>
      <c r="E16983" s="264">
        <v>43859</v>
      </c>
      <c r="F16983" s="282" t="s">
        <v>2326</v>
      </c>
      <c r="G16983" s="282" t="s">
        <v>2229</v>
      </c>
      <c r="H16983" s="265" t="s">
        <v>5172</v>
      </c>
      <c r="I16983" s="265" t="s">
        <v>2209</v>
      </c>
      <c r="J16983" s="265">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0" t="s">
        <v>2228</v>
      </c>
      <c r="C16984" s="261" t="s">
        <v>138</v>
      </c>
      <c r="D16984" s="74" t="str">
        <f t="shared" si="531"/>
        <v>jan/2020</v>
      </c>
      <c r="E16984" s="264">
        <v>43859</v>
      </c>
      <c r="F16984" s="282" t="s">
        <v>2326</v>
      </c>
      <c r="G16984" s="282" t="s">
        <v>2229</v>
      </c>
      <c r="H16984" s="265" t="s">
        <v>4006</v>
      </c>
      <c r="I16984" s="265" t="s">
        <v>2209</v>
      </c>
      <c r="J16984" s="265">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0" t="s">
        <v>2228</v>
      </c>
      <c r="C16985" s="261" t="s">
        <v>138</v>
      </c>
      <c r="D16985" s="74" t="str">
        <f t="shared" si="531"/>
        <v>jan/2020</v>
      </c>
      <c r="E16985" s="264">
        <v>43859</v>
      </c>
      <c r="F16985" s="282" t="s">
        <v>2326</v>
      </c>
      <c r="G16985" s="282" t="s">
        <v>2229</v>
      </c>
      <c r="H16985" s="265" t="s">
        <v>4006</v>
      </c>
      <c r="I16985" s="265" t="s">
        <v>2209</v>
      </c>
      <c r="J16985" s="265">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0" t="s">
        <v>2228</v>
      </c>
      <c r="C16986" s="261" t="s">
        <v>138</v>
      </c>
      <c r="D16986" s="74" t="str">
        <f t="shared" si="531"/>
        <v>jan/2020</v>
      </c>
      <c r="E16986" s="264">
        <v>43859</v>
      </c>
      <c r="F16986" s="282">
        <v>434010</v>
      </c>
      <c r="G16986" s="282" t="s">
        <v>2229</v>
      </c>
      <c r="H16986" s="265" t="s">
        <v>4398</v>
      </c>
      <c r="I16986" s="265" t="s">
        <v>2182</v>
      </c>
      <c r="J16986" s="265">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0" t="s">
        <v>2228</v>
      </c>
      <c r="C16987" s="261" t="s">
        <v>138</v>
      </c>
      <c r="D16987" s="74" t="str">
        <f t="shared" si="531"/>
        <v>jan/2020</v>
      </c>
      <c r="E16987" s="264">
        <v>43859</v>
      </c>
      <c r="F16987" s="282">
        <v>357308</v>
      </c>
      <c r="G16987" s="282" t="s">
        <v>2229</v>
      </c>
      <c r="H16987" s="265" t="s">
        <v>4707</v>
      </c>
      <c r="I16987" s="265" t="s">
        <v>2188</v>
      </c>
      <c r="J16987" s="266">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0" t="s">
        <v>2228</v>
      </c>
      <c r="C16988" s="261" t="s">
        <v>138</v>
      </c>
      <c r="D16988" s="74" t="str">
        <f t="shared" si="531"/>
        <v>jan/2020</v>
      </c>
      <c r="E16988" s="264">
        <v>43859</v>
      </c>
      <c r="F16988" s="282">
        <v>351900</v>
      </c>
      <c r="G16988" s="282" t="s">
        <v>2229</v>
      </c>
      <c r="H16988" s="265" t="s">
        <v>4707</v>
      </c>
      <c r="I16988" s="265" t="s">
        <v>2188</v>
      </c>
      <c r="J16988" s="266">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0" t="s">
        <v>2228</v>
      </c>
      <c r="C16989" s="261" t="s">
        <v>138</v>
      </c>
      <c r="D16989" s="74" t="str">
        <f t="shared" si="531"/>
        <v>jan/2020</v>
      </c>
      <c r="E16989" s="264">
        <v>43859</v>
      </c>
      <c r="F16989" s="282">
        <v>343026</v>
      </c>
      <c r="G16989" s="282" t="s">
        <v>2229</v>
      </c>
      <c r="H16989" s="265" t="s">
        <v>4707</v>
      </c>
      <c r="I16989" s="265" t="s">
        <v>2188</v>
      </c>
      <c r="J16989" s="265">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0" t="s">
        <v>2228</v>
      </c>
      <c r="C16990" s="261" t="s">
        <v>138</v>
      </c>
      <c r="D16990" s="74" t="str">
        <f t="shared" si="531"/>
        <v>jan/2020</v>
      </c>
      <c r="E16990" s="264">
        <v>43859</v>
      </c>
      <c r="F16990" s="282">
        <v>22230</v>
      </c>
      <c r="G16990" s="282" t="s">
        <v>2229</v>
      </c>
      <c r="H16990" s="265" t="s">
        <v>5173</v>
      </c>
      <c r="I16990" s="265" t="s">
        <v>2182</v>
      </c>
      <c r="J16990" s="265">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0" t="s">
        <v>2228</v>
      </c>
      <c r="C16991" s="261" t="s">
        <v>138</v>
      </c>
      <c r="D16991" s="74" t="str">
        <f t="shared" si="531"/>
        <v>jan/2020</v>
      </c>
      <c r="E16991" s="264">
        <v>43859</v>
      </c>
      <c r="F16991" s="282">
        <v>22484</v>
      </c>
      <c r="G16991" s="282" t="s">
        <v>2229</v>
      </c>
      <c r="H16991" s="265" t="s">
        <v>5173</v>
      </c>
      <c r="I16991" s="265" t="s">
        <v>2182</v>
      </c>
      <c r="J16991" s="265">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0" t="s">
        <v>2228</v>
      </c>
      <c r="C16992" s="261" t="s">
        <v>138</v>
      </c>
      <c r="D16992" s="74" t="str">
        <f t="shared" si="531"/>
        <v>jan/2020</v>
      </c>
      <c r="E16992" s="264">
        <v>43859</v>
      </c>
      <c r="F16992" s="282">
        <v>14604</v>
      </c>
      <c r="G16992" s="282" t="s">
        <v>2229</v>
      </c>
      <c r="H16992" s="265" t="s">
        <v>5169</v>
      </c>
      <c r="I16992" s="265" t="s">
        <v>2182</v>
      </c>
      <c r="J16992" s="266">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0" t="s">
        <v>2228</v>
      </c>
      <c r="C16993" s="261" t="s">
        <v>138</v>
      </c>
      <c r="D16993" s="74" t="str">
        <f t="shared" si="531"/>
        <v>jan/2020</v>
      </c>
      <c r="E16993" s="264">
        <v>43859</v>
      </c>
      <c r="F16993" s="282">
        <v>14625</v>
      </c>
      <c r="G16993" s="282" t="s">
        <v>2229</v>
      </c>
      <c r="H16993" s="265" t="s">
        <v>5169</v>
      </c>
      <c r="I16993" s="265" t="s">
        <v>2182</v>
      </c>
      <c r="J16993" s="265">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0" t="s">
        <v>2228</v>
      </c>
      <c r="C16994" s="261" t="s">
        <v>138</v>
      </c>
      <c r="D16994" s="74" t="str">
        <f t="shared" si="531"/>
        <v>jan/2020</v>
      </c>
      <c r="E16994" s="264">
        <v>43859</v>
      </c>
      <c r="F16994" s="282">
        <v>15146</v>
      </c>
      <c r="G16994" s="282" t="s">
        <v>2229</v>
      </c>
      <c r="H16994" s="265" t="s">
        <v>5169</v>
      </c>
      <c r="I16994" s="265" t="s">
        <v>2182</v>
      </c>
      <c r="J16994" s="266">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0" t="s">
        <v>2228</v>
      </c>
      <c r="C16995" s="261" t="s">
        <v>138</v>
      </c>
      <c r="D16995" s="74" t="str">
        <f t="shared" si="531"/>
        <v>jan/2020</v>
      </c>
      <c r="E16995" s="264">
        <v>43859</v>
      </c>
      <c r="F16995" s="282">
        <v>1142</v>
      </c>
      <c r="G16995" s="282" t="s">
        <v>2229</v>
      </c>
      <c r="H16995" s="265" t="s">
        <v>3467</v>
      </c>
      <c r="I16995" s="265" t="s">
        <v>157</v>
      </c>
      <c r="J16995" s="266">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0" t="s">
        <v>2228</v>
      </c>
      <c r="C16996" s="261" t="s">
        <v>138</v>
      </c>
      <c r="D16996" s="74" t="str">
        <f t="shared" si="531"/>
        <v>jan/2020</v>
      </c>
      <c r="E16996" s="264">
        <v>43859</v>
      </c>
      <c r="F16996" s="282">
        <v>1122</v>
      </c>
      <c r="G16996" s="282" t="s">
        <v>2229</v>
      </c>
      <c r="H16996" s="265" t="s">
        <v>3467</v>
      </c>
      <c r="I16996" s="265" t="s">
        <v>157</v>
      </c>
      <c r="J16996" s="266">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0" t="s">
        <v>2228</v>
      </c>
      <c r="C16997" s="261" t="s">
        <v>138</v>
      </c>
      <c r="D16997" s="74" t="str">
        <f t="shared" si="531"/>
        <v>jan/2020</v>
      </c>
      <c r="E16997" s="264">
        <v>43859</v>
      </c>
      <c r="F16997" s="282">
        <v>1125</v>
      </c>
      <c r="G16997" s="282" t="s">
        <v>2229</v>
      </c>
      <c r="H16997" s="265" t="s">
        <v>3467</v>
      </c>
      <c r="I16997" s="265" t="s">
        <v>157</v>
      </c>
      <c r="J16997" s="266">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0" t="s">
        <v>2228</v>
      </c>
      <c r="C16998" s="261" t="s">
        <v>138</v>
      </c>
      <c r="D16998" s="74" t="str">
        <f t="shared" si="531"/>
        <v>jan/2020</v>
      </c>
      <c r="E16998" s="264">
        <v>43859</v>
      </c>
      <c r="F16998" s="282">
        <v>10252</v>
      </c>
      <c r="G16998" s="282" t="s">
        <v>2229</v>
      </c>
      <c r="H16998" s="265" t="s">
        <v>2299</v>
      </c>
      <c r="I16998" s="265" t="s">
        <v>2181</v>
      </c>
      <c r="J16998" s="266">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0" t="s">
        <v>2228</v>
      </c>
      <c r="C16999" s="261" t="s">
        <v>138</v>
      </c>
      <c r="D16999" s="74" t="str">
        <f t="shared" si="531"/>
        <v>jan/2020</v>
      </c>
      <c r="E16999" s="264">
        <v>43859</v>
      </c>
      <c r="F16999" s="282">
        <v>10252</v>
      </c>
      <c r="G16999" s="282" t="s">
        <v>2229</v>
      </c>
      <c r="H16999" s="265" t="s">
        <v>2299</v>
      </c>
      <c r="I16999" s="265" t="s">
        <v>562</v>
      </c>
      <c r="J16999" s="265">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0" t="s">
        <v>2228</v>
      </c>
      <c r="C17000" s="261" t="s">
        <v>138</v>
      </c>
      <c r="D17000" s="74" t="str">
        <f t="shared" si="531"/>
        <v>jan/2020</v>
      </c>
      <c r="E17000" s="264">
        <v>43859</v>
      </c>
      <c r="F17000" s="282">
        <v>11026</v>
      </c>
      <c r="G17000" s="282" t="s">
        <v>2229</v>
      </c>
      <c r="H17000" s="265" t="s">
        <v>2299</v>
      </c>
      <c r="I17000" s="265" t="s">
        <v>2181</v>
      </c>
      <c r="J17000" s="266">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0" t="s">
        <v>2228</v>
      </c>
      <c r="C17001" s="261" t="s">
        <v>138</v>
      </c>
      <c r="D17001" s="74" t="str">
        <f t="shared" si="531"/>
        <v>jan/2020</v>
      </c>
      <c r="E17001" s="264">
        <v>43859</v>
      </c>
      <c r="F17001" s="282">
        <v>11026</v>
      </c>
      <c r="G17001" s="282" t="s">
        <v>2229</v>
      </c>
      <c r="H17001" s="265" t="s">
        <v>2299</v>
      </c>
      <c r="I17001" s="265" t="s">
        <v>562</v>
      </c>
      <c r="J17001" s="265">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5" si="532">IF(K17002="NÃO ENCONTRADO",0,RIGHT(D17002,4))</f>
        <v>2020</v>
      </c>
      <c r="B17002" s="260" t="s">
        <v>2228</v>
      </c>
      <c r="C17002" s="261" t="s">
        <v>138</v>
      </c>
      <c r="D17002" s="74" t="str">
        <f t="shared" si="531"/>
        <v>jan/2020</v>
      </c>
      <c r="E17002" s="264">
        <v>43859</v>
      </c>
      <c r="F17002" s="282" t="s">
        <v>1261</v>
      </c>
      <c r="G17002" s="282" t="s">
        <v>2229</v>
      </c>
      <c r="H17002" s="265" t="s">
        <v>2250</v>
      </c>
      <c r="I17002" s="265" t="s">
        <v>135</v>
      </c>
      <c r="J17002" s="265">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0" t="s">
        <v>2228</v>
      </c>
      <c r="C17003" s="261" t="s">
        <v>138</v>
      </c>
      <c r="D17003" s="74" t="str">
        <f t="shared" si="531"/>
        <v>jan/2020</v>
      </c>
      <c r="E17003" s="264">
        <v>43859</v>
      </c>
      <c r="F17003" s="282" t="s">
        <v>1261</v>
      </c>
      <c r="G17003" s="282" t="s">
        <v>2229</v>
      </c>
      <c r="H17003" s="265" t="s">
        <v>2250</v>
      </c>
      <c r="I17003" s="265" t="s">
        <v>135</v>
      </c>
      <c r="J17003" s="265">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0" t="s">
        <v>2228</v>
      </c>
      <c r="C17004" s="261" t="s">
        <v>138</v>
      </c>
      <c r="D17004" s="74" t="str">
        <f t="shared" si="531"/>
        <v>jan/2020</v>
      </c>
      <c r="E17004" s="264">
        <v>43859</v>
      </c>
      <c r="F17004" s="282" t="s">
        <v>1261</v>
      </c>
      <c r="G17004" s="282" t="s">
        <v>2229</v>
      </c>
      <c r="H17004" s="265" t="s">
        <v>2250</v>
      </c>
      <c r="I17004" s="265" t="s">
        <v>135</v>
      </c>
      <c r="J17004" s="265">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0" t="s">
        <v>2228</v>
      </c>
      <c r="C17005" s="261" t="s">
        <v>138</v>
      </c>
      <c r="D17005" s="74" t="str">
        <f t="shared" si="531"/>
        <v>jan/2020</v>
      </c>
      <c r="E17005" s="264">
        <v>43859</v>
      </c>
      <c r="F17005" s="282" t="s">
        <v>1261</v>
      </c>
      <c r="G17005" s="282" t="s">
        <v>2229</v>
      </c>
      <c r="H17005" s="265" t="s">
        <v>2250</v>
      </c>
      <c r="I17005" s="265" t="s">
        <v>135</v>
      </c>
      <c r="J17005" s="265">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0" t="s">
        <v>2228</v>
      </c>
      <c r="C17006" s="261" t="s">
        <v>138</v>
      </c>
      <c r="D17006" s="74" t="str">
        <f t="shared" si="531"/>
        <v>jan/2020</v>
      </c>
      <c r="E17006" s="264">
        <v>43859</v>
      </c>
      <c r="F17006" s="282" t="s">
        <v>1261</v>
      </c>
      <c r="G17006" s="282" t="s">
        <v>2229</v>
      </c>
      <c r="H17006" s="265" t="s">
        <v>2250</v>
      </c>
      <c r="I17006" s="265" t="s">
        <v>135</v>
      </c>
      <c r="J17006" s="265">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0" t="s">
        <v>2228</v>
      </c>
      <c r="C17007" s="261" t="s">
        <v>138</v>
      </c>
      <c r="D17007" s="74" t="str">
        <f t="shared" si="531"/>
        <v>jan/2020</v>
      </c>
      <c r="E17007" s="264">
        <v>43859</v>
      </c>
      <c r="F17007" s="282" t="s">
        <v>1261</v>
      </c>
      <c r="G17007" s="282" t="s">
        <v>2229</v>
      </c>
      <c r="H17007" s="265" t="s">
        <v>2250</v>
      </c>
      <c r="I17007" s="265" t="s">
        <v>135</v>
      </c>
      <c r="J17007" s="265">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0" t="s">
        <v>2228</v>
      </c>
      <c r="C17008" s="261" t="s">
        <v>138</v>
      </c>
      <c r="D17008" s="74" t="str">
        <f t="shared" si="531"/>
        <v>jan/2020</v>
      </c>
      <c r="E17008" s="264">
        <v>43859</v>
      </c>
      <c r="F17008" s="282" t="s">
        <v>1261</v>
      </c>
      <c r="G17008" s="282" t="s">
        <v>2229</v>
      </c>
      <c r="H17008" s="265" t="s">
        <v>2250</v>
      </c>
      <c r="I17008" s="265" t="s">
        <v>135</v>
      </c>
      <c r="J17008" s="265">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0" t="s">
        <v>2228</v>
      </c>
      <c r="C17009" s="261" t="s">
        <v>138</v>
      </c>
      <c r="D17009" s="74" t="str">
        <f t="shared" si="531"/>
        <v>jan/2020</v>
      </c>
      <c r="E17009" s="264">
        <v>43859</v>
      </c>
      <c r="F17009" s="282" t="s">
        <v>1261</v>
      </c>
      <c r="G17009" s="282" t="s">
        <v>2229</v>
      </c>
      <c r="H17009" s="265" t="s">
        <v>2250</v>
      </c>
      <c r="I17009" s="265" t="s">
        <v>135</v>
      </c>
      <c r="J17009" s="265">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0" t="s">
        <v>2228</v>
      </c>
      <c r="C17010" s="261" t="s">
        <v>138</v>
      </c>
      <c r="D17010" s="74" t="str">
        <f t="shared" si="531"/>
        <v>jan/2020</v>
      </c>
      <c r="E17010" s="264">
        <v>43859</v>
      </c>
      <c r="F17010" s="282" t="s">
        <v>1261</v>
      </c>
      <c r="G17010" s="282" t="s">
        <v>2229</v>
      </c>
      <c r="H17010" s="265" t="s">
        <v>2250</v>
      </c>
      <c r="I17010" s="265" t="s">
        <v>135</v>
      </c>
      <c r="J17010" s="265">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0" t="s">
        <v>2228</v>
      </c>
      <c r="C17011" s="261" t="s">
        <v>138</v>
      </c>
      <c r="D17011" s="74" t="str">
        <f t="shared" si="531"/>
        <v>jan/2020</v>
      </c>
      <c r="E17011" s="264">
        <v>43859</v>
      </c>
      <c r="F17011" s="282" t="s">
        <v>1070</v>
      </c>
      <c r="G17011" s="282" t="s">
        <v>2229</v>
      </c>
      <c r="H17011" s="265" t="s">
        <v>1071</v>
      </c>
      <c r="I17011" s="265" t="s">
        <v>2237</v>
      </c>
      <c r="J17011" s="266">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0" t="s">
        <v>2228</v>
      </c>
      <c r="C17012" s="261" t="s">
        <v>138</v>
      </c>
      <c r="D17012" s="74" t="str">
        <f t="shared" si="531"/>
        <v>jan/2020</v>
      </c>
      <c r="E17012" s="264">
        <v>43861</v>
      </c>
      <c r="F17012" s="282" t="s">
        <v>3376</v>
      </c>
      <c r="G17012" s="282" t="s">
        <v>2229</v>
      </c>
      <c r="H17012" s="265" t="s">
        <v>883</v>
      </c>
      <c r="I17012" s="265" t="s">
        <v>130</v>
      </c>
      <c r="J17012" s="266">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0" t="s">
        <v>2228</v>
      </c>
      <c r="C17013" s="261" t="s">
        <v>138</v>
      </c>
      <c r="D17013" s="74" t="str">
        <f t="shared" si="531"/>
        <v>jan/2020</v>
      </c>
      <c r="E17013" s="264">
        <v>43861</v>
      </c>
      <c r="F17013" s="282">
        <v>2506734</v>
      </c>
      <c r="G17013" s="282" t="s">
        <v>2229</v>
      </c>
      <c r="H17013" s="265" t="s">
        <v>5174</v>
      </c>
      <c r="I17013" s="265" t="s">
        <v>145</v>
      </c>
      <c r="J17013" s="266">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0" t="s">
        <v>2228</v>
      </c>
      <c r="C17014" s="261" t="s">
        <v>138</v>
      </c>
      <c r="D17014" s="74" t="str">
        <f t="shared" si="531"/>
        <v>jan/2020</v>
      </c>
      <c r="E17014" s="264">
        <v>43861</v>
      </c>
      <c r="F17014" s="282" t="s">
        <v>4412</v>
      </c>
      <c r="G17014" s="282" t="s">
        <v>2229</v>
      </c>
      <c r="H17014" s="265" t="s">
        <v>883</v>
      </c>
      <c r="I17014" s="265" t="s">
        <v>130</v>
      </c>
      <c r="J17014" s="266">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0" t="s">
        <v>2228</v>
      </c>
      <c r="C17015" s="261" t="s">
        <v>138</v>
      </c>
      <c r="D17015" s="74" t="str">
        <f t="shared" si="531"/>
        <v>jan/2020</v>
      </c>
      <c r="E17015" s="264">
        <v>43861</v>
      </c>
      <c r="F17015" s="282">
        <v>15781</v>
      </c>
      <c r="G17015" s="282" t="s">
        <v>2229</v>
      </c>
      <c r="H17015" s="265" t="s">
        <v>5130</v>
      </c>
      <c r="I17015" s="265" t="s">
        <v>200</v>
      </c>
      <c r="J17015" s="266">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0" t="s">
        <v>2228</v>
      </c>
      <c r="C17016" s="261" t="s">
        <v>138</v>
      </c>
      <c r="D17016" s="74" t="str">
        <f t="shared" si="531"/>
        <v>jan/2020</v>
      </c>
      <c r="E17016" s="264">
        <v>43861</v>
      </c>
      <c r="F17016" s="282">
        <v>21631</v>
      </c>
      <c r="G17016" s="282" t="s">
        <v>2229</v>
      </c>
      <c r="H17016" s="265" t="s">
        <v>2370</v>
      </c>
      <c r="I17016" s="265" t="s">
        <v>145</v>
      </c>
      <c r="J17016" s="266">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0" t="s">
        <v>2228</v>
      </c>
      <c r="C17017" s="261" t="s">
        <v>138</v>
      </c>
      <c r="D17017" s="74" t="str">
        <f t="shared" si="531"/>
        <v>jan/2020</v>
      </c>
      <c r="E17017" s="264">
        <v>43861</v>
      </c>
      <c r="F17017" s="282" t="s">
        <v>3376</v>
      </c>
      <c r="G17017" s="282" t="s">
        <v>2229</v>
      </c>
      <c r="H17017" s="265" t="s">
        <v>2847</v>
      </c>
      <c r="I17017" s="265" t="s">
        <v>130</v>
      </c>
      <c r="J17017" s="266">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0" t="s">
        <v>2228</v>
      </c>
      <c r="C17018" s="261" t="s">
        <v>138</v>
      </c>
      <c r="D17018" s="74" t="str">
        <f t="shared" si="531"/>
        <v>jan/2020</v>
      </c>
      <c r="E17018" s="264">
        <v>43861</v>
      </c>
      <c r="F17018" s="282">
        <v>7431</v>
      </c>
      <c r="G17018" s="282" t="s">
        <v>2229</v>
      </c>
      <c r="H17018" s="265" t="s">
        <v>4691</v>
      </c>
      <c r="I17018" s="265" t="s">
        <v>618</v>
      </c>
      <c r="J17018" s="266">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0" t="s">
        <v>2228</v>
      </c>
      <c r="C17019" s="261" t="s">
        <v>138</v>
      </c>
      <c r="D17019" s="74" t="str">
        <f t="shared" si="531"/>
        <v>jan/2020</v>
      </c>
      <c r="E17019" s="264">
        <v>43861</v>
      </c>
      <c r="F17019" s="282">
        <v>14604</v>
      </c>
      <c r="G17019" s="282" t="s">
        <v>2229</v>
      </c>
      <c r="H17019" s="265" t="s">
        <v>5169</v>
      </c>
      <c r="I17019" s="265" t="s">
        <v>2182</v>
      </c>
      <c r="J17019" s="266">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0" t="s">
        <v>2228</v>
      </c>
      <c r="C17020" s="261" t="s">
        <v>138</v>
      </c>
      <c r="D17020" s="74" t="str">
        <f t="shared" si="531"/>
        <v>jan/2020</v>
      </c>
      <c r="E17020" s="264">
        <v>43861</v>
      </c>
      <c r="F17020" s="282" t="s">
        <v>4412</v>
      </c>
      <c r="G17020" s="282" t="s">
        <v>2229</v>
      </c>
      <c r="H17020" s="265" t="s">
        <v>2847</v>
      </c>
      <c r="I17020" s="265" t="s">
        <v>130</v>
      </c>
      <c r="J17020" s="266">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0" t="s">
        <v>2228</v>
      </c>
      <c r="C17021" s="261" t="s">
        <v>138</v>
      </c>
      <c r="D17021" s="74" t="str">
        <f t="shared" si="531"/>
        <v>jan/2020</v>
      </c>
      <c r="E17021" s="264">
        <v>43861</v>
      </c>
      <c r="F17021" s="282">
        <v>15146</v>
      </c>
      <c r="G17021" s="282" t="s">
        <v>2229</v>
      </c>
      <c r="H17021" s="265" t="s">
        <v>5169</v>
      </c>
      <c r="I17021" s="265" t="s">
        <v>2182</v>
      </c>
      <c r="J17021" s="266">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0" t="s">
        <v>2228</v>
      </c>
      <c r="C17022" s="261" t="s">
        <v>138</v>
      </c>
      <c r="D17022" s="74" t="str">
        <f t="shared" si="531"/>
        <v>jan/2020</v>
      </c>
      <c r="E17022" s="264">
        <v>43861</v>
      </c>
      <c r="F17022" s="282">
        <v>15284</v>
      </c>
      <c r="G17022" s="282" t="s">
        <v>2229</v>
      </c>
      <c r="H17022" s="265" t="s">
        <v>5175</v>
      </c>
      <c r="I17022" s="280" t="s">
        <v>2190</v>
      </c>
      <c r="J17022" s="266">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0" t="s">
        <v>2228</v>
      </c>
      <c r="C17023" s="261" t="s">
        <v>138</v>
      </c>
      <c r="D17023" s="74" t="str">
        <f t="shared" si="531"/>
        <v>jan/2020</v>
      </c>
      <c r="E17023" s="264">
        <v>43861</v>
      </c>
      <c r="F17023" s="282">
        <v>854</v>
      </c>
      <c r="G17023" s="282" t="s">
        <v>2229</v>
      </c>
      <c r="H17023" s="265" t="s">
        <v>5176</v>
      </c>
      <c r="I17023" s="265" t="s">
        <v>157</v>
      </c>
      <c r="J17023" s="266">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0" t="s">
        <v>2228</v>
      </c>
      <c r="C17024" s="261" t="s">
        <v>138</v>
      </c>
      <c r="D17024" s="74" t="str">
        <f t="shared" si="531"/>
        <v>jan/2020</v>
      </c>
      <c r="E17024" s="264">
        <v>43861</v>
      </c>
      <c r="F17024" s="282">
        <v>15529</v>
      </c>
      <c r="G17024" s="282" t="s">
        <v>2229</v>
      </c>
      <c r="H17024" s="265" t="s">
        <v>5175</v>
      </c>
      <c r="I17024" s="280" t="s">
        <v>2190</v>
      </c>
      <c r="J17024" s="266">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0" t="s">
        <v>2228</v>
      </c>
      <c r="C17025" s="261" t="s">
        <v>138</v>
      </c>
      <c r="D17025" s="74" t="str">
        <f t="shared" si="531"/>
        <v>jan/2020</v>
      </c>
      <c r="E17025" s="264">
        <v>43861</v>
      </c>
      <c r="F17025" s="282">
        <v>18531</v>
      </c>
      <c r="G17025" s="282" t="s">
        <v>2232</v>
      </c>
      <c r="H17025" s="265" t="s">
        <v>3145</v>
      </c>
      <c r="I17025" s="265" t="s">
        <v>2182</v>
      </c>
      <c r="J17025" s="266">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0" t="s">
        <v>2228</v>
      </c>
      <c r="C17026" s="261" t="s">
        <v>138</v>
      </c>
      <c r="D17026" s="74" t="str">
        <f t="shared" si="531"/>
        <v>jan/2020</v>
      </c>
      <c r="E17026" s="264">
        <v>43861</v>
      </c>
      <c r="F17026" s="282">
        <v>14970</v>
      </c>
      <c r="G17026" s="282" t="s">
        <v>2229</v>
      </c>
      <c r="H17026" s="265" t="s">
        <v>5175</v>
      </c>
      <c r="I17026" s="280" t="s">
        <v>2190</v>
      </c>
      <c r="J17026" s="266">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0" t="s">
        <v>2228</v>
      </c>
      <c r="C17027" s="261" t="s">
        <v>138</v>
      </c>
      <c r="D17027" s="74" t="str">
        <f t="shared" si="531"/>
        <v>jan/2020</v>
      </c>
      <c r="E17027" s="264">
        <v>43861</v>
      </c>
      <c r="F17027" s="282">
        <v>2237</v>
      </c>
      <c r="G17027" s="282" t="s">
        <v>2229</v>
      </c>
      <c r="H17027" s="265" t="s">
        <v>5177</v>
      </c>
      <c r="I17027" s="265" t="s">
        <v>2182</v>
      </c>
      <c r="J17027" s="266">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0" t="s">
        <v>2228</v>
      </c>
      <c r="C17028" s="261" t="s">
        <v>138</v>
      </c>
      <c r="D17028" s="74" t="str">
        <f t="shared" ref="D17028:D17091" si="533">TEXT(E17028,"mmm/aaaa")</f>
        <v>jan/2020</v>
      </c>
      <c r="E17028" s="264">
        <v>43861</v>
      </c>
      <c r="F17028" s="282">
        <v>18073</v>
      </c>
      <c r="G17028" s="282" t="s">
        <v>2229</v>
      </c>
      <c r="H17028" s="265" t="s">
        <v>3145</v>
      </c>
      <c r="I17028" s="265" t="s">
        <v>2182</v>
      </c>
      <c r="J17028" s="266">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0" t="s">
        <v>2228</v>
      </c>
      <c r="C17029" s="261" t="s">
        <v>138</v>
      </c>
      <c r="D17029" s="74" t="str">
        <f t="shared" si="533"/>
        <v>jan/2020</v>
      </c>
      <c r="E17029" s="264">
        <v>43861</v>
      </c>
      <c r="F17029" s="282">
        <v>143181</v>
      </c>
      <c r="G17029" s="282" t="s">
        <v>2229</v>
      </c>
      <c r="H17029" s="265" t="s">
        <v>5178</v>
      </c>
      <c r="I17029" s="265" t="s">
        <v>2182</v>
      </c>
      <c r="J17029" s="266">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0" t="s">
        <v>2228</v>
      </c>
      <c r="C17030" s="261" t="s">
        <v>138</v>
      </c>
      <c r="D17030" s="74" t="str">
        <f t="shared" si="533"/>
        <v>jan/2020</v>
      </c>
      <c r="E17030" s="264">
        <v>43861</v>
      </c>
      <c r="F17030" s="282">
        <v>14625</v>
      </c>
      <c r="G17030" s="282" t="s">
        <v>2229</v>
      </c>
      <c r="H17030" s="265" t="s">
        <v>5169</v>
      </c>
      <c r="I17030" s="265" t="s">
        <v>2182</v>
      </c>
      <c r="J17030" s="265">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0" t="s">
        <v>2228</v>
      </c>
      <c r="C17031" s="261" t="s">
        <v>138</v>
      </c>
      <c r="D17031" s="74" t="str">
        <f t="shared" si="533"/>
        <v>jan/2020</v>
      </c>
      <c r="E17031" s="264">
        <v>43861</v>
      </c>
      <c r="F17031" s="282">
        <v>315221</v>
      </c>
      <c r="G17031" s="282" t="s">
        <v>2229</v>
      </c>
      <c r="H17031" s="265" t="s">
        <v>5167</v>
      </c>
      <c r="I17031" s="265" t="s">
        <v>2182</v>
      </c>
      <c r="J17031" s="265">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0" t="s">
        <v>2228</v>
      </c>
      <c r="C17032" s="261" t="s">
        <v>138</v>
      </c>
      <c r="D17032" s="74" t="str">
        <f t="shared" si="533"/>
        <v>jan/2020</v>
      </c>
      <c r="E17032" s="264">
        <v>43861</v>
      </c>
      <c r="F17032" s="282">
        <v>434010</v>
      </c>
      <c r="G17032" s="282" t="s">
        <v>2229</v>
      </c>
      <c r="H17032" s="265" t="s">
        <v>4398</v>
      </c>
      <c r="I17032" s="265" t="s">
        <v>2182</v>
      </c>
      <c r="J17032" s="265">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0" t="s">
        <v>2228</v>
      </c>
      <c r="C17033" s="261" t="s">
        <v>138</v>
      </c>
      <c r="D17033" s="74" t="str">
        <f t="shared" si="533"/>
        <v>jan/2020</v>
      </c>
      <c r="E17033" s="264">
        <v>43861</v>
      </c>
      <c r="F17033" s="282">
        <v>6808</v>
      </c>
      <c r="G17033" s="282" t="s">
        <v>2229</v>
      </c>
      <c r="H17033" s="265" t="s">
        <v>301</v>
      </c>
      <c r="I17033" s="265" t="s">
        <v>151</v>
      </c>
      <c r="J17033" s="265">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0" t="s">
        <v>2228</v>
      </c>
      <c r="C17034" s="261" t="s">
        <v>138</v>
      </c>
      <c r="D17034" s="74" t="str">
        <f t="shared" si="533"/>
        <v>jan/2020</v>
      </c>
      <c r="E17034" s="264">
        <v>43861</v>
      </c>
      <c r="F17034" s="282">
        <v>6650</v>
      </c>
      <c r="G17034" s="282" t="s">
        <v>2229</v>
      </c>
      <c r="H17034" s="265" t="s">
        <v>301</v>
      </c>
      <c r="I17034" s="265" t="s">
        <v>151</v>
      </c>
      <c r="J17034" s="265">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0" t="s">
        <v>2228</v>
      </c>
      <c r="C17035" s="261" t="s">
        <v>138</v>
      </c>
      <c r="D17035" s="74" t="str">
        <f t="shared" si="533"/>
        <v>jan/2020</v>
      </c>
      <c r="E17035" s="264">
        <v>43861</v>
      </c>
      <c r="F17035" s="282">
        <v>501</v>
      </c>
      <c r="G17035" s="282" t="s">
        <v>2229</v>
      </c>
      <c r="H17035" s="265" t="s">
        <v>5179</v>
      </c>
      <c r="I17035" s="265" t="s">
        <v>2188</v>
      </c>
      <c r="J17035" s="265">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0" t="s">
        <v>2228</v>
      </c>
      <c r="C17036" s="261" t="s">
        <v>138</v>
      </c>
      <c r="D17036" s="74" t="str">
        <f t="shared" si="533"/>
        <v>jan/2020</v>
      </c>
      <c r="E17036" s="264">
        <v>43861</v>
      </c>
      <c r="F17036" s="282">
        <v>152808</v>
      </c>
      <c r="G17036" s="282" t="s">
        <v>2229</v>
      </c>
      <c r="H17036" s="265" t="s">
        <v>4662</v>
      </c>
      <c r="I17036" s="265" t="s">
        <v>2188</v>
      </c>
      <c r="J17036" s="265">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0" t="s">
        <v>2228</v>
      </c>
      <c r="C17037" s="261" t="s">
        <v>138</v>
      </c>
      <c r="D17037" s="74" t="str">
        <f t="shared" si="533"/>
        <v>jan/2020</v>
      </c>
      <c r="E17037" s="264">
        <v>43861</v>
      </c>
      <c r="F17037" s="282">
        <v>3414584</v>
      </c>
      <c r="G17037" s="282" t="s">
        <v>2229</v>
      </c>
      <c r="H17037" s="265" t="s">
        <v>2668</v>
      </c>
      <c r="I17037" s="265" t="s">
        <v>540</v>
      </c>
      <c r="J17037" s="265">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0" t="s">
        <v>2228</v>
      </c>
      <c r="C17038" s="261" t="s">
        <v>138</v>
      </c>
      <c r="D17038" s="74" t="str">
        <f t="shared" si="533"/>
        <v>jan/2020</v>
      </c>
      <c r="E17038" s="264">
        <v>43861</v>
      </c>
      <c r="F17038" s="282">
        <v>315221</v>
      </c>
      <c r="G17038" s="282" t="s">
        <v>2229</v>
      </c>
      <c r="H17038" s="265" t="s">
        <v>5167</v>
      </c>
      <c r="I17038" s="265" t="s">
        <v>562</v>
      </c>
      <c r="J17038" s="265">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0" t="s">
        <v>2228</v>
      </c>
      <c r="C17039" s="261" t="s">
        <v>138</v>
      </c>
      <c r="D17039" s="74" t="str">
        <f t="shared" si="533"/>
        <v>jan/2020</v>
      </c>
      <c r="E17039" s="264">
        <v>43861</v>
      </c>
      <c r="F17039" s="282">
        <v>18710</v>
      </c>
      <c r="G17039" s="282" t="s">
        <v>2229</v>
      </c>
      <c r="H17039" s="265" t="s">
        <v>3145</v>
      </c>
      <c r="I17039" s="265" t="s">
        <v>2182</v>
      </c>
      <c r="J17039" s="265">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0" t="s">
        <v>2228</v>
      </c>
      <c r="C17040" s="261" t="s">
        <v>138</v>
      </c>
      <c r="D17040" s="74" t="str">
        <f t="shared" si="533"/>
        <v>jan/2020</v>
      </c>
      <c r="E17040" s="264">
        <v>43861</v>
      </c>
      <c r="F17040" s="282">
        <v>18711</v>
      </c>
      <c r="G17040" s="282" t="s">
        <v>2229</v>
      </c>
      <c r="H17040" s="265" t="s">
        <v>3145</v>
      </c>
      <c r="I17040" s="265" t="s">
        <v>2182</v>
      </c>
      <c r="J17040" s="265">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0" t="s">
        <v>2228</v>
      </c>
      <c r="C17041" s="261" t="s">
        <v>138</v>
      </c>
      <c r="D17041" s="74" t="str">
        <f t="shared" si="533"/>
        <v>jan/2020</v>
      </c>
      <c r="E17041" s="264">
        <v>43861</v>
      </c>
      <c r="F17041" s="282">
        <v>501</v>
      </c>
      <c r="G17041" s="282" t="s">
        <v>2229</v>
      </c>
      <c r="H17041" s="265" t="s">
        <v>5179</v>
      </c>
      <c r="I17041" s="265" t="s">
        <v>562</v>
      </c>
      <c r="J17041" s="265">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0" t="s">
        <v>2228</v>
      </c>
      <c r="C17042" s="261" t="s">
        <v>138</v>
      </c>
      <c r="D17042" s="74" t="str">
        <f t="shared" si="533"/>
        <v>jan/2020</v>
      </c>
      <c r="E17042" s="264">
        <v>43861</v>
      </c>
      <c r="F17042" s="282">
        <v>501</v>
      </c>
      <c r="G17042" s="282" t="s">
        <v>2229</v>
      </c>
      <c r="H17042" s="265" t="s">
        <v>5179</v>
      </c>
      <c r="I17042" s="265" t="s">
        <v>562</v>
      </c>
      <c r="J17042" s="265">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0" t="s">
        <v>2228</v>
      </c>
      <c r="C17043" s="261" t="s">
        <v>138</v>
      </c>
      <c r="D17043" s="74" t="str">
        <f t="shared" si="533"/>
        <v>jan/2020</v>
      </c>
      <c r="E17043" s="264">
        <v>43861</v>
      </c>
      <c r="F17043" s="282" t="s">
        <v>1261</v>
      </c>
      <c r="G17043" s="282" t="s">
        <v>2229</v>
      </c>
      <c r="H17043" s="265" t="s">
        <v>2250</v>
      </c>
      <c r="I17043" s="265" t="s">
        <v>135</v>
      </c>
      <c r="J17043" s="265">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0" t="s">
        <v>2228</v>
      </c>
      <c r="C17044" s="261" t="s">
        <v>138</v>
      </c>
      <c r="D17044" s="74" t="str">
        <f t="shared" si="533"/>
        <v>jan/2020</v>
      </c>
      <c r="E17044" s="264">
        <v>43861</v>
      </c>
      <c r="F17044" s="282" t="s">
        <v>1261</v>
      </c>
      <c r="G17044" s="282" t="s">
        <v>2229</v>
      </c>
      <c r="H17044" s="265" t="s">
        <v>2250</v>
      </c>
      <c r="I17044" s="265" t="s">
        <v>135</v>
      </c>
      <c r="J17044" s="265">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0" t="s">
        <v>2228</v>
      </c>
      <c r="C17045" s="261" t="s">
        <v>138</v>
      </c>
      <c r="D17045" s="74" t="str">
        <f t="shared" si="533"/>
        <v>jan/2020</v>
      </c>
      <c r="E17045" s="264">
        <v>43861</v>
      </c>
      <c r="F17045" s="282" t="s">
        <v>1261</v>
      </c>
      <c r="G17045" s="282" t="s">
        <v>2229</v>
      </c>
      <c r="H17045" s="265" t="s">
        <v>2250</v>
      </c>
      <c r="I17045" s="265" t="s">
        <v>135</v>
      </c>
      <c r="J17045" s="265">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0" t="s">
        <v>2228</v>
      </c>
      <c r="C17046" s="261" t="s">
        <v>138</v>
      </c>
      <c r="D17046" s="74" t="str">
        <f t="shared" si="533"/>
        <v>jan/2020</v>
      </c>
      <c r="E17046" s="264">
        <v>43861</v>
      </c>
      <c r="F17046" s="282" t="s">
        <v>1261</v>
      </c>
      <c r="G17046" s="282" t="s">
        <v>2229</v>
      </c>
      <c r="H17046" s="265" t="s">
        <v>2250</v>
      </c>
      <c r="I17046" s="265" t="s">
        <v>135</v>
      </c>
      <c r="J17046" s="265">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0" t="s">
        <v>2228</v>
      </c>
      <c r="C17047" s="261" t="s">
        <v>138</v>
      </c>
      <c r="D17047" s="74" t="str">
        <f t="shared" si="533"/>
        <v>jan/2020</v>
      </c>
      <c r="E17047" s="264">
        <v>43861</v>
      </c>
      <c r="F17047" s="282" t="s">
        <v>1261</v>
      </c>
      <c r="G17047" s="282" t="s">
        <v>2229</v>
      </c>
      <c r="H17047" s="265" t="s">
        <v>2250</v>
      </c>
      <c r="I17047" s="265" t="s">
        <v>135</v>
      </c>
      <c r="J17047" s="265">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0" t="s">
        <v>2228</v>
      </c>
      <c r="C17048" s="261" t="s">
        <v>138</v>
      </c>
      <c r="D17048" s="74" t="str">
        <f t="shared" si="533"/>
        <v>jan/2020</v>
      </c>
      <c r="E17048" s="264">
        <v>43861</v>
      </c>
      <c r="F17048" s="282" t="s">
        <v>1261</v>
      </c>
      <c r="G17048" s="282" t="s">
        <v>2229</v>
      </c>
      <c r="H17048" s="265" t="s">
        <v>2250</v>
      </c>
      <c r="I17048" s="265" t="s">
        <v>135</v>
      </c>
      <c r="J17048" s="265">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0" t="s">
        <v>2228</v>
      </c>
      <c r="C17049" s="261" t="s">
        <v>138</v>
      </c>
      <c r="D17049" s="74" t="str">
        <f t="shared" si="533"/>
        <v>jan/2020</v>
      </c>
      <c r="E17049" s="264">
        <v>43861</v>
      </c>
      <c r="F17049" s="282" t="s">
        <v>1261</v>
      </c>
      <c r="G17049" s="282" t="s">
        <v>2229</v>
      </c>
      <c r="H17049" s="265" t="s">
        <v>2250</v>
      </c>
      <c r="I17049" s="265" t="s">
        <v>135</v>
      </c>
      <c r="J17049" s="265">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0" t="s">
        <v>2228</v>
      </c>
      <c r="C17050" s="261" t="s">
        <v>138</v>
      </c>
      <c r="D17050" s="74" t="str">
        <f t="shared" si="533"/>
        <v>jan/2020</v>
      </c>
      <c r="E17050" s="264">
        <v>43861</v>
      </c>
      <c r="F17050" s="282" t="s">
        <v>1261</v>
      </c>
      <c r="G17050" s="282" t="s">
        <v>2229</v>
      </c>
      <c r="H17050" s="265" t="s">
        <v>2250</v>
      </c>
      <c r="I17050" s="265" t="s">
        <v>135</v>
      </c>
      <c r="J17050" s="265">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0" t="s">
        <v>2228</v>
      </c>
      <c r="C17051" s="261" t="s">
        <v>138</v>
      </c>
      <c r="D17051" s="74" t="str">
        <f t="shared" si="533"/>
        <v>jan/2020</v>
      </c>
      <c r="E17051" s="264">
        <v>43861</v>
      </c>
      <c r="F17051" s="282" t="s">
        <v>1261</v>
      </c>
      <c r="G17051" s="282" t="s">
        <v>2229</v>
      </c>
      <c r="H17051" s="265" t="s">
        <v>2250</v>
      </c>
      <c r="I17051" s="265" t="s">
        <v>135</v>
      </c>
      <c r="J17051" s="265">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0" t="s">
        <v>2228</v>
      </c>
      <c r="C17052" s="261" t="s">
        <v>138</v>
      </c>
      <c r="D17052" s="74" t="str">
        <f t="shared" si="533"/>
        <v>jan/2020</v>
      </c>
      <c r="E17052" s="264">
        <v>43861</v>
      </c>
      <c r="F17052" s="282" t="s">
        <v>1261</v>
      </c>
      <c r="G17052" s="282" t="s">
        <v>2229</v>
      </c>
      <c r="H17052" s="265" t="s">
        <v>2250</v>
      </c>
      <c r="I17052" s="265" t="s">
        <v>135</v>
      </c>
      <c r="J17052" s="265">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0" t="s">
        <v>2228</v>
      </c>
      <c r="C17053" s="261" t="s">
        <v>138</v>
      </c>
      <c r="D17053" s="74" t="str">
        <f t="shared" si="533"/>
        <v>jan/2020</v>
      </c>
      <c r="E17053" s="264">
        <v>43861</v>
      </c>
      <c r="F17053" s="282" t="s">
        <v>1261</v>
      </c>
      <c r="G17053" s="282" t="s">
        <v>2229</v>
      </c>
      <c r="H17053" s="265" t="s">
        <v>2250</v>
      </c>
      <c r="I17053" s="265" t="s">
        <v>135</v>
      </c>
      <c r="J17053" s="265">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0" t="s">
        <v>2228</v>
      </c>
      <c r="C17054" s="261" t="s">
        <v>138</v>
      </c>
      <c r="D17054" s="74" t="str">
        <f t="shared" si="533"/>
        <v>jan/2020</v>
      </c>
      <c r="E17054" s="264">
        <v>43861</v>
      </c>
      <c r="F17054" s="282" t="s">
        <v>1261</v>
      </c>
      <c r="G17054" s="282" t="s">
        <v>2229</v>
      </c>
      <c r="H17054" s="265" t="s">
        <v>2250</v>
      </c>
      <c r="I17054" s="265" t="s">
        <v>135</v>
      </c>
      <c r="J17054" s="265">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0" t="s">
        <v>2228</v>
      </c>
      <c r="C17055" s="261" t="s">
        <v>138</v>
      </c>
      <c r="D17055" s="74" t="str">
        <f t="shared" si="533"/>
        <v>jan/2020</v>
      </c>
      <c r="E17055" s="264">
        <v>43861</v>
      </c>
      <c r="F17055" s="282" t="s">
        <v>1261</v>
      </c>
      <c r="G17055" s="282" t="s">
        <v>2229</v>
      </c>
      <c r="H17055" s="265" t="s">
        <v>2250</v>
      </c>
      <c r="I17055" s="265" t="s">
        <v>135</v>
      </c>
      <c r="J17055" s="265">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0" t="s">
        <v>2228</v>
      </c>
      <c r="C17056" s="261" t="s">
        <v>138</v>
      </c>
      <c r="D17056" s="74" t="str">
        <f t="shared" si="533"/>
        <v>jan/2020</v>
      </c>
      <c r="E17056" s="264">
        <v>43861</v>
      </c>
      <c r="F17056" s="282" t="s">
        <v>1261</v>
      </c>
      <c r="G17056" s="282" t="s">
        <v>2229</v>
      </c>
      <c r="H17056" s="265" t="s">
        <v>2250</v>
      </c>
      <c r="I17056" s="265" t="s">
        <v>135</v>
      </c>
      <c r="J17056" s="265">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0" t="s">
        <v>2228</v>
      </c>
      <c r="C17057" s="261" t="s">
        <v>138</v>
      </c>
      <c r="D17057" s="74" t="str">
        <f t="shared" si="533"/>
        <v>jan/2020</v>
      </c>
      <c r="E17057" s="264">
        <v>43861</v>
      </c>
      <c r="F17057" s="282" t="s">
        <v>1261</v>
      </c>
      <c r="G17057" s="282" t="s">
        <v>2229</v>
      </c>
      <c r="H17057" s="265" t="s">
        <v>2250</v>
      </c>
      <c r="I17057" s="265" t="s">
        <v>135</v>
      </c>
      <c r="J17057" s="265">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0" t="s">
        <v>2228</v>
      </c>
      <c r="C17058" s="261" t="s">
        <v>138</v>
      </c>
      <c r="D17058" s="74" t="str">
        <f t="shared" si="533"/>
        <v>jan/2020</v>
      </c>
      <c r="E17058" s="264">
        <v>43861</v>
      </c>
      <c r="F17058" s="282">
        <v>854</v>
      </c>
      <c r="G17058" s="282" t="s">
        <v>2229</v>
      </c>
      <c r="H17058" s="265" t="s">
        <v>5176</v>
      </c>
      <c r="I17058" s="265" t="s">
        <v>157</v>
      </c>
      <c r="J17058" s="266">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0" t="s">
        <v>2228</v>
      </c>
      <c r="C17059" s="261" t="s">
        <v>138</v>
      </c>
      <c r="D17059" s="74" t="str">
        <f t="shared" si="533"/>
        <v>jan/2020</v>
      </c>
      <c r="E17059" s="264">
        <v>43861</v>
      </c>
      <c r="F17059" s="282" t="s">
        <v>1070</v>
      </c>
      <c r="G17059" s="282" t="s">
        <v>2229</v>
      </c>
      <c r="H17059" s="265" t="s">
        <v>1071</v>
      </c>
      <c r="I17059" s="265" t="s">
        <v>2237</v>
      </c>
      <c r="J17059" s="266">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0" t="s">
        <v>2240</v>
      </c>
      <c r="C17060" s="261" t="s">
        <v>138</v>
      </c>
      <c r="D17060" s="74" t="str">
        <f t="shared" si="533"/>
        <v>jan/2020</v>
      </c>
      <c r="E17060" s="264">
        <v>43861</v>
      </c>
      <c r="F17060" s="282" t="s">
        <v>5180</v>
      </c>
      <c r="G17060" s="282" t="s">
        <v>2229</v>
      </c>
      <c r="H17060" s="265" t="s">
        <v>5181</v>
      </c>
      <c r="I17060" s="265" t="s">
        <v>2171</v>
      </c>
      <c r="J17060" s="265">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0" t="s">
        <v>2228</v>
      </c>
      <c r="C17061" s="261" t="s">
        <v>138</v>
      </c>
      <c r="D17061" s="74" t="str">
        <f t="shared" si="533"/>
        <v>jan/2020</v>
      </c>
      <c r="E17061" s="264">
        <v>43861</v>
      </c>
      <c r="F17061" s="282" t="s">
        <v>5180</v>
      </c>
      <c r="G17061" s="282" t="s">
        <v>2229</v>
      </c>
      <c r="H17061" s="265" t="s">
        <v>5181</v>
      </c>
      <c r="I17061" s="265" t="s">
        <v>2171</v>
      </c>
      <c r="J17061" s="265">
        <v>410.75</v>
      </c>
      <c r="K17061" s="83" t="str">
        <f>IFERROR(IFERROR(VLOOKUP(I17061,'DE-PARA'!B:D,3,0),VLOOKUP(I17061,'DE-PARA'!C:D,2,0)),"NÃO ENCONTRADO")</f>
        <v>Rendimentos sobre Aplicações Financeiras</v>
      </c>
      <c r="L17061" s="50" t="str">
        <f>VLOOKUP(K17061,'Base -Receita-Despesa'!$B:$AS,1,FALSE)</f>
        <v>Rendimentos sobre Aplicações Financeiras</v>
      </c>
    </row>
    <row r="17062" spans="1:12" x14ac:dyDescent="0.3">
      <c r="A17062" s="82" t="str">
        <f t="shared" si="532"/>
        <v>2020</v>
      </c>
      <c r="B17062" s="260" t="s">
        <v>2228</v>
      </c>
      <c r="C17062" s="261" t="s">
        <v>138</v>
      </c>
      <c r="D17062" s="74" t="str">
        <f t="shared" si="533"/>
        <v>fev/2020</v>
      </c>
      <c r="E17062" s="264">
        <v>43864</v>
      </c>
      <c r="F17062" s="282">
        <v>10667</v>
      </c>
      <c r="G17062" s="282" t="s">
        <v>2229</v>
      </c>
      <c r="H17062" s="265" t="s">
        <v>5182</v>
      </c>
      <c r="I17062" s="265" t="s">
        <v>157</v>
      </c>
      <c r="J17062" s="266">
        <v>-2144.0500000000002</v>
      </c>
      <c r="K17062" s="83" t="str">
        <f>IFERROR(IFERROR(VLOOKUP(I17062,'DE-PARA'!B:D,3,0),VLOOKUP(I17062,'DE-PARA'!C:D,2,0)),"NÃO ENCONTRADO")</f>
        <v>Materiais</v>
      </c>
      <c r="L17062" s="50" t="str">
        <f>VLOOKUP(K17062,'Base -Receita-Despesa'!$B:$AS,1,FALSE)</f>
        <v>Materiais</v>
      </c>
    </row>
    <row r="17063" spans="1:12" x14ac:dyDescent="0.3">
      <c r="A17063" s="82" t="str">
        <f t="shared" si="532"/>
        <v>2020</v>
      </c>
      <c r="B17063" s="260" t="s">
        <v>2228</v>
      </c>
      <c r="C17063" s="261" t="s">
        <v>138</v>
      </c>
      <c r="D17063" s="74" t="str">
        <f t="shared" si="533"/>
        <v>fev/2020</v>
      </c>
      <c r="E17063" s="264">
        <v>43864</v>
      </c>
      <c r="F17063" s="282">
        <v>1232</v>
      </c>
      <c r="G17063" s="282" t="s">
        <v>2229</v>
      </c>
      <c r="H17063" s="265" t="s">
        <v>3467</v>
      </c>
      <c r="I17063" s="265" t="s">
        <v>157</v>
      </c>
      <c r="J17063" s="266">
        <v>-11426.74</v>
      </c>
      <c r="K17063" s="83" t="str">
        <f>IFERROR(IFERROR(VLOOKUP(I17063,'DE-PARA'!B:D,3,0),VLOOKUP(I17063,'DE-PARA'!C:D,2,0)),"NÃO ENCONTRADO")</f>
        <v>Materiais</v>
      </c>
      <c r="L17063" s="50" t="str">
        <f>VLOOKUP(K17063,'Base -Receita-Despesa'!$B:$AS,1,FALSE)</f>
        <v>Materiais</v>
      </c>
    </row>
    <row r="17064" spans="1:12" x14ac:dyDescent="0.3">
      <c r="A17064" s="82" t="str">
        <f t="shared" si="532"/>
        <v>2020</v>
      </c>
      <c r="B17064" s="260" t="s">
        <v>2228</v>
      </c>
      <c r="C17064" s="261" t="s">
        <v>138</v>
      </c>
      <c r="D17064" s="74" t="str">
        <f t="shared" si="533"/>
        <v>fev/2020</v>
      </c>
      <c r="E17064" s="264">
        <v>43864</v>
      </c>
      <c r="F17064" s="282">
        <v>1233</v>
      </c>
      <c r="G17064" s="282" t="s">
        <v>2229</v>
      </c>
      <c r="H17064" s="265" t="s">
        <v>3467</v>
      </c>
      <c r="I17064" s="265" t="s">
        <v>157</v>
      </c>
      <c r="J17064" s="266">
        <v>-2632.46</v>
      </c>
      <c r="K17064" s="83" t="str">
        <f>IFERROR(IFERROR(VLOOKUP(I17064,'DE-PARA'!B:D,3,0),VLOOKUP(I17064,'DE-PARA'!C:D,2,0)),"NÃO ENCONTRADO")</f>
        <v>Materiais</v>
      </c>
      <c r="L17064" s="50" t="str">
        <f>VLOOKUP(K17064,'Base -Receita-Despesa'!$B:$AS,1,FALSE)</f>
        <v>Materiais</v>
      </c>
    </row>
    <row r="17065" spans="1:12" x14ac:dyDescent="0.3">
      <c r="A17065" s="82" t="str">
        <f t="shared" si="532"/>
        <v>2020</v>
      </c>
      <c r="B17065" s="260" t="s">
        <v>2228</v>
      </c>
      <c r="C17065" s="261" t="s">
        <v>138</v>
      </c>
      <c r="D17065" s="74" t="str">
        <f t="shared" si="533"/>
        <v>fev/2020</v>
      </c>
      <c r="E17065" s="264">
        <v>43864</v>
      </c>
      <c r="F17065" s="282">
        <v>1234</v>
      </c>
      <c r="G17065" s="282" t="s">
        <v>2229</v>
      </c>
      <c r="H17065" s="265" t="s">
        <v>3467</v>
      </c>
      <c r="I17065" s="265" t="s">
        <v>157</v>
      </c>
      <c r="J17065" s="266">
        <v>-6853.04</v>
      </c>
      <c r="K17065" s="83" t="str">
        <f>IFERROR(IFERROR(VLOOKUP(I17065,'DE-PARA'!B:D,3,0),VLOOKUP(I17065,'DE-PARA'!C:D,2,0)),"NÃO ENCONTRADO")</f>
        <v>Materiais</v>
      </c>
      <c r="L17065" s="50" t="str">
        <f>VLOOKUP(K17065,'Base -Receita-Despesa'!$B:$AS,1,FALSE)</f>
        <v>Materiais</v>
      </c>
    </row>
    <row r="17066" spans="1:12" x14ac:dyDescent="0.3">
      <c r="A17066" s="82" t="str">
        <f t="shared" ref="A17066:A17129" si="534">IF(K17066="NÃO ENCONTRADO",0,RIGHT(D17066,4))</f>
        <v>2020</v>
      </c>
      <c r="B17066" s="260" t="s">
        <v>2228</v>
      </c>
      <c r="C17066" s="261" t="s">
        <v>138</v>
      </c>
      <c r="D17066" s="74" t="str">
        <f t="shared" si="533"/>
        <v>fev/2020</v>
      </c>
      <c r="E17066" s="264">
        <v>43864</v>
      </c>
      <c r="F17066" s="282">
        <v>362880</v>
      </c>
      <c r="G17066" s="282" t="s">
        <v>2229</v>
      </c>
      <c r="H17066" s="265" t="s">
        <v>4707</v>
      </c>
      <c r="I17066" s="265" t="s">
        <v>2188</v>
      </c>
      <c r="J17066" s="266">
        <v>-2511.7399999999998</v>
      </c>
      <c r="K17066" s="83" t="str">
        <f>IFERROR(IFERROR(VLOOKUP(I17066,'DE-PARA'!B:D,3,0),VLOOKUP(I17066,'DE-PARA'!C:D,2,0)),"NÃO ENCONTRADO")</f>
        <v>Materiais</v>
      </c>
      <c r="L17066" s="50" t="str">
        <f>VLOOKUP(K17066,'Base -Receita-Despesa'!$B:$AS,1,FALSE)</f>
        <v>Materiais</v>
      </c>
    </row>
    <row r="17067" spans="1:12" x14ac:dyDescent="0.3">
      <c r="A17067" s="82" t="str">
        <f t="shared" si="534"/>
        <v>2020</v>
      </c>
      <c r="B17067" s="260" t="s">
        <v>2228</v>
      </c>
      <c r="C17067" s="261" t="s">
        <v>138</v>
      </c>
      <c r="D17067" s="74" t="str">
        <f t="shared" si="533"/>
        <v>fev/2020</v>
      </c>
      <c r="E17067" s="264">
        <v>43864</v>
      </c>
      <c r="F17067" s="282">
        <v>13178</v>
      </c>
      <c r="G17067" s="282" t="s">
        <v>2229</v>
      </c>
      <c r="H17067" s="265" t="s">
        <v>2890</v>
      </c>
      <c r="I17067" s="265" t="s">
        <v>2183</v>
      </c>
      <c r="J17067" s="265">
        <v>-185.5</v>
      </c>
      <c r="K17067" s="83" t="str">
        <f>IFERROR(IFERROR(VLOOKUP(I17067,'DE-PARA'!B:D,3,0),VLOOKUP(I17067,'DE-PARA'!C:D,2,0)),"NÃO ENCONTRADO")</f>
        <v>Materiais</v>
      </c>
      <c r="L17067" s="50" t="str">
        <f>VLOOKUP(K17067,'Base -Receita-Despesa'!$B:$AS,1,FALSE)</f>
        <v>Materiais</v>
      </c>
    </row>
    <row r="17068" spans="1:12" x14ac:dyDescent="0.3">
      <c r="A17068" s="82" t="str">
        <f t="shared" si="534"/>
        <v>2020</v>
      </c>
      <c r="B17068" s="260" t="s">
        <v>2228</v>
      </c>
      <c r="C17068" s="261" t="s">
        <v>138</v>
      </c>
      <c r="D17068" s="74" t="str">
        <f t="shared" si="533"/>
        <v>fev/2020</v>
      </c>
      <c r="E17068" s="264">
        <v>43864</v>
      </c>
      <c r="F17068" s="282" t="s">
        <v>1008</v>
      </c>
      <c r="G17068" s="282" t="s">
        <v>2229</v>
      </c>
      <c r="H17068" s="265" t="s">
        <v>5183</v>
      </c>
      <c r="I17068" s="265" t="s">
        <v>133</v>
      </c>
      <c r="J17068" s="266">
        <v>-3922.35</v>
      </c>
      <c r="K17068" s="83" t="str">
        <f>IFERROR(IFERROR(VLOOKUP(I17068,'DE-PARA'!B:D,3,0),VLOOKUP(I17068,'DE-PARA'!C:D,2,0)),"NÃO ENCONTRADO")</f>
        <v>Pessoal</v>
      </c>
      <c r="L17068" s="50" t="str">
        <f>VLOOKUP(K17068,'Base -Receita-Despesa'!$B:$AS,1,FALSE)</f>
        <v>Pessoal</v>
      </c>
    </row>
    <row r="17069" spans="1:12" x14ac:dyDescent="0.3">
      <c r="A17069" s="82" t="str">
        <f t="shared" si="534"/>
        <v>2020</v>
      </c>
      <c r="B17069" s="260" t="s">
        <v>2228</v>
      </c>
      <c r="C17069" s="261" t="s">
        <v>138</v>
      </c>
      <c r="D17069" s="74" t="str">
        <f t="shared" si="533"/>
        <v>fev/2020</v>
      </c>
      <c r="E17069" s="264">
        <v>43864</v>
      </c>
      <c r="F17069" s="282" t="s">
        <v>4619</v>
      </c>
      <c r="G17069" s="282" t="s">
        <v>2229</v>
      </c>
      <c r="H17069" s="265" t="s">
        <v>5184</v>
      </c>
      <c r="I17069" s="265" t="s">
        <v>2170</v>
      </c>
      <c r="J17069" s="266">
        <v>-79047.740000000005</v>
      </c>
      <c r="K17069" s="83" t="str">
        <f>IFERROR(IFERROR(VLOOKUP(I17069,'DE-PARA'!B:D,3,0),VLOOKUP(I17069,'DE-PARA'!C:D,2,0)),"NÃO ENCONTRADO")</f>
        <v>Reembolso de Rateios(-)</v>
      </c>
      <c r="L17069" s="50" t="str">
        <f>VLOOKUP(K17069,'Base -Receita-Despesa'!$B:$AS,1,FALSE)</f>
        <v>Reembolso de Rateios(-)</v>
      </c>
    </row>
    <row r="17070" spans="1:12" x14ac:dyDescent="0.3">
      <c r="A17070" s="82" t="str">
        <f t="shared" si="534"/>
        <v>2020</v>
      </c>
      <c r="B17070" s="260" t="s">
        <v>2228</v>
      </c>
      <c r="C17070" s="261" t="s">
        <v>138</v>
      </c>
      <c r="D17070" s="74" t="str">
        <f t="shared" si="533"/>
        <v>fev/2020</v>
      </c>
      <c r="E17070" s="264">
        <v>43864</v>
      </c>
      <c r="F17070" s="282" t="s">
        <v>1070</v>
      </c>
      <c r="G17070" s="282" t="s">
        <v>2229</v>
      </c>
      <c r="H17070" s="265" t="s">
        <v>1071</v>
      </c>
      <c r="I17070" s="265" t="s">
        <v>2237</v>
      </c>
      <c r="J17070" s="266">
        <v>130723.62</v>
      </c>
      <c r="K17070" s="83" t="str">
        <f>IFERROR(IFERROR(VLOOKUP(I17070,'DE-PARA'!B:D,3,0),VLOOKUP(I17070,'DE-PARA'!C:D,2,0)),"NÃO ENCONTRADO")</f>
        <v>Entrada Conta Aplicação (+)</v>
      </c>
      <c r="L17070" s="50" t="str">
        <f>VLOOKUP(K17070,'Base -Receita-Despesa'!$B:$AS,1,FALSE)</f>
        <v>ENTRADA CONTA APLICAÇÃO (+)</v>
      </c>
    </row>
    <row r="17071" spans="1:12" x14ac:dyDescent="0.3">
      <c r="A17071" s="82" t="str">
        <f t="shared" si="534"/>
        <v>2020</v>
      </c>
      <c r="B17071" s="260" t="s">
        <v>2228</v>
      </c>
      <c r="C17071" s="261" t="s">
        <v>138</v>
      </c>
      <c r="D17071" s="74" t="str">
        <f t="shared" si="533"/>
        <v>fev/2020</v>
      </c>
      <c r="E17071" s="264">
        <v>43864</v>
      </c>
      <c r="F17071" s="282">
        <v>3</v>
      </c>
      <c r="G17071" s="282" t="s">
        <v>2229</v>
      </c>
      <c r="H17071" s="265" t="s">
        <v>5059</v>
      </c>
      <c r="I17071" s="265" t="s">
        <v>2176</v>
      </c>
      <c r="J17071" s="266">
        <v>-22000</v>
      </c>
      <c r="K17071" s="83" t="str">
        <f>IFERROR(IFERROR(VLOOKUP(I17071,'DE-PARA'!B:D,3,0),VLOOKUP(I17071,'DE-PARA'!C:D,2,0)),"NÃO ENCONTRADO")</f>
        <v>Pessoal</v>
      </c>
      <c r="L17071" s="50" t="str">
        <f>VLOOKUP(K17071,'Base -Receita-Despesa'!$B:$AS,1,FALSE)</f>
        <v>Pessoal</v>
      </c>
    </row>
    <row r="17072" spans="1:12" x14ac:dyDescent="0.3">
      <c r="A17072" s="82" t="str">
        <f t="shared" si="534"/>
        <v>2020</v>
      </c>
      <c r="B17072" s="260" t="s">
        <v>2228</v>
      </c>
      <c r="C17072" s="261" t="s">
        <v>138</v>
      </c>
      <c r="D17072" s="74" t="str">
        <f t="shared" si="533"/>
        <v>fev/2020</v>
      </c>
      <c r="E17072" s="264">
        <v>43865</v>
      </c>
      <c r="F17072" s="282">
        <v>18764</v>
      </c>
      <c r="G17072" s="282" t="s">
        <v>2229</v>
      </c>
      <c r="H17072" s="265" t="s">
        <v>3145</v>
      </c>
      <c r="I17072" s="265" t="s">
        <v>2181</v>
      </c>
      <c r="J17072" s="265">
        <v>-304.60000000000002</v>
      </c>
      <c r="K17072" s="83" t="str">
        <f>IFERROR(IFERROR(VLOOKUP(I17072,'DE-PARA'!B:D,3,0),VLOOKUP(I17072,'DE-PARA'!C:D,2,0)),"NÃO ENCONTRADO")</f>
        <v>Materiais</v>
      </c>
      <c r="L17072" s="50" t="str">
        <f>VLOOKUP(K17072,'Base -Receita-Despesa'!$B:$AS,1,FALSE)</f>
        <v>Materiais</v>
      </c>
    </row>
    <row r="17073" spans="1:12" x14ac:dyDescent="0.3">
      <c r="A17073" s="82" t="str">
        <f t="shared" si="534"/>
        <v>2020</v>
      </c>
      <c r="B17073" s="260" t="s">
        <v>2228</v>
      </c>
      <c r="C17073" s="261" t="s">
        <v>138</v>
      </c>
      <c r="D17073" s="74" t="str">
        <f t="shared" si="533"/>
        <v>fev/2020</v>
      </c>
      <c r="E17073" s="264">
        <v>43865</v>
      </c>
      <c r="F17073" s="282">
        <v>2234271</v>
      </c>
      <c r="G17073" s="282" t="s">
        <v>2229</v>
      </c>
      <c r="H17073" s="265" t="s">
        <v>5185</v>
      </c>
      <c r="I17073" s="265" t="s">
        <v>164</v>
      </c>
      <c r="J17073" s="265">
        <v>-45.57</v>
      </c>
      <c r="K17073" s="83" t="str">
        <f>IFERROR(IFERROR(VLOOKUP(I17073,'DE-PARA'!B:D,3,0),VLOOKUP(I17073,'DE-PARA'!C:D,2,0)),"NÃO ENCONTRADO")</f>
        <v>Concessionárias (água, luz e telefone)</v>
      </c>
      <c r="L17073" s="50" t="str">
        <f>VLOOKUP(K17073,'Base -Receita-Despesa'!$B:$AS,1,FALSE)</f>
        <v>Concessionárias (água, luz e telefone)</v>
      </c>
    </row>
    <row r="17074" spans="1:12" x14ac:dyDescent="0.3">
      <c r="A17074" s="82" t="str">
        <f t="shared" si="534"/>
        <v>2020</v>
      </c>
      <c r="B17074" s="260" t="s">
        <v>2228</v>
      </c>
      <c r="C17074" s="261" t="s">
        <v>138</v>
      </c>
      <c r="D17074" s="74" t="str">
        <f t="shared" si="533"/>
        <v>fev/2020</v>
      </c>
      <c r="E17074" s="264">
        <v>43865</v>
      </c>
      <c r="F17074" s="282">
        <v>854</v>
      </c>
      <c r="G17074" s="282" t="s">
        <v>2229</v>
      </c>
      <c r="H17074" s="265" t="s">
        <v>5176</v>
      </c>
      <c r="I17074" s="265" t="s">
        <v>157</v>
      </c>
      <c r="J17074" s="266">
        <v>-1860</v>
      </c>
      <c r="K17074" s="83" t="str">
        <f>IFERROR(IFERROR(VLOOKUP(I17074,'DE-PARA'!B:D,3,0),VLOOKUP(I17074,'DE-PARA'!C:D,2,0)),"NÃO ENCONTRADO")</f>
        <v>Materiais</v>
      </c>
      <c r="L17074" s="50" t="str">
        <f>VLOOKUP(K17074,'Base -Receita-Despesa'!$B:$AS,1,FALSE)</f>
        <v>Materiais</v>
      </c>
    </row>
    <row r="17075" spans="1:12" x14ac:dyDescent="0.3">
      <c r="A17075" s="82" t="str">
        <f t="shared" si="534"/>
        <v>2020</v>
      </c>
      <c r="B17075" s="260" t="s">
        <v>2228</v>
      </c>
      <c r="C17075" s="261" t="s">
        <v>138</v>
      </c>
      <c r="D17075" s="74" t="str">
        <f t="shared" si="533"/>
        <v>fev/2020</v>
      </c>
      <c r="E17075" s="264">
        <v>43865</v>
      </c>
      <c r="F17075" s="282"/>
      <c r="G17075" s="282" t="s">
        <v>2229</v>
      </c>
      <c r="H17075" s="265" t="s">
        <v>5186</v>
      </c>
      <c r="I17075" s="265" t="s">
        <v>540</v>
      </c>
      <c r="J17075" s="265">
        <v>-154</v>
      </c>
      <c r="K17075" s="83" t="str">
        <f>IFERROR(IFERROR(VLOOKUP(I17075,'DE-PARA'!B:D,3,0),VLOOKUP(I17075,'DE-PARA'!C:D,2,0)),"NÃO ENCONTRADO")</f>
        <v>Tributos, Taxas e Contribuições</v>
      </c>
      <c r="L17075" s="50" t="str">
        <f>VLOOKUP(K17075,'Base -Receita-Despesa'!$B:$AS,1,FALSE)</f>
        <v>Tributos, Taxas e Contribuições</v>
      </c>
    </row>
    <row r="17076" spans="1:12" x14ac:dyDescent="0.3">
      <c r="A17076" s="82" t="str">
        <f t="shared" si="534"/>
        <v>2020</v>
      </c>
      <c r="B17076" s="260" t="s">
        <v>2228</v>
      </c>
      <c r="C17076" s="261" t="s">
        <v>138</v>
      </c>
      <c r="D17076" s="74" t="str">
        <f t="shared" si="533"/>
        <v>fev/2020</v>
      </c>
      <c r="E17076" s="264">
        <v>43865</v>
      </c>
      <c r="F17076" s="282">
        <v>12885</v>
      </c>
      <c r="G17076" s="282" t="s">
        <v>2229</v>
      </c>
      <c r="H17076" s="265" t="s">
        <v>2890</v>
      </c>
      <c r="I17076" s="265" t="s">
        <v>2183</v>
      </c>
      <c r="J17076" s="265">
        <v>-824</v>
      </c>
      <c r="K17076" s="83" t="str">
        <f>IFERROR(IFERROR(VLOOKUP(I17076,'DE-PARA'!B:D,3,0),VLOOKUP(I17076,'DE-PARA'!C:D,2,0)),"NÃO ENCONTRADO")</f>
        <v>Materiais</v>
      </c>
      <c r="L17076" s="50" t="str">
        <f>VLOOKUP(K17076,'Base -Receita-Despesa'!$B:$AS,1,FALSE)</f>
        <v>Materiais</v>
      </c>
    </row>
    <row r="17077" spans="1:12" x14ac:dyDescent="0.3">
      <c r="A17077" s="82" t="str">
        <f t="shared" si="534"/>
        <v>2020</v>
      </c>
      <c r="B17077" s="260" t="s">
        <v>2228</v>
      </c>
      <c r="C17077" s="261" t="s">
        <v>138</v>
      </c>
      <c r="D17077" s="74" t="str">
        <f t="shared" si="533"/>
        <v>fev/2020</v>
      </c>
      <c r="E17077" s="264">
        <v>43865</v>
      </c>
      <c r="F17077" s="282">
        <v>13124</v>
      </c>
      <c r="G17077" s="282" t="s">
        <v>2229</v>
      </c>
      <c r="H17077" s="265" t="s">
        <v>2890</v>
      </c>
      <c r="I17077" s="265" t="s">
        <v>2183</v>
      </c>
      <c r="J17077" s="265">
        <v>-522.9</v>
      </c>
      <c r="K17077" s="83" t="str">
        <f>IFERROR(IFERROR(VLOOKUP(I17077,'DE-PARA'!B:D,3,0),VLOOKUP(I17077,'DE-PARA'!C:D,2,0)),"NÃO ENCONTRADO")</f>
        <v>Materiais</v>
      </c>
      <c r="L17077" s="50" t="str">
        <f>VLOOKUP(K17077,'Base -Receita-Despesa'!$B:$AS,1,FALSE)</f>
        <v>Materiais</v>
      </c>
    </row>
    <row r="17078" spans="1:12" x14ac:dyDescent="0.3">
      <c r="A17078" s="82" t="str">
        <f t="shared" si="534"/>
        <v>2020</v>
      </c>
      <c r="B17078" s="260" t="s">
        <v>2228</v>
      </c>
      <c r="C17078" s="261" t="s">
        <v>138</v>
      </c>
      <c r="D17078" s="74" t="str">
        <f t="shared" si="533"/>
        <v>fev/2020</v>
      </c>
      <c r="E17078" s="264">
        <v>43865</v>
      </c>
      <c r="F17078" s="282">
        <v>13122</v>
      </c>
      <c r="G17078" s="282" t="s">
        <v>2229</v>
      </c>
      <c r="H17078" s="265" t="s">
        <v>2890</v>
      </c>
      <c r="I17078" s="265" t="s">
        <v>2183</v>
      </c>
      <c r="J17078" s="265">
        <v>-772.5</v>
      </c>
      <c r="K17078" s="83" t="str">
        <f>IFERROR(IFERROR(VLOOKUP(I17078,'DE-PARA'!B:D,3,0),VLOOKUP(I17078,'DE-PARA'!C:D,2,0)),"NÃO ENCONTRADO")</f>
        <v>Materiais</v>
      </c>
      <c r="L17078" s="50" t="str">
        <f>VLOOKUP(K17078,'Base -Receita-Despesa'!$B:$AS,1,FALSE)</f>
        <v>Materiais</v>
      </c>
    </row>
    <row r="17079" spans="1:12" x14ac:dyDescent="0.3">
      <c r="A17079" s="82" t="str">
        <f t="shared" si="534"/>
        <v>2020</v>
      </c>
      <c r="B17079" s="260" t="s">
        <v>2228</v>
      </c>
      <c r="C17079" s="261" t="s">
        <v>138</v>
      </c>
      <c r="D17079" s="74" t="str">
        <f t="shared" si="533"/>
        <v>fev/2020</v>
      </c>
      <c r="E17079" s="264">
        <v>43865</v>
      </c>
      <c r="F17079" s="282">
        <v>12888</v>
      </c>
      <c r="G17079" s="282" t="s">
        <v>2229</v>
      </c>
      <c r="H17079" s="265" t="s">
        <v>2890</v>
      </c>
      <c r="I17079" s="265" t="s">
        <v>2183</v>
      </c>
      <c r="J17079" s="266">
        <v>-1409.8</v>
      </c>
      <c r="K17079" s="83" t="str">
        <f>IFERROR(IFERROR(VLOOKUP(I17079,'DE-PARA'!B:D,3,0),VLOOKUP(I17079,'DE-PARA'!C:D,2,0)),"NÃO ENCONTRADO")</f>
        <v>Materiais</v>
      </c>
      <c r="L17079" s="50" t="str">
        <f>VLOOKUP(K17079,'Base -Receita-Despesa'!$B:$AS,1,FALSE)</f>
        <v>Materiais</v>
      </c>
    </row>
    <row r="17080" spans="1:12" x14ac:dyDescent="0.3">
      <c r="A17080" s="82" t="str">
        <f t="shared" si="534"/>
        <v>2020</v>
      </c>
      <c r="B17080" s="260" t="s">
        <v>2228</v>
      </c>
      <c r="C17080" s="261" t="s">
        <v>138</v>
      </c>
      <c r="D17080" s="74" t="str">
        <f t="shared" si="533"/>
        <v>fev/2020</v>
      </c>
      <c r="E17080" s="264">
        <v>43865</v>
      </c>
      <c r="F17080" s="282" t="s">
        <v>139</v>
      </c>
      <c r="G17080" s="282" t="s">
        <v>2229</v>
      </c>
      <c r="H17080" s="265" t="s">
        <v>5187</v>
      </c>
      <c r="I17080" s="265" t="s">
        <v>141</v>
      </c>
      <c r="J17080" s="266">
        <v>-6679.23</v>
      </c>
      <c r="K17080" s="83" t="str">
        <f>IFERROR(IFERROR(VLOOKUP(I17080,'DE-PARA'!B:D,3,0),VLOOKUP(I17080,'DE-PARA'!C:D,2,0)),"NÃO ENCONTRADO")</f>
        <v>Pessoal</v>
      </c>
      <c r="L17080" s="50" t="str">
        <f>VLOOKUP(K17080,'Base -Receita-Despesa'!$B:$AS,1,FALSE)</f>
        <v>Pessoal</v>
      </c>
    </row>
    <row r="17081" spans="1:12" x14ac:dyDescent="0.3">
      <c r="A17081" s="82" t="str">
        <f t="shared" si="534"/>
        <v>2020</v>
      </c>
      <c r="B17081" s="260" t="s">
        <v>2228</v>
      </c>
      <c r="C17081" s="261" t="s">
        <v>138</v>
      </c>
      <c r="D17081" s="74" t="str">
        <f t="shared" si="533"/>
        <v>fev/2020</v>
      </c>
      <c r="E17081" s="264">
        <v>43865</v>
      </c>
      <c r="F17081" s="282" t="s">
        <v>139</v>
      </c>
      <c r="G17081" s="282" t="s">
        <v>2229</v>
      </c>
      <c r="H17081" s="265" t="s">
        <v>5188</v>
      </c>
      <c r="I17081" s="265" t="s">
        <v>141</v>
      </c>
      <c r="J17081" s="265">
        <v>-486.8</v>
      </c>
      <c r="K17081" s="83" t="str">
        <f>IFERROR(IFERROR(VLOOKUP(I17081,'DE-PARA'!B:D,3,0),VLOOKUP(I17081,'DE-PARA'!C:D,2,0)),"NÃO ENCONTRADO")</f>
        <v>Pessoal</v>
      </c>
      <c r="L17081" s="50" t="str">
        <f>VLOOKUP(K17081,'Base -Receita-Despesa'!$B:$AS,1,FALSE)</f>
        <v>Pessoal</v>
      </c>
    </row>
    <row r="17082" spans="1:12" x14ac:dyDescent="0.3">
      <c r="A17082" s="82" t="str">
        <f t="shared" si="534"/>
        <v>2020</v>
      </c>
      <c r="B17082" s="260" t="s">
        <v>2228</v>
      </c>
      <c r="C17082" s="261" t="s">
        <v>138</v>
      </c>
      <c r="D17082" s="74" t="str">
        <f t="shared" si="533"/>
        <v>fev/2020</v>
      </c>
      <c r="E17082" s="264">
        <v>43865</v>
      </c>
      <c r="F17082" s="282" t="s">
        <v>139</v>
      </c>
      <c r="G17082" s="282" t="s">
        <v>2229</v>
      </c>
      <c r="H17082" s="265" t="s">
        <v>5189</v>
      </c>
      <c r="I17082" s="265" t="s">
        <v>141</v>
      </c>
      <c r="J17082" s="266">
        <v>-1916.46</v>
      </c>
      <c r="K17082" s="83" t="str">
        <f>IFERROR(IFERROR(VLOOKUP(I17082,'DE-PARA'!B:D,3,0),VLOOKUP(I17082,'DE-PARA'!C:D,2,0)),"NÃO ENCONTRADO")</f>
        <v>Pessoal</v>
      </c>
      <c r="L17082" s="50" t="str">
        <f>VLOOKUP(K17082,'Base -Receita-Despesa'!$B:$AS,1,FALSE)</f>
        <v>Pessoal</v>
      </c>
    </row>
    <row r="17083" spans="1:12" x14ac:dyDescent="0.3">
      <c r="A17083" s="82" t="str">
        <f t="shared" si="534"/>
        <v>2020</v>
      </c>
      <c r="B17083" s="260" t="s">
        <v>2228</v>
      </c>
      <c r="C17083" s="261" t="s">
        <v>138</v>
      </c>
      <c r="D17083" s="74" t="str">
        <f t="shared" si="533"/>
        <v>fev/2020</v>
      </c>
      <c r="E17083" s="264">
        <v>43865</v>
      </c>
      <c r="F17083" s="282" t="s">
        <v>139</v>
      </c>
      <c r="G17083" s="282" t="s">
        <v>2229</v>
      </c>
      <c r="H17083" s="265" t="s">
        <v>5190</v>
      </c>
      <c r="I17083" s="265" t="s">
        <v>141</v>
      </c>
      <c r="J17083" s="266">
        <v>-1504.76</v>
      </c>
      <c r="K17083" s="83" t="str">
        <f>IFERROR(IFERROR(VLOOKUP(I17083,'DE-PARA'!B:D,3,0),VLOOKUP(I17083,'DE-PARA'!C:D,2,0)),"NÃO ENCONTRADO")</f>
        <v>Pessoal</v>
      </c>
      <c r="L17083" s="50" t="str">
        <f>VLOOKUP(K17083,'Base -Receita-Despesa'!$B:$AS,1,FALSE)</f>
        <v>Pessoal</v>
      </c>
    </row>
    <row r="17084" spans="1:12" x14ac:dyDescent="0.3">
      <c r="A17084" s="82" t="str">
        <f t="shared" si="534"/>
        <v>2020</v>
      </c>
      <c r="B17084" s="260" t="s">
        <v>2228</v>
      </c>
      <c r="C17084" s="261" t="s">
        <v>138</v>
      </c>
      <c r="D17084" s="74" t="str">
        <f t="shared" si="533"/>
        <v>fev/2020</v>
      </c>
      <c r="E17084" s="264">
        <v>43865</v>
      </c>
      <c r="F17084" s="282" t="s">
        <v>139</v>
      </c>
      <c r="G17084" s="282" t="s">
        <v>2229</v>
      </c>
      <c r="H17084" s="265" t="s">
        <v>5191</v>
      </c>
      <c r="I17084" s="265" t="s">
        <v>141</v>
      </c>
      <c r="J17084" s="265">
        <v>-207</v>
      </c>
      <c r="K17084" s="83" t="str">
        <f>IFERROR(IFERROR(VLOOKUP(I17084,'DE-PARA'!B:D,3,0),VLOOKUP(I17084,'DE-PARA'!C:D,2,0)),"NÃO ENCONTRADO")</f>
        <v>Pessoal</v>
      </c>
      <c r="L17084" s="50" t="str">
        <f>VLOOKUP(K17084,'Base -Receita-Despesa'!$B:$AS,1,FALSE)</f>
        <v>Pessoal</v>
      </c>
    </row>
    <row r="17085" spans="1:12" x14ac:dyDescent="0.3">
      <c r="A17085" s="82" t="str">
        <f t="shared" si="534"/>
        <v>2020</v>
      </c>
      <c r="B17085" s="260" t="s">
        <v>2228</v>
      </c>
      <c r="C17085" s="261" t="s">
        <v>138</v>
      </c>
      <c r="D17085" s="74" t="str">
        <f t="shared" si="533"/>
        <v>fev/2020</v>
      </c>
      <c r="E17085" s="264">
        <v>43865</v>
      </c>
      <c r="F17085" s="282" t="s">
        <v>139</v>
      </c>
      <c r="G17085" s="282" t="s">
        <v>2229</v>
      </c>
      <c r="H17085" s="265" t="s">
        <v>5192</v>
      </c>
      <c r="I17085" s="265" t="s">
        <v>141</v>
      </c>
      <c r="J17085" s="265">
        <v>-750</v>
      </c>
      <c r="K17085" s="83" t="str">
        <f>IFERROR(IFERROR(VLOOKUP(I17085,'DE-PARA'!B:D,3,0),VLOOKUP(I17085,'DE-PARA'!C:D,2,0)),"NÃO ENCONTRADO")</f>
        <v>Pessoal</v>
      </c>
      <c r="L17085" s="50" t="str">
        <f>VLOOKUP(K17085,'Base -Receita-Despesa'!$B:$AS,1,FALSE)</f>
        <v>Pessoal</v>
      </c>
    </row>
    <row r="17086" spans="1:12" x14ac:dyDescent="0.3">
      <c r="A17086" s="82" t="str">
        <f t="shared" si="534"/>
        <v>2020</v>
      </c>
      <c r="B17086" s="260" t="s">
        <v>2228</v>
      </c>
      <c r="C17086" s="261" t="s">
        <v>138</v>
      </c>
      <c r="D17086" s="74" t="str">
        <f t="shared" si="533"/>
        <v>fev/2020</v>
      </c>
      <c r="E17086" s="264">
        <v>43865</v>
      </c>
      <c r="F17086" s="282" t="s">
        <v>1261</v>
      </c>
      <c r="G17086" s="282" t="s">
        <v>2229</v>
      </c>
      <c r="H17086" s="265" t="s">
        <v>2250</v>
      </c>
      <c r="I17086" s="265" t="s">
        <v>135</v>
      </c>
      <c r="J17086" s="265">
        <v>-9.5</v>
      </c>
      <c r="K17086" s="83" t="str">
        <f>IFERROR(IFERROR(VLOOKUP(I17086,'DE-PARA'!B:D,3,0),VLOOKUP(I17086,'DE-PARA'!C:D,2,0)),"NÃO ENCONTRADO")</f>
        <v>Outras Saídas</v>
      </c>
      <c r="L17086" s="50" t="str">
        <f>VLOOKUP(K17086,'Base -Receita-Despesa'!$B:$AS,1,FALSE)</f>
        <v>Outras Saídas</v>
      </c>
    </row>
    <row r="17087" spans="1:12" x14ac:dyDescent="0.3">
      <c r="A17087" s="82" t="str">
        <f t="shared" si="534"/>
        <v>2020</v>
      </c>
      <c r="B17087" s="260" t="s">
        <v>2228</v>
      </c>
      <c r="C17087" s="261" t="s">
        <v>138</v>
      </c>
      <c r="D17087" s="74" t="str">
        <f t="shared" si="533"/>
        <v>fev/2020</v>
      </c>
      <c r="E17087" s="264">
        <v>43865</v>
      </c>
      <c r="F17087" s="282" t="s">
        <v>1261</v>
      </c>
      <c r="G17087" s="282" t="s">
        <v>2229</v>
      </c>
      <c r="H17087" s="265" t="s">
        <v>2250</v>
      </c>
      <c r="I17087" s="265" t="s">
        <v>135</v>
      </c>
      <c r="J17087" s="265">
        <v>-9.5</v>
      </c>
      <c r="K17087" s="83" t="str">
        <f>IFERROR(IFERROR(VLOOKUP(I17087,'DE-PARA'!B:D,3,0),VLOOKUP(I17087,'DE-PARA'!C:D,2,0)),"NÃO ENCONTRADO")</f>
        <v>Outras Saídas</v>
      </c>
      <c r="L17087" s="50" t="str">
        <f>VLOOKUP(K17087,'Base -Receita-Despesa'!$B:$AS,1,FALSE)</f>
        <v>Outras Saídas</v>
      </c>
    </row>
    <row r="17088" spans="1:12" x14ac:dyDescent="0.3">
      <c r="A17088" s="82" t="str">
        <f t="shared" si="534"/>
        <v>2020</v>
      </c>
      <c r="B17088" s="260" t="s">
        <v>2228</v>
      </c>
      <c r="C17088" s="261" t="s">
        <v>138</v>
      </c>
      <c r="D17088" s="74" t="str">
        <f t="shared" si="533"/>
        <v>fev/2020</v>
      </c>
      <c r="E17088" s="264">
        <v>43865</v>
      </c>
      <c r="F17088" s="282" t="s">
        <v>1261</v>
      </c>
      <c r="G17088" s="282" t="s">
        <v>2229</v>
      </c>
      <c r="H17088" s="265" t="s">
        <v>2250</v>
      </c>
      <c r="I17088" s="265" t="s">
        <v>135</v>
      </c>
      <c r="J17088" s="265">
        <v>-9.5</v>
      </c>
      <c r="K17088" s="83" t="str">
        <f>IFERROR(IFERROR(VLOOKUP(I17088,'DE-PARA'!B:D,3,0),VLOOKUP(I17088,'DE-PARA'!C:D,2,0)),"NÃO ENCONTRADO")</f>
        <v>Outras Saídas</v>
      </c>
      <c r="L17088" s="50" t="str">
        <f>VLOOKUP(K17088,'Base -Receita-Despesa'!$B:$AS,1,FALSE)</f>
        <v>Outras Saídas</v>
      </c>
    </row>
    <row r="17089" spans="1:12" x14ac:dyDescent="0.3">
      <c r="A17089" s="82" t="str">
        <f t="shared" si="534"/>
        <v>2020</v>
      </c>
      <c r="B17089" s="260" t="s">
        <v>2228</v>
      </c>
      <c r="C17089" s="261" t="s">
        <v>138</v>
      </c>
      <c r="D17089" s="74" t="str">
        <f t="shared" si="533"/>
        <v>fev/2020</v>
      </c>
      <c r="E17089" s="264">
        <v>43865</v>
      </c>
      <c r="F17089" s="282" t="s">
        <v>139</v>
      </c>
      <c r="G17089" s="282" t="s">
        <v>2229</v>
      </c>
      <c r="H17089" s="265" t="s">
        <v>5193</v>
      </c>
      <c r="I17089" s="265" t="s">
        <v>141</v>
      </c>
      <c r="J17089" s="266">
        <v>-407864.97</v>
      </c>
      <c r="K17089" s="83" t="str">
        <f>IFERROR(IFERROR(VLOOKUP(I17089,'DE-PARA'!B:D,3,0),VLOOKUP(I17089,'DE-PARA'!C:D,2,0)),"NÃO ENCONTRADO")</f>
        <v>Pessoal</v>
      </c>
      <c r="L17089" s="50" t="str">
        <f>VLOOKUP(K17089,'Base -Receita-Despesa'!$B:$AS,1,FALSE)</f>
        <v>Pessoal</v>
      </c>
    </row>
    <row r="17090" spans="1:12" x14ac:dyDescent="0.3">
      <c r="A17090" s="82" t="str">
        <f t="shared" si="534"/>
        <v>2020</v>
      </c>
      <c r="B17090" s="260" t="s">
        <v>2228</v>
      </c>
      <c r="C17090" s="261" t="s">
        <v>138</v>
      </c>
      <c r="D17090" s="74" t="str">
        <f t="shared" si="533"/>
        <v>fev/2020</v>
      </c>
      <c r="E17090" s="264">
        <v>43865</v>
      </c>
      <c r="F17090" s="282" t="s">
        <v>1070</v>
      </c>
      <c r="G17090" s="282" t="s">
        <v>2229</v>
      </c>
      <c r="H17090" s="265" t="s">
        <v>1071</v>
      </c>
      <c r="I17090" s="265" t="s">
        <v>2237</v>
      </c>
      <c r="J17090" s="266">
        <v>425331.09</v>
      </c>
      <c r="K17090" s="83" t="str">
        <f>IFERROR(IFERROR(VLOOKUP(I17090,'DE-PARA'!B:D,3,0),VLOOKUP(I17090,'DE-PARA'!C:D,2,0)),"NÃO ENCONTRADO")</f>
        <v>Entrada Conta Aplicação (+)</v>
      </c>
      <c r="L17090" s="50" t="str">
        <f>VLOOKUP(K17090,'Base -Receita-Despesa'!$B:$AS,1,FALSE)</f>
        <v>ENTRADA CONTA APLICAÇÃO (+)</v>
      </c>
    </row>
    <row r="17091" spans="1:12" x14ac:dyDescent="0.3">
      <c r="A17091" s="82" t="str">
        <f t="shared" si="534"/>
        <v>2020</v>
      </c>
      <c r="B17091" s="260" t="s">
        <v>2240</v>
      </c>
      <c r="C17091" s="261" t="s">
        <v>138</v>
      </c>
      <c r="D17091" s="74" t="str">
        <f t="shared" si="533"/>
        <v>fev/2020</v>
      </c>
      <c r="E17091" s="264">
        <v>43866</v>
      </c>
      <c r="F17091" s="282" t="s">
        <v>5129</v>
      </c>
      <c r="G17091" s="282" t="s">
        <v>2229</v>
      </c>
      <c r="H17091" s="265" t="s">
        <v>72</v>
      </c>
      <c r="I17091" s="265" t="s">
        <v>1064</v>
      </c>
      <c r="J17091" s="266">
        <v>-1890527.02</v>
      </c>
      <c r="K17091" s="83" t="str">
        <f>IFERROR(IFERROR(VLOOKUP(I17091,'DE-PARA'!B:D,3,0),VLOOKUP(I17091,'DE-PARA'!C:D,2,0)),"NÃO ENCONTRADO")</f>
        <v>Saídas Da C/A Por Regates (-)</v>
      </c>
      <c r="L17091" s="50" t="str">
        <f>VLOOKUP(K17091,'Base -Receita-Despesa'!$B:$AS,1,FALSE)</f>
        <v>SAÍDAS DA C/A POR REGATES (-)</v>
      </c>
    </row>
    <row r="17092" spans="1:12" x14ac:dyDescent="0.3">
      <c r="A17092" s="82" t="str">
        <f t="shared" si="534"/>
        <v>2020</v>
      </c>
      <c r="B17092" s="260" t="s">
        <v>2240</v>
      </c>
      <c r="C17092" s="261" t="s">
        <v>138</v>
      </c>
      <c r="D17092" s="74" t="str">
        <f t="shared" ref="D17092:D17155" si="535">TEXT(E17092,"mmm/aaaa")</f>
        <v>fev/2020</v>
      </c>
      <c r="E17092" s="264">
        <v>43866</v>
      </c>
      <c r="F17092" s="282" t="s">
        <v>161</v>
      </c>
      <c r="G17092" s="282" t="s">
        <v>2229</v>
      </c>
      <c r="H17092" s="265" t="s">
        <v>161</v>
      </c>
      <c r="I17092" s="265" t="s">
        <v>2168</v>
      </c>
      <c r="J17092" s="266">
        <v>16347.56</v>
      </c>
      <c r="K17092" s="83" t="str">
        <f>IFERROR(IFERROR(VLOOKUP(I17092,'DE-PARA'!B:D,3,0),VLOOKUP(I17092,'DE-PARA'!C:D,2,0)),"NÃO ENCONTRADO")</f>
        <v>Repasses Contrato de Gestão</v>
      </c>
      <c r="L17092" s="50" t="str">
        <f>VLOOKUP(K17092,'Base -Receita-Despesa'!$B:$AS,1,FALSE)</f>
        <v>Repasses Contrato de Gestão</v>
      </c>
    </row>
    <row r="17093" spans="1:12" x14ac:dyDescent="0.3">
      <c r="A17093" s="82" t="str">
        <f t="shared" si="534"/>
        <v>2020</v>
      </c>
      <c r="B17093" s="260" t="s">
        <v>2240</v>
      </c>
      <c r="C17093" s="261" t="s">
        <v>138</v>
      </c>
      <c r="D17093" s="74" t="str">
        <f t="shared" si="535"/>
        <v>fev/2020</v>
      </c>
      <c r="E17093" s="264">
        <v>43866</v>
      </c>
      <c r="F17093" s="282" t="s">
        <v>161</v>
      </c>
      <c r="G17093" s="282" t="s">
        <v>2229</v>
      </c>
      <c r="H17093" s="265" t="s">
        <v>161</v>
      </c>
      <c r="I17093" s="265" t="s">
        <v>2168</v>
      </c>
      <c r="J17093" s="266">
        <v>1875671</v>
      </c>
      <c r="K17093" s="83" t="str">
        <f>IFERROR(IFERROR(VLOOKUP(I17093,'DE-PARA'!B:D,3,0),VLOOKUP(I17093,'DE-PARA'!C:D,2,0)),"NÃO ENCONTRADO")</f>
        <v>Repasses Contrato de Gestão</v>
      </c>
      <c r="L17093" s="50" t="str">
        <f>VLOOKUP(K17093,'Base -Receita-Despesa'!$B:$AS,1,FALSE)</f>
        <v>Repasses Contrato de Gestão</v>
      </c>
    </row>
    <row r="17094" spans="1:12" x14ac:dyDescent="0.3">
      <c r="A17094" s="82" t="str">
        <f t="shared" si="534"/>
        <v>2020</v>
      </c>
      <c r="B17094" s="263" t="s">
        <v>2228</v>
      </c>
      <c r="C17094" s="315" t="s">
        <v>138</v>
      </c>
      <c r="D17094" s="74" t="str">
        <f t="shared" si="535"/>
        <v>fev/2020</v>
      </c>
      <c r="E17094" s="283">
        <v>43866</v>
      </c>
      <c r="F17094" s="316">
        <v>3606520</v>
      </c>
      <c r="G17094" s="318" t="s">
        <v>2229</v>
      </c>
      <c r="H17094" s="267" t="s">
        <v>2668</v>
      </c>
      <c r="I17094" s="267" t="s">
        <v>540</v>
      </c>
      <c r="J17094" s="265">
        <v>-216.56</v>
      </c>
      <c r="K17094" s="83" t="str">
        <f>IFERROR(IFERROR(VLOOKUP(I17094,'DE-PARA'!B:D,3,0),VLOOKUP(I17094,'DE-PARA'!C:D,2,0)),"NÃO ENCONTRADO")</f>
        <v>Tributos, Taxas e Contribuições</v>
      </c>
      <c r="L17094" s="50" t="str">
        <f>VLOOKUP(K17094,'Base -Receita-Despesa'!$B:$AS,1,FALSE)</f>
        <v>Tributos, Taxas e Contribuições</v>
      </c>
    </row>
    <row r="17095" spans="1:12" x14ac:dyDescent="0.3">
      <c r="A17095" s="82" t="str">
        <f t="shared" si="534"/>
        <v>2020</v>
      </c>
      <c r="B17095" s="263" t="s">
        <v>2228</v>
      </c>
      <c r="C17095" s="315" t="s">
        <v>138</v>
      </c>
      <c r="D17095" s="74" t="str">
        <f t="shared" si="535"/>
        <v>fev/2020</v>
      </c>
      <c r="E17095" s="283">
        <v>43866</v>
      </c>
      <c r="F17095" s="318">
        <v>507206</v>
      </c>
      <c r="G17095" s="318" t="s">
        <v>2229</v>
      </c>
      <c r="H17095" s="267" t="s">
        <v>257</v>
      </c>
      <c r="I17095" s="267" t="s">
        <v>145</v>
      </c>
      <c r="J17095" s="265">
        <v>-913.47</v>
      </c>
      <c r="K17095" s="83" t="str">
        <f>IFERROR(IFERROR(VLOOKUP(I17095,'DE-PARA'!B:D,3,0),VLOOKUP(I17095,'DE-PARA'!C:D,2,0)),"NÃO ENCONTRADO")</f>
        <v>Serviços</v>
      </c>
      <c r="L17095" s="50" t="str">
        <f>VLOOKUP(K17095,'Base -Receita-Despesa'!$B:$AS,1,FALSE)</f>
        <v>Serviços</v>
      </c>
    </row>
    <row r="17096" spans="1:12" x14ac:dyDescent="0.3">
      <c r="A17096" s="82" t="str">
        <f t="shared" si="534"/>
        <v>2020</v>
      </c>
      <c r="B17096" s="263" t="s">
        <v>2228</v>
      </c>
      <c r="C17096" s="315" t="s">
        <v>138</v>
      </c>
      <c r="D17096" s="74" t="str">
        <f t="shared" si="535"/>
        <v>fev/2020</v>
      </c>
      <c r="E17096" s="283">
        <v>43866</v>
      </c>
      <c r="F17096" s="318">
        <v>3356</v>
      </c>
      <c r="G17096" s="318" t="s">
        <v>2229</v>
      </c>
      <c r="H17096" s="267" t="s">
        <v>5194</v>
      </c>
      <c r="I17096" s="280" t="s">
        <v>241</v>
      </c>
      <c r="J17096" s="265">
        <v>-382.95</v>
      </c>
      <c r="K17096" s="83" t="str">
        <f>IFERROR(IFERROR(VLOOKUP(I17096,'DE-PARA'!B:D,3,0),VLOOKUP(I17096,'DE-PARA'!C:D,2,0)),"NÃO ENCONTRADO")</f>
        <v>Serviços</v>
      </c>
      <c r="L17096" s="50" t="str">
        <f>VLOOKUP(K17096,'Base -Receita-Despesa'!$B:$AS,1,FALSE)</f>
        <v>Serviços</v>
      </c>
    </row>
    <row r="17097" spans="1:12" x14ac:dyDescent="0.3">
      <c r="A17097" s="82" t="str">
        <f t="shared" si="534"/>
        <v>2020</v>
      </c>
      <c r="B17097" s="263" t="s">
        <v>2228</v>
      </c>
      <c r="C17097" s="315" t="s">
        <v>138</v>
      </c>
      <c r="D17097" s="74" t="str">
        <f t="shared" si="535"/>
        <v>fev/2020</v>
      </c>
      <c r="E17097" s="283">
        <v>43866</v>
      </c>
      <c r="F17097" s="318"/>
      <c r="G17097" s="318" t="s">
        <v>2229</v>
      </c>
      <c r="H17097" s="267" t="s">
        <v>5186</v>
      </c>
      <c r="I17097" s="267" t="s">
        <v>540</v>
      </c>
      <c r="J17097" s="265">
        <v>-100</v>
      </c>
      <c r="K17097" s="83" t="str">
        <f>IFERROR(IFERROR(VLOOKUP(I17097,'DE-PARA'!B:D,3,0),VLOOKUP(I17097,'DE-PARA'!C:D,2,0)),"NÃO ENCONTRADO")</f>
        <v>Tributos, Taxas e Contribuições</v>
      </c>
      <c r="L17097" s="50" t="str">
        <f>VLOOKUP(K17097,'Base -Receita-Despesa'!$B:$AS,1,FALSE)</f>
        <v>Tributos, Taxas e Contribuições</v>
      </c>
    </row>
    <row r="17098" spans="1:12" x14ac:dyDescent="0.3">
      <c r="A17098" s="82" t="str">
        <f t="shared" si="534"/>
        <v>2020</v>
      </c>
      <c r="B17098" s="263" t="s">
        <v>2228</v>
      </c>
      <c r="C17098" s="315" t="s">
        <v>138</v>
      </c>
      <c r="D17098" s="74" t="str">
        <f t="shared" si="535"/>
        <v>fev/2020</v>
      </c>
      <c r="E17098" s="283">
        <v>43866</v>
      </c>
      <c r="F17098" s="318" t="s">
        <v>1261</v>
      </c>
      <c r="G17098" s="318" t="s">
        <v>2229</v>
      </c>
      <c r="H17098" s="267" t="s">
        <v>2250</v>
      </c>
      <c r="I17098" s="267" t="s">
        <v>135</v>
      </c>
      <c r="J17098" s="265">
        <v>-9.5</v>
      </c>
      <c r="K17098" s="83" t="str">
        <f>IFERROR(IFERROR(VLOOKUP(I17098,'DE-PARA'!B:D,3,0),VLOOKUP(I17098,'DE-PARA'!C:D,2,0)),"NÃO ENCONTRADO")</f>
        <v>Outras Saídas</v>
      </c>
      <c r="L17098" s="50" t="str">
        <f>VLOOKUP(K17098,'Base -Receita-Despesa'!$B:$AS,1,FALSE)</f>
        <v>Outras Saídas</v>
      </c>
    </row>
    <row r="17099" spans="1:12" x14ac:dyDescent="0.3">
      <c r="A17099" s="82" t="str">
        <f t="shared" si="534"/>
        <v>2020</v>
      </c>
      <c r="B17099" s="263" t="s">
        <v>2228</v>
      </c>
      <c r="C17099" s="315" t="s">
        <v>138</v>
      </c>
      <c r="D17099" s="74" t="str">
        <f t="shared" si="535"/>
        <v>fev/2020</v>
      </c>
      <c r="E17099" s="283">
        <v>43866</v>
      </c>
      <c r="F17099" s="318" t="s">
        <v>4405</v>
      </c>
      <c r="G17099" s="318" t="s">
        <v>2229</v>
      </c>
      <c r="H17099" s="267" t="s">
        <v>5195</v>
      </c>
      <c r="I17099" s="267" t="s">
        <v>846</v>
      </c>
      <c r="J17099" s="265">
        <v>-769.01</v>
      </c>
      <c r="K17099" s="83" t="str">
        <f>IFERROR(IFERROR(VLOOKUP(I17099,'DE-PARA'!B:D,3,0),VLOOKUP(I17099,'DE-PARA'!C:D,2,0)),"NÃO ENCONTRADO")</f>
        <v>Pessoal</v>
      </c>
      <c r="L17099" s="50" t="str">
        <f>VLOOKUP(K17099,'Base -Receita-Despesa'!$B:$AS,1,FALSE)</f>
        <v>Pessoal</v>
      </c>
    </row>
    <row r="17100" spans="1:12" x14ac:dyDescent="0.3">
      <c r="A17100" s="82" t="str">
        <f t="shared" si="534"/>
        <v>2020</v>
      </c>
      <c r="B17100" s="263" t="s">
        <v>2228</v>
      </c>
      <c r="C17100" s="315" t="s">
        <v>138</v>
      </c>
      <c r="D17100" s="74" t="str">
        <f t="shared" si="535"/>
        <v>fev/2020</v>
      </c>
      <c r="E17100" s="283">
        <v>43866</v>
      </c>
      <c r="F17100" s="318" t="s">
        <v>1070</v>
      </c>
      <c r="G17100" s="318" t="s">
        <v>2229</v>
      </c>
      <c r="H17100" s="267" t="s">
        <v>1071</v>
      </c>
      <c r="I17100" s="267" t="s">
        <v>2237</v>
      </c>
      <c r="J17100" s="266">
        <v>2391.4899999999998</v>
      </c>
      <c r="K17100" s="83" t="str">
        <f>IFERROR(IFERROR(VLOOKUP(I17100,'DE-PARA'!B:D,3,0),VLOOKUP(I17100,'DE-PARA'!C:D,2,0)),"NÃO ENCONTRADO")</f>
        <v>Entrada Conta Aplicação (+)</v>
      </c>
      <c r="L17100" s="50" t="str">
        <f>VLOOKUP(K17100,'Base -Receita-Despesa'!$B:$AS,1,FALSE)</f>
        <v>ENTRADA CONTA APLICAÇÃO (+)</v>
      </c>
    </row>
    <row r="17101" spans="1:12" x14ac:dyDescent="0.3">
      <c r="A17101" s="82" t="str">
        <f t="shared" si="534"/>
        <v>2020</v>
      </c>
      <c r="B17101" s="260" t="s">
        <v>2240</v>
      </c>
      <c r="C17101" s="261" t="s">
        <v>138</v>
      </c>
      <c r="D17101" s="74" t="str">
        <f t="shared" si="535"/>
        <v>fev/2020</v>
      </c>
      <c r="E17101" s="264">
        <v>43867</v>
      </c>
      <c r="F17101" s="282" t="s">
        <v>5126</v>
      </c>
      <c r="G17101" s="282" t="s">
        <v>2229</v>
      </c>
      <c r="H17101" s="265" t="s">
        <v>2251</v>
      </c>
      <c r="I17101" s="265" t="s">
        <v>126</v>
      </c>
      <c r="J17101" s="266">
        <v>-500000</v>
      </c>
      <c r="K17101" s="83" t="str">
        <f>IFERROR(IFERROR(VLOOKUP(I17101,'DE-PARA'!B:D,3,0),VLOOKUP(I17101,'DE-PARA'!C:D,2,0)),"NÃO ENCONTRADO")</f>
        <v>TEV – Transferências Entre Contas (Entradas)</v>
      </c>
      <c r="L17101" s="50" t="str">
        <f>VLOOKUP(K17101,'Base -Receita-Despesa'!$B:$AS,1,FALSE)</f>
        <v>TEV – Transferências Entre Contas (Entradas)</v>
      </c>
    </row>
    <row r="17102" spans="1:12" x14ac:dyDescent="0.3">
      <c r="A17102" s="82" t="str">
        <f t="shared" si="534"/>
        <v>2020</v>
      </c>
      <c r="B17102" s="260" t="s">
        <v>2240</v>
      </c>
      <c r="C17102" s="261" t="s">
        <v>138</v>
      </c>
      <c r="D17102" s="74" t="str">
        <f t="shared" si="535"/>
        <v>fev/2020</v>
      </c>
      <c r="E17102" s="264">
        <v>43867</v>
      </c>
      <c r="F17102" s="282" t="s">
        <v>1070</v>
      </c>
      <c r="G17102" s="282" t="s">
        <v>2229</v>
      </c>
      <c r="H17102" s="265" t="s">
        <v>1071</v>
      </c>
      <c r="I17102" s="265" t="s">
        <v>2237</v>
      </c>
      <c r="J17102" s="266">
        <v>498508.46</v>
      </c>
      <c r="K17102" s="83" t="str">
        <f>IFERROR(IFERROR(VLOOKUP(I17102,'DE-PARA'!B:D,3,0),VLOOKUP(I17102,'DE-PARA'!C:D,2,0)),"NÃO ENCONTRADO")</f>
        <v>Entrada Conta Aplicação (+)</v>
      </c>
      <c r="L17102" s="50" t="str">
        <f>VLOOKUP(K17102,'Base -Receita-Despesa'!$B:$AS,1,FALSE)</f>
        <v>ENTRADA CONTA APLICAÇÃO (+)</v>
      </c>
    </row>
    <row r="17103" spans="1:12" x14ac:dyDescent="0.3">
      <c r="A17103" s="82" t="str">
        <f t="shared" si="534"/>
        <v>2020</v>
      </c>
      <c r="B17103" s="260" t="s">
        <v>2228</v>
      </c>
      <c r="C17103" s="261" t="s">
        <v>138</v>
      </c>
      <c r="D17103" s="74" t="str">
        <f t="shared" si="535"/>
        <v>fev/2020</v>
      </c>
      <c r="E17103" s="264">
        <v>43867</v>
      </c>
      <c r="F17103" s="282" t="s">
        <v>5129</v>
      </c>
      <c r="G17103" s="282" t="s">
        <v>2229</v>
      </c>
      <c r="H17103" s="265" t="s">
        <v>72</v>
      </c>
      <c r="I17103" s="265" t="s">
        <v>1064</v>
      </c>
      <c r="J17103" s="266">
        <v>-499950</v>
      </c>
      <c r="K17103" s="83" t="str">
        <f>IFERROR(IFERROR(VLOOKUP(I17103,'DE-PARA'!B:D,3,0),VLOOKUP(I17103,'DE-PARA'!C:D,2,0)),"NÃO ENCONTRADO")</f>
        <v>Saídas Da C/A Por Regates (-)</v>
      </c>
      <c r="L17103" s="50" t="str">
        <f>VLOOKUP(K17103,'Base -Receita-Despesa'!$B:$AS,1,FALSE)</f>
        <v>SAÍDAS DA C/A POR REGATES (-)</v>
      </c>
    </row>
    <row r="17104" spans="1:12" x14ac:dyDescent="0.3">
      <c r="A17104" s="82" t="str">
        <f t="shared" si="534"/>
        <v>2020</v>
      </c>
      <c r="B17104" s="260" t="s">
        <v>2228</v>
      </c>
      <c r="C17104" s="261" t="s">
        <v>138</v>
      </c>
      <c r="D17104" s="74" t="str">
        <f t="shared" si="535"/>
        <v>fev/2020</v>
      </c>
      <c r="E17104" s="264">
        <v>43867</v>
      </c>
      <c r="F17104" s="282" t="s">
        <v>5126</v>
      </c>
      <c r="G17104" s="282" t="s">
        <v>2229</v>
      </c>
      <c r="H17104" s="265" t="s">
        <v>2251</v>
      </c>
      <c r="I17104" s="265" t="s">
        <v>126</v>
      </c>
      <c r="J17104" s="266">
        <v>500000</v>
      </c>
      <c r="K17104" s="83" t="str">
        <f>IFERROR(IFERROR(VLOOKUP(I17104,'DE-PARA'!B:D,3,0),VLOOKUP(I17104,'DE-PARA'!C:D,2,0)),"NÃO ENCONTRADO")</f>
        <v>TEV – Transferências Entre Contas (Entradas)</v>
      </c>
      <c r="L17104" s="50" t="str">
        <f>VLOOKUP(K17104,'Base -Receita-Despesa'!$B:$AS,1,FALSE)</f>
        <v>TEV – Transferências Entre Contas (Entradas)</v>
      </c>
    </row>
    <row r="17105" spans="1:12" x14ac:dyDescent="0.3">
      <c r="A17105" s="82" t="str">
        <f t="shared" si="534"/>
        <v>2020</v>
      </c>
      <c r="B17105" s="260" t="s">
        <v>2228</v>
      </c>
      <c r="C17105" s="261" t="s">
        <v>138</v>
      </c>
      <c r="D17105" s="74" t="str">
        <f t="shared" si="535"/>
        <v>fev/2020</v>
      </c>
      <c r="E17105" s="264">
        <v>43867</v>
      </c>
      <c r="F17105" s="282">
        <v>1458</v>
      </c>
      <c r="G17105" s="282" t="s">
        <v>2229</v>
      </c>
      <c r="H17105" s="265" t="s">
        <v>5194</v>
      </c>
      <c r="I17105" s="280" t="s">
        <v>241</v>
      </c>
      <c r="J17105" s="265">
        <v>-240</v>
      </c>
      <c r="K17105" s="83" t="str">
        <f>IFERROR(IFERROR(VLOOKUP(I17105,'DE-PARA'!B:D,3,0),VLOOKUP(I17105,'DE-PARA'!C:D,2,0)),"NÃO ENCONTRADO")</f>
        <v>Serviços</v>
      </c>
      <c r="L17105" s="50" t="str">
        <f>VLOOKUP(K17105,'Base -Receita-Despesa'!$B:$AS,1,FALSE)</f>
        <v>Serviços</v>
      </c>
    </row>
    <row r="17106" spans="1:12" x14ac:dyDescent="0.3">
      <c r="A17106" s="82" t="str">
        <f t="shared" si="534"/>
        <v>2020</v>
      </c>
      <c r="B17106" s="260" t="s">
        <v>2228</v>
      </c>
      <c r="C17106" s="261" t="s">
        <v>138</v>
      </c>
      <c r="D17106" s="74" t="str">
        <f t="shared" si="535"/>
        <v>fev/2020</v>
      </c>
      <c r="E17106" s="264">
        <v>43867</v>
      </c>
      <c r="F17106" s="282">
        <v>3339</v>
      </c>
      <c r="G17106" s="282" t="s">
        <v>2229</v>
      </c>
      <c r="H17106" s="265" t="s">
        <v>5194</v>
      </c>
      <c r="I17106" s="280" t="s">
        <v>241</v>
      </c>
      <c r="J17106" s="265">
        <v>-354.29</v>
      </c>
      <c r="K17106" s="83" t="str">
        <f>IFERROR(IFERROR(VLOOKUP(I17106,'DE-PARA'!B:D,3,0),VLOOKUP(I17106,'DE-PARA'!C:D,2,0)),"NÃO ENCONTRADO")</f>
        <v>Serviços</v>
      </c>
      <c r="L17106" s="50" t="str">
        <f>VLOOKUP(K17106,'Base -Receita-Despesa'!$B:$AS,1,FALSE)</f>
        <v>Serviços</v>
      </c>
    </row>
    <row r="17107" spans="1:12" x14ac:dyDescent="0.3">
      <c r="A17107" s="82" t="str">
        <f t="shared" si="534"/>
        <v>2020</v>
      </c>
      <c r="B17107" s="260" t="s">
        <v>2228</v>
      </c>
      <c r="C17107" s="261" t="s">
        <v>138</v>
      </c>
      <c r="D17107" s="74" t="str">
        <f t="shared" si="535"/>
        <v>fev/2020</v>
      </c>
      <c r="E17107" s="264">
        <v>43867</v>
      </c>
      <c r="F17107" s="282">
        <v>1476</v>
      </c>
      <c r="G17107" s="282" t="s">
        <v>2229</v>
      </c>
      <c r="H17107" s="265" t="s">
        <v>5196</v>
      </c>
      <c r="I17107" s="265" t="s">
        <v>157</v>
      </c>
      <c r="J17107" s="265">
        <v>-325.8</v>
      </c>
      <c r="K17107" s="83" t="str">
        <f>IFERROR(IFERROR(VLOOKUP(I17107,'DE-PARA'!B:D,3,0),VLOOKUP(I17107,'DE-PARA'!C:D,2,0)),"NÃO ENCONTRADO")</f>
        <v>Materiais</v>
      </c>
      <c r="L17107" s="50" t="str">
        <f>VLOOKUP(K17107,'Base -Receita-Despesa'!$B:$AS,1,FALSE)</f>
        <v>Materiais</v>
      </c>
    </row>
    <row r="17108" spans="1:12" x14ac:dyDescent="0.3">
      <c r="A17108" s="82" t="str">
        <f t="shared" si="534"/>
        <v>2020</v>
      </c>
      <c r="B17108" s="260" t="s">
        <v>2228</v>
      </c>
      <c r="C17108" s="261" t="s">
        <v>138</v>
      </c>
      <c r="D17108" s="74" t="str">
        <f t="shared" si="535"/>
        <v>fev/2020</v>
      </c>
      <c r="E17108" s="264">
        <v>43867</v>
      </c>
      <c r="F17108" s="282">
        <v>47476</v>
      </c>
      <c r="G17108" s="282" t="s">
        <v>2229</v>
      </c>
      <c r="H17108" s="265" t="s">
        <v>2317</v>
      </c>
      <c r="I17108" s="265" t="s">
        <v>846</v>
      </c>
      <c r="J17108" s="265">
        <v>-64</v>
      </c>
      <c r="K17108" s="83" t="str">
        <f>IFERROR(IFERROR(VLOOKUP(I17108,'DE-PARA'!B:D,3,0),VLOOKUP(I17108,'DE-PARA'!C:D,2,0)),"NÃO ENCONTRADO")</f>
        <v>Pessoal</v>
      </c>
      <c r="L17108" s="50" t="str">
        <f>VLOOKUP(K17108,'Base -Receita-Despesa'!$B:$AS,1,FALSE)</f>
        <v>Pessoal</v>
      </c>
    </row>
    <row r="17109" spans="1:12" x14ac:dyDescent="0.3">
      <c r="A17109" s="82" t="str">
        <f t="shared" si="534"/>
        <v>2020</v>
      </c>
      <c r="B17109" s="260" t="s">
        <v>2228</v>
      </c>
      <c r="C17109" s="261" t="s">
        <v>138</v>
      </c>
      <c r="D17109" s="74" t="str">
        <f t="shared" si="535"/>
        <v>fev/2020</v>
      </c>
      <c r="E17109" s="264">
        <v>43867</v>
      </c>
      <c r="F17109" s="282">
        <v>46686</v>
      </c>
      <c r="G17109" s="282" t="s">
        <v>2229</v>
      </c>
      <c r="H17109" s="265" t="s">
        <v>2317</v>
      </c>
      <c r="I17109" s="265" t="s">
        <v>846</v>
      </c>
      <c r="J17109" s="265">
        <v>-64</v>
      </c>
      <c r="K17109" s="83" t="str">
        <f>IFERROR(IFERROR(VLOOKUP(I17109,'DE-PARA'!B:D,3,0),VLOOKUP(I17109,'DE-PARA'!C:D,2,0)),"NÃO ENCONTRADO")</f>
        <v>Pessoal</v>
      </c>
      <c r="L17109" s="50" t="str">
        <f>VLOOKUP(K17109,'Base -Receita-Despesa'!$B:$AS,1,FALSE)</f>
        <v>Pessoal</v>
      </c>
    </row>
    <row r="17110" spans="1:12" x14ac:dyDescent="0.3">
      <c r="A17110" s="82" t="str">
        <f t="shared" si="534"/>
        <v>2020</v>
      </c>
      <c r="B17110" s="260" t="s">
        <v>2228</v>
      </c>
      <c r="C17110" s="261" t="s">
        <v>138</v>
      </c>
      <c r="D17110" s="74" t="str">
        <f t="shared" si="535"/>
        <v>fev/2020</v>
      </c>
      <c r="E17110" s="264">
        <v>43867</v>
      </c>
      <c r="F17110" s="282">
        <v>47476</v>
      </c>
      <c r="G17110" s="282" t="s">
        <v>2229</v>
      </c>
      <c r="H17110" s="265" t="s">
        <v>2317</v>
      </c>
      <c r="I17110" s="265" t="s">
        <v>562</v>
      </c>
      <c r="J17110" s="265">
        <v>-5</v>
      </c>
      <c r="K17110" s="83" t="str">
        <f>IFERROR(IFERROR(VLOOKUP(I17110,'DE-PARA'!B:D,3,0),VLOOKUP(I17110,'DE-PARA'!C:D,2,0)),"NÃO ENCONTRADO")</f>
        <v>Outras Saídas</v>
      </c>
      <c r="L17110" s="50" t="str">
        <f>VLOOKUP(K17110,'Base -Receita-Despesa'!$B:$AS,1,FALSE)</f>
        <v>Outras Saídas</v>
      </c>
    </row>
    <row r="17111" spans="1:12" x14ac:dyDescent="0.3">
      <c r="A17111" s="82" t="str">
        <f t="shared" si="534"/>
        <v>2020</v>
      </c>
      <c r="B17111" s="260" t="s">
        <v>2228</v>
      </c>
      <c r="C17111" s="261" t="s">
        <v>138</v>
      </c>
      <c r="D17111" s="74" t="str">
        <f t="shared" si="535"/>
        <v>fev/2020</v>
      </c>
      <c r="E17111" s="264">
        <v>43867</v>
      </c>
      <c r="F17111" s="282">
        <v>46686</v>
      </c>
      <c r="G17111" s="282" t="s">
        <v>2229</v>
      </c>
      <c r="H17111" s="265" t="s">
        <v>2317</v>
      </c>
      <c r="I17111" s="265" t="s">
        <v>562</v>
      </c>
      <c r="J17111" s="265">
        <v>-3.48</v>
      </c>
      <c r="K17111" s="83" t="str">
        <f>IFERROR(IFERROR(VLOOKUP(I17111,'DE-PARA'!B:D,3,0),VLOOKUP(I17111,'DE-PARA'!C:D,2,0)),"NÃO ENCONTRADO")</f>
        <v>Outras Saídas</v>
      </c>
      <c r="L17111" s="50" t="str">
        <f>VLOOKUP(K17111,'Base -Receita-Despesa'!$B:$AS,1,FALSE)</f>
        <v>Outras Saídas</v>
      </c>
    </row>
    <row r="17112" spans="1:12" x14ac:dyDescent="0.3">
      <c r="A17112" s="82" t="str">
        <f t="shared" si="534"/>
        <v>2020</v>
      </c>
      <c r="B17112" s="260" t="s">
        <v>2228</v>
      </c>
      <c r="C17112" s="261" t="s">
        <v>138</v>
      </c>
      <c r="D17112" s="74" t="str">
        <f t="shared" si="535"/>
        <v>fev/2020</v>
      </c>
      <c r="E17112" s="264">
        <v>43867</v>
      </c>
      <c r="F17112" s="282">
        <v>3631</v>
      </c>
      <c r="G17112" s="282" t="s">
        <v>2229</v>
      </c>
      <c r="H17112" s="265" t="s">
        <v>2231</v>
      </c>
      <c r="I17112" s="265" t="s">
        <v>2185</v>
      </c>
      <c r="J17112" s="266">
        <v>-4357.8900000000003</v>
      </c>
      <c r="K17112" s="83" t="str">
        <f>IFERROR(IFERROR(VLOOKUP(I17112,'DE-PARA'!B:D,3,0),VLOOKUP(I17112,'DE-PARA'!C:D,2,0)),"NÃO ENCONTRADO")</f>
        <v>Materiais</v>
      </c>
      <c r="L17112" s="50" t="str">
        <f>VLOOKUP(K17112,'Base -Receita-Despesa'!$B:$AS,1,FALSE)</f>
        <v>Materiais</v>
      </c>
    </row>
    <row r="17113" spans="1:12" x14ac:dyDescent="0.3">
      <c r="A17113" s="82" t="str">
        <f t="shared" si="534"/>
        <v>2020</v>
      </c>
      <c r="B17113" s="260" t="s">
        <v>2228</v>
      </c>
      <c r="C17113" s="261" t="s">
        <v>138</v>
      </c>
      <c r="D17113" s="74" t="str">
        <f t="shared" si="535"/>
        <v>fev/2020</v>
      </c>
      <c r="E17113" s="264">
        <v>43867</v>
      </c>
      <c r="F17113" s="282" t="s">
        <v>1261</v>
      </c>
      <c r="G17113" s="282" t="s">
        <v>2229</v>
      </c>
      <c r="H17113" s="265" t="s">
        <v>2250</v>
      </c>
      <c r="I17113" s="265" t="s">
        <v>135</v>
      </c>
      <c r="J17113" s="265">
        <v>-9.5</v>
      </c>
      <c r="K17113" s="83" t="str">
        <f>IFERROR(IFERROR(VLOOKUP(I17113,'DE-PARA'!B:D,3,0),VLOOKUP(I17113,'DE-PARA'!C:D,2,0)),"NÃO ENCONTRADO")</f>
        <v>Outras Saídas</v>
      </c>
      <c r="L17113" s="50" t="str">
        <f>VLOOKUP(K17113,'Base -Receita-Despesa'!$B:$AS,1,FALSE)</f>
        <v>Outras Saídas</v>
      </c>
    </row>
    <row r="17114" spans="1:12" x14ac:dyDescent="0.3">
      <c r="A17114" s="82" t="str">
        <f t="shared" si="534"/>
        <v>2020</v>
      </c>
      <c r="B17114" s="260" t="s">
        <v>2228</v>
      </c>
      <c r="C17114" s="261" t="s">
        <v>138</v>
      </c>
      <c r="D17114" s="74" t="str">
        <f t="shared" si="535"/>
        <v>fev/2020</v>
      </c>
      <c r="E17114" s="264">
        <v>43867</v>
      </c>
      <c r="F17114" s="282" t="s">
        <v>1261</v>
      </c>
      <c r="G17114" s="282" t="s">
        <v>2229</v>
      </c>
      <c r="H17114" s="265" t="s">
        <v>262</v>
      </c>
      <c r="I17114" s="265" t="s">
        <v>135</v>
      </c>
      <c r="J17114" s="265">
        <v>-228.78</v>
      </c>
      <c r="K17114" s="83" t="str">
        <f>IFERROR(IFERROR(VLOOKUP(I17114,'DE-PARA'!B:D,3,0),VLOOKUP(I17114,'DE-PARA'!C:D,2,0)),"NÃO ENCONTRADO")</f>
        <v>Outras Saídas</v>
      </c>
      <c r="L17114" s="50" t="str">
        <f>VLOOKUP(K17114,'Base -Receita-Despesa'!$B:$AS,1,FALSE)</f>
        <v>Outras Saídas</v>
      </c>
    </row>
    <row r="17115" spans="1:12" x14ac:dyDescent="0.3">
      <c r="A17115" s="82" t="str">
        <f t="shared" si="534"/>
        <v>2020</v>
      </c>
      <c r="B17115" s="260" t="s">
        <v>2228</v>
      </c>
      <c r="C17115" s="261" t="s">
        <v>138</v>
      </c>
      <c r="D17115" s="74" t="str">
        <f t="shared" si="535"/>
        <v>fev/2020</v>
      </c>
      <c r="E17115" s="264">
        <v>43867</v>
      </c>
      <c r="F17115" s="282" t="s">
        <v>1070</v>
      </c>
      <c r="G17115" s="282" t="s">
        <v>2229</v>
      </c>
      <c r="H17115" s="265" t="s">
        <v>1071</v>
      </c>
      <c r="I17115" s="265" t="s">
        <v>2237</v>
      </c>
      <c r="J17115" s="266">
        <v>5602.74</v>
      </c>
      <c r="K17115" s="83" t="str">
        <f>IFERROR(IFERROR(VLOOKUP(I17115,'DE-PARA'!B:D,3,0),VLOOKUP(I17115,'DE-PARA'!C:D,2,0)),"NÃO ENCONTRADO")</f>
        <v>Entrada Conta Aplicação (+)</v>
      </c>
      <c r="L17115" s="50" t="str">
        <f>VLOOKUP(K17115,'Base -Receita-Despesa'!$B:$AS,1,FALSE)</f>
        <v>ENTRADA CONTA APLICAÇÃO (+)</v>
      </c>
    </row>
    <row r="17116" spans="1:12" x14ac:dyDescent="0.3">
      <c r="A17116" s="82" t="str">
        <f t="shared" si="534"/>
        <v>2020</v>
      </c>
      <c r="B17116" s="260" t="s">
        <v>2228</v>
      </c>
      <c r="C17116" s="261" t="s">
        <v>138</v>
      </c>
      <c r="D17116" s="74" t="str">
        <f t="shared" si="535"/>
        <v>fev/2020</v>
      </c>
      <c r="E17116" s="264">
        <v>43868</v>
      </c>
      <c r="F17116" s="282">
        <v>1476</v>
      </c>
      <c r="G17116" s="282" t="s">
        <v>2229</v>
      </c>
      <c r="H17116" s="265" t="s">
        <v>5196</v>
      </c>
      <c r="I17116" s="265" t="s">
        <v>157</v>
      </c>
      <c r="J17116" s="265">
        <v>325.8</v>
      </c>
      <c r="K17116" s="83" t="str">
        <f>IFERROR(IFERROR(VLOOKUP(I17116,'DE-PARA'!B:D,3,0),VLOOKUP(I17116,'DE-PARA'!C:D,2,0)),"NÃO ENCONTRADO")</f>
        <v>Materiais</v>
      </c>
      <c r="L17116" s="50" t="str">
        <f>VLOOKUP(K17116,'Base -Receita-Despesa'!$B:$AS,1,FALSE)</f>
        <v>Materiais</v>
      </c>
    </row>
    <row r="17117" spans="1:12" x14ac:dyDescent="0.3">
      <c r="A17117" s="82" t="str">
        <f t="shared" si="534"/>
        <v>2020</v>
      </c>
      <c r="B17117" s="260" t="s">
        <v>2240</v>
      </c>
      <c r="C17117" s="261" t="s">
        <v>138</v>
      </c>
      <c r="D17117" s="74" t="str">
        <f t="shared" si="535"/>
        <v>fev/2020</v>
      </c>
      <c r="E17117" s="264">
        <v>43868</v>
      </c>
      <c r="F17117" s="282" t="s">
        <v>5126</v>
      </c>
      <c r="G17117" s="282" t="s">
        <v>2229</v>
      </c>
      <c r="H17117" s="265" t="s">
        <v>2251</v>
      </c>
      <c r="I17117" s="265" t="s">
        <v>126</v>
      </c>
      <c r="J17117" s="266">
        <v>-500000</v>
      </c>
      <c r="K17117" s="83" t="str">
        <f>IFERROR(IFERROR(VLOOKUP(I17117,'DE-PARA'!B:D,3,0),VLOOKUP(I17117,'DE-PARA'!C:D,2,0)),"NÃO ENCONTRADO")</f>
        <v>TEV – Transferências Entre Contas (Entradas)</v>
      </c>
      <c r="L17117" s="50" t="str">
        <f>VLOOKUP(K17117,'Base -Receita-Despesa'!$B:$AS,1,FALSE)</f>
        <v>TEV – Transferências Entre Contas (Entradas)</v>
      </c>
    </row>
    <row r="17118" spans="1:12" x14ac:dyDescent="0.3">
      <c r="A17118" s="82" t="str">
        <f t="shared" si="534"/>
        <v>2020</v>
      </c>
      <c r="B17118" s="260" t="s">
        <v>2240</v>
      </c>
      <c r="C17118" s="261" t="s">
        <v>138</v>
      </c>
      <c r="D17118" s="74" t="str">
        <f t="shared" si="535"/>
        <v>fev/2020</v>
      </c>
      <c r="E17118" s="264">
        <v>43868</v>
      </c>
      <c r="F17118" s="282" t="s">
        <v>1070</v>
      </c>
      <c r="G17118" s="282" t="s">
        <v>2229</v>
      </c>
      <c r="H17118" s="265" t="s">
        <v>1071</v>
      </c>
      <c r="I17118" s="265" t="s">
        <v>2237</v>
      </c>
      <c r="J17118" s="266">
        <v>500000</v>
      </c>
      <c r="K17118" s="83" t="str">
        <f>IFERROR(IFERROR(VLOOKUP(I17118,'DE-PARA'!B:D,3,0),VLOOKUP(I17118,'DE-PARA'!C:D,2,0)),"NÃO ENCONTRADO")</f>
        <v>Entrada Conta Aplicação (+)</v>
      </c>
      <c r="L17118" s="50" t="str">
        <f>VLOOKUP(K17118,'Base -Receita-Despesa'!$B:$AS,1,FALSE)</f>
        <v>ENTRADA CONTA APLICAÇÃO (+)</v>
      </c>
    </row>
    <row r="17119" spans="1:12" x14ac:dyDescent="0.3">
      <c r="A17119" s="82" t="str">
        <f t="shared" si="534"/>
        <v>2020</v>
      </c>
      <c r="B17119" s="260" t="s">
        <v>2228</v>
      </c>
      <c r="C17119" s="261" t="s">
        <v>138</v>
      </c>
      <c r="D17119" s="74" t="str">
        <f t="shared" si="535"/>
        <v>fev/2020</v>
      </c>
      <c r="E17119" s="264">
        <v>43868</v>
      </c>
      <c r="F17119" s="282" t="s">
        <v>5129</v>
      </c>
      <c r="G17119" s="282" t="s">
        <v>2229</v>
      </c>
      <c r="H17119" s="265" t="s">
        <v>72</v>
      </c>
      <c r="I17119" s="265" t="s">
        <v>1064</v>
      </c>
      <c r="J17119" s="266">
        <v>-77936.56</v>
      </c>
      <c r="K17119" s="83" t="str">
        <f>IFERROR(IFERROR(VLOOKUP(I17119,'DE-PARA'!B:D,3,0),VLOOKUP(I17119,'DE-PARA'!C:D,2,0)),"NÃO ENCONTRADO")</f>
        <v>Saídas Da C/A Por Regates (-)</v>
      </c>
      <c r="L17119" s="50" t="str">
        <f>VLOOKUP(K17119,'Base -Receita-Despesa'!$B:$AS,1,FALSE)</f>
        <v>SAÍDAS DA C/A POR REGATES (-)</v>
      </c>
    </row>
    <row r="17120" spans="1:12" x14ac:dyDescent="0.3">
      <c r="A17120" s="82" t="str">
        <f t="shared" si="534"/>
        <v>2020</v>
      </c>
      <c r="B17120" s="260" t="s">
        <v>2228</v>
      </c>
      <c r="C17120" s="261" t="s">
        <v>138</v>
      </c>
      <c r="D17120" s="74" t="str">
        <f t="shared" si="535"/>
        <v>fev/2020</v>
      </c>
      <c r="E17120" s="264">
        <v>43868</v>
      </c>
      <c r="F17120" s="282" t="s">
        <v>5126</v>
      </c>
      <c r="G17120" s="282" t="s">
        <v>2229</v>
      </c>
      <c r="H17120" s="265" t="s">
        <v>2251</v>
      </c>
      <c r="I17120" s="265" t="s">
        <v>126</v>
      </c>
      <c r="J17120" s="266">
        <v>500000</v>
      </c>
      <c r="K17120" s="83" t="str">
        <f>IFERROR(IFERROR(VLOOKUP(I17120,'DE-PARA'!B:D,3,0),VLOOKUP(I17120,'DE-PARA'!C:D,2,0)),"NÃO ENCONTRADO")</f>
        <v>TEV – Transferências Entre Contas (Entradas)</v>
      </c>
      <c r="L17120" s="50" t="str">
        <f>VLOOKUP(K17120,'Base -Receita-Despesa'!$B:$AS,1,FALSE)</f>
        <v>TEV – Transferências Entre Contas (Entradas)</v>
      </c>
    </row>
    <row r="17121" spans="1:12" x14ac:dyDescent="0.3">
      <c r="A17121" s="82" t="str">
        <f t="shared" si="534"/>
        <v>2020</v>
      </c>
      <c r="B17121" s="260" t="s">
        <v>2228</v>
      </c>
      <c r="C17121" s="261" t="s">
        <v>138</v>
      </c>
      <c r="D17121" s="74" t="str">
        <f t="shared" si="535"/>
        <v>fev/2020</v>
      </c>
      <c r="E17121" s="264">
        <v>43868</v>
      </c>
      <c r="F17121" s="282">
        <v>18843</v>
      </c>
      <c r="G17121" s="282" t="s">
        <v>2229</v>
      </c>
      <c r="H17121" s="265" t="s">
        <v>3145</v>
      </c>
      <c r="I17121" s="265" t="s">
        <v>2194</v>
      </c>
      <c r="J17121" s="265">
        <v>-186</v>
      </c>
      <c r="K17121" s="83" t="str">
        <f>IFERROR(IFERROR(VLOOKUP(I17121,'DE-PARA'!B:D,3,0),VLOOKUP(I17121,'DE-PARA'!C:D,2,0)),"NÃO ENCONTRADO")</f>
        <v>Materiais</v>
      </c>
      <c r="L17121" s="50" t="str">
        <f>VLOOKUP(K17121,'Base -Receita-Despesa'!$B:$AS,1,FALSE)</f>
        <v>Materiais</v>
      </c>
    </row>
    <row r="17122" spans="1:12" x14ac:dyDescent="0.3">
      <c r="A17122" s="82" t="str">
        <f t="shared" si="534"/>
        <v>2020</v>
      </c>
      <c r="B17122" s="260" t="s">
        <v>2228</v>
      </c>
      <c r="C17122" s="261" t="s">
        <v>138</v>
      </c>
      <c r="D17122" s="74" t="str">
        <f t="shared" si="535"/>
        <v>fev/2020</v>
      </c>
      <c r="E17122" s="264">
        <v>43868</v>
      </c>
      <c r="F17122" s="282" t="s">
        <v>4377</v>
      </c>
      <c r="G17122" s="282" t="s">
        <v>2229</v>
      </c>
      <c r="H17122" s="265" t="s">
        <v>5197</v>
      </c>
      <c r="I17122" s="265" t="s">
        <v>128</v>
      </c>
      <c r="J17122" s="266">
        <v>-39939.07</v>
      </c>
      <c r="K17122" s="83" t="str">
        <f>IFERROR(IFERROR(VLOOKUP(I17122,'DE-PARA'!B:D,3,0),VLOOKUP(I17122,'DE-PARA'!C:D,2,0)),"NÃO ENCONTRADO")</f>
        <v>Encargos sobre Folha de Pagamento</v>
      </c>
      <c r="L17122" s="50" t="str">
        <f>VLOOKUP(K17122,'Base -Receita-Despesa'!$B:$AS,1,FALSE)</f>
        <v>Encargos sobre Folha de Pagamento</v>
      </c>
    </row>
    <row r="17123" spans="1:12" x14ac:dyDescent="0.3">
      <c r="A17123" s="82" t="str">
        <f t="shared" si="534"/>
        <v>2020</v>
      </c>
      <c r="B17123" s="260" t="s">
        <v>2228</v>
      </c>
      <c r="C17123" s="261" t="s">
        <v>138</v>
      </c>
      <c r="D17123" s="74" t="str">
        <f t="shared" si="535"/>
        <v>fev/2020</v>
      </c>
      <c r="E17123" s="264">
        <v>43868</v>
      </c>
      <c r="F17123" s="282">
        <v>103</v>
      </c>
      <c r="G17123" s="282" t="s">
        <v>2229</v>
      </c>
      <c r="H17123" s="265" t="s">
        <v>4753</v>
      </c>
      <c r="I17123" s="265" t="s">
        <v>2176</v>
      </c>
      <c r="J17123" s="266">
        <v>-8446.5</v>
      </c>
      <c r="K17123" s="83" t="str">
        <f>IFERROR(IFERROR(VLOOKUP(I17123,'DE-PARA'!B:D,3,0),VLOOKUP(I17123,'DE-PARA'!C:D,2,0)),"NÃO ENCONTRADO")</f>
        <v>Pessoal</v>
      </c>
      <c r="L17123" s="50" t="str">
        <f>VLOOKUP(K17123,'Base -Receita-Despesa'!$B:$AS,1,FALSE)</f>
        <v>Pessoal</v>
      </c>
    </row>
    <row r="17124" spans="1:12" x14ac:dyDescent="0.3">
      <c r="A17124" s="82" t="str">
        <f t="shared" si="534"/>
        <v>2020</v>
      </c>
      <c r="B17124" s="260" t="s">
        <v>2228</v>
      </c>
      <c r="C17124" s="261" t="s">
        <v>138</v>
      </c>
      <c r="D17124" s="74" t="str">
        <f t="shared" si="535"/>
        <v>fev/2020</v>
      </c>
      <c r="E17124" s="264">
        <v>43868</v>
      </c>
      <c r="F17124" s="282">
        <v>102</v>
      </c>
      <c r="G17124" s="282" t="s">
        <v>2229</v>
      </c>
      <c r="H17124" s="265" t="s">
        <v>4753</v>
      </c>
      <c r="I17124" s="265" t="s">
        <v>2176</v>
      </c>
      <c r="J17124" s="266">
        <v>-18657.38</v>
      </c>
      <c r="K17124" s="83" t="str">
        <f>IFERROR(IFERROR(VLOOKUP(I17124,'DE-PARA'!B:D,3,0),VLOOKUP(I17124,'DE-PARA'!C:D,2,0)),"NÃO ENCONTRADO")</f>
        <v>Pessoal</v>
      </c>
      <c r="L17124" s="50" t="str">
        <f>VLOOKUP(K17124,'Base -Receita-Despesa'!$B:$AS,1,FALSE)</f>
        <v>Pessoal</v>
      </c>
    </row>
    <row r="17125" spans="1:12" x14ac:dyDescent="0.3">
      <c r="A17125" s="82" t="str">
        <f t="shared" si="534"/>
        <v>2020</v>
      </c>
      <c r="B17125" s="260" t="s">
        <v>2228</v>
      </c>
      <c r="C17125" s="261" t="s">
        <v>138</v>
      </c>
      <c r="D17125" s="74" t="str">
        <f t="shared" si="535"/>
        <v>fev/2020</v>
      </c>
      <c r="E17125" s="264">
        <v>43868</v>
      </c>
      <c r="F17125" s="282">
        <v>312</v>
      </c>
      <c r="G17125" s="282" t="s">
        <v>2229</v>
      </c>
      <c r="H17125" s="265" t="s">
        <v>5155</v>
      </c>
      <c r="I17125" s="265" t="s">
        <v>164</v>
      </c>
      <c r="J17125" s="266">
        <v>-4620</v>
      </c>
      <c r="K17125" s="83" t="str">
        <f>IFERROR(IFERROR(VLOOKUP(I17125,'DE-PARA'!B:D,3,0),VLOOKUP(I17125,'DE-PARA'!C:D,2,0)),"NÃO ENCONTRADO")</f>
        <v>Concessionárias (água, luz e telefone)</v>
      </c>
      <c r="L17125" s="50" t="str">
        <f>VLOOKUP(K17125,'Base -Receita-Despesa'!$B:$AS,1,FALSE)</f>
        <v>Concessionárias (água, luz e telefone)</v>
      </c>
    </row>
    <row r="17126" spans="1:12" x14ac:dyDescent="0.3">
      <c r="A17126" s="82" t="str">
        <f t="shared" si="534"/>
        <v>2020</v>
      </c>
      <c r="B17126" s="260" t="s">
        <v>2228</v>
      </c>
      <c r="C17126" s="261" t="s">
        <v>138</v>
      </c>
      <c r="D17126" s="74" t="str">
        <f t="shared" si="535"/>
        <v>fev/2020</v>
      </c>
      <c r="E17126" s="264">
        <v>43868</v>
      </c>
      <c r="F17126" s="282">
        <v>313</v>
      </c>
      <c r="G17126" s="282" t="s">
        <v>2229</v>
      </c>
      <c r="H17126" s="265" t="s">
        <v>5155</v>
      </c>
      <c r="I17126" s="265" t="s">
        <v>164</v>
      </c>
      <c r="J17126" s="266">
        <v>-1980</v>
      </c>
      <c r="K17126" s="83" t="str">
        <f>IFERROR(IFERROR(VLOOKUP(I17126,'DE-PARA'!B:D,3,0),VLOOKUP(I17126,'DE-PARA'!C:D,2,0)),"NÃO ENCONTRADO")</f>
        <v>Concessionárias (água, luz e telefone)</v>
      </c>
      <c r="L17126" s="50" t="str">
        <f>VLOOKUP(K17126,'Base -Receita-Despesa'!$B:$AS,1,FALSE)</f>
        <v>Concessionárias (água, luz e telefone)</v>
      </c>
    </row>
    <row r="17127" spans="1:12" x14ac:dyDescent="0.3">
      <c r="A17127" s="82" t="str">
        <f t="shared" si="534"/>
        <v>2020</v>
      </c>
      <c r="B17127" s="260" t="s">
        <v>2228</v>
      </c>
      <c r="C17127" s="261" t="s">
        <v>138</v>
      </c>
      <c r="D17127" s="74" t="str">
        <f t="shared" si="535"/>
        <v>fev/2020</v>
      </c>
      <c r="E17127" s="264">
        <v>43868</v>
      </c>
      <c r="F17127" s="282">
        <v>32</v>
      </c>
      <c r="G17127" s="282" t="s">
        <v>2229</v>
      </c>
      <c r="H17127" s="265" t="s">
        <v>5198</v>
      </c>
      <c r="I17127" s="265" t="s">
        <v>119</v>
      </c>
      <c r="J17127" s="266">
        <v>-164047.67000000001</v>
      </c>
      <c r="K17127" s="83" t="str">
        <f>IFERROR(IFERROR(VLOOKUP(I17127,'DE-PARA'!B:D,3,0),VLOOKUP(I17127,'DE-PARA'!C:D,2,0)),"NÃO ENCONTRADO")</f>
        <v>Serviços</v>
      </c>
      <c r="L17127" s="50" t="str">
        <f>VLOOKUP(K17127,'Base -Receita-Despesa'!$B:$AS,1,FALSE)</f>
        <v>Serviços</v>
      </c>
    </row>
    <row r="17128" spans="1:12" x14ac:dyDescent="0.3">
      <c r="A17128" s="82" t="str">
        <f t="shared" si="534"/>
        <v>2020</v>
      </c>
      <c r="B17128" s="260" t="s">
        <v>2228</v>
      </c>
      <c r="C17128" s="261" t="s">
        <v>138</v>
      </c>
      <c r="D17128" s="74" t="str">
        <f t="shared" si="535"/>
        <v>fev/2020</v>
      </c>
      <c r="E17128" s="264">
        <v>43868</v>
      </c>
      <c r="F17128" s="282">
        <v>36</v>
      </c>
      <c r="G17128" s="282" t="s">
        <v>2229</v>
      </c>
      <c r="H17128" s="265" t="s">
        <v>5114</v>
      </c>
      <c r="I17128" s="265" t="s">
        <v>118</v>
      </c>
      <c r="J17128" s="266">
        <v>-79126.59</v>
      </c>
      <c r="K17128" s="83" t="str">
        <f>IFERROR(IFERROR(VLOOKUP(I17128,'DE-PARA'!B:D,3,0),VLOOKUP(I17128,'DE-PARA'!C:D,2,0)),"NÃO ENCONTRADO")</f>
        <v>Serviços</v>
      </c>
      <c r="L17128" s="50" t="str">
        <f>VLOOKUP(K17128,'Base -Receita-Despesa'!$B:$AS,1,FALSE)</f>
        <v>Serviços</v>
      </c>
    </row>
    <row r="17129" spans="1:12" x14ac:dyDescent="0.3">
      <c r="A17129" s="82" t="str">
        <f t="shared" si="534"/>
        <v>2020</v>
      </c>
      <c r="B17129" s="260" t="s">
        <v>2228</v>
      </c>
      <c r="C17129" s="261" t="s">
        <v>138</v>
      </c>
      <c r="D17129" s="74" t="str">
        <f t="shared" si="535"/>
        <v>fev/2020</v>
      </c>
      <c r="E17129" s="264">
        <v>43868</v>
      </c>
      <c r="F17129" s="282" t="s">
        <v>437</v>
      </c>
      <c r="G17129" s="282" t="s">
        <v>2229</v>
      </c>
      <c r="H17129" s="265" t="s">
        <v>438</v>
      </c>
      <c r="I17129" s="265" t="s">
        <v>439</v>
      </c>
      <c r="J17129" s="265">
        <v>-998</v>
      </c>
      <c r="K17129" s="83" t="str">
        <f>IFERROR(IFERROR(VLOOKUP(I17129,'DE-PARA'!B:D,3,0),VLOOKUP(I17129,'DE-PARA'!C:D,2,0)),"NÃO ENCONTRADO")</f>
        <v>Aluguéis</v>
      </c>
      <c r="L17129" s="50" t="str">
        <f>VLOOKUP(K17129,'Base -Receita-Despesa'!$B:$AS,1,FALSE)</f>
        <v>Aluguéis</v>
      </c>
    </row>
    <row r="17130" spans="1:12" x14ac:dyDescent="0.3">
      <c r="A17130" s="82" t="str">
        <f t="shared" ref="A17130:A17193" si="536">IF(K17130="NÃO ENCONTRADO",0,RIGHT(D17130,4))</f>
        <v>2020</v>
      </c>
      <c r="B17130" s="260" t="s">
        <v>2228</v>
      </c>
      <c r="C17130" s="261" t="s">
        <v>138</v>
      </c>
      <c r="D17130" s="74" t="str">
        <f t="shared" si="535"/>
        <v>fev/2020</v>
      </c>
      <c r="E17130" s="264">
        <v>43868</v>
      </c>
      <c r="F17130" s="282">
        <v>19941</v>
      </c>
      <c r="G17130" s="282" t="s">
        <v>2229</v>
      </c>
      <c r="H17130" s="265" t="s">
        <v>5149</v>
      </c>
      <c r="I17130" s="265" t="s">
        <v>2204</v>
      </c>
      <c r="J17130" s="266">
        <v>-2747.7</v>
      </c>
      <c r="K17130" s="83" t="str">
        <f>IFERROR(IFERROR(VLOOKUP(I17130,'DE-PARA'!B:D,3,0),VLOOKUP(I17130,'DE-PARA'!C:D,2,0)),"NÃO ENCONTRADO")</f>
        <v>Serviços</v>
      </c>
      <c r="L17130" s="50" t="str">
        <f>VLOOKUP(K17130,'Base -Receita-Despesa'!$B:$AS,1,FALSE)</f>
        <v>Serviços</v>
      </c>
    </row>
    <row r="17131" spans="1:12" x14ac:dyDescent="0.3">
      <c r="A17131" s="82" t="str">
        <f t="shared" si="536"/>
        <v>2020</v>
      </c>
      <c r="B17131" s="260" t="s">
        <v>2228</v>
      </c>
      <c r="C17131" s="261" t="s">
        <v>138</v>
      </c>
      <c r="D17131" s="74" t="str">
        <f t="shared" si="535"/>
        <v>fev/2020</v>
      </c>
      <c r="E17131" s="264">
        <v>43868</v>
      </c>
      <c r="F17131" s="282">
        <v>736</v>
      </c>
      <c r="G17131" s="282" t="s">
        <v>2229</v>
      </c>
      <c r="H17131" s="265" t="s">
        <v>5164</v>
      </c>
      <c r="I17131" s="265" t="s">
        <v>200</v>
      </c>
      <c r="J17131" s="266">
        <v>-4340.5600000000004</v>
      </c>
      <c r="K17131" s="83" t="str">
        <f>IFERROR(IFERROR(VLOOKUP(I17131,'DE-PARA'!B:D,3,0),VLOOKUP(I17131,'DE-PARA'!C:D,2,0)),"NÃO ENCONTRADO")</f>
        <v>Serviços</v>
      </c>
      <c r="L17131" s="50" t="str">
        <f>VLOOKUP(K17131,'Base -Receita-Despesa'!$B:$AS,1,FALSE)</f>
        <v>Serviços</v>
      </c>
    </row>
    <row r="17132" spans="1:12" x14ac:dyDescent="0.3">
      <c r="A17132" s="82" t="str">
        <f t="shared" si="536"/>
        <v>2020</v>
      </c>
      <c r="B17132" s="260" t="s">
        <v>2228</v>
      </c>
      <c r="C17132" s="261" t="s">
        <v>138</v>
      </c>
      <c r="D17132" s="74" t="str">
        <f t="shared" si="535"/>
        <v>fev/2020</v>
      </c>
      <c r="E17132" s="264">
        <v>43868</v>
      </c>
      <c r="F17132" s="282">
        <v>99</v>
      </c>
      <c r="G17132" s="282" t="s">
        <v>2229</v>
      </c>
      <c r="H17132" s="265" t="s">
        <v>5153</v>
      </c>
      <c r="I17132" s="265" t="s">
        <v>145</v>
      </c>
      <c r="J17132" s="266">
        <v>-27466.5</v>
      </c>
      <c r="K17132" s="83" t="str">
        <f>IFERROR(IFERROR(VLOOKUP(I17132,'DE-PARA'!B:D,3,0),VLOOKUP(I17132,'DE-PARA'!C:D,2,0)),"NÃO ENCONTRADO")</f>
        <v>Serviços</v>
      </c>
      <c r="L17132" s="50" t="str">
        <f>VLOOKUP(K17132,'Base -Receita-Despesa'!$B:$AS,1,FALSE)</f>
        <v>Serviços</v>
      </c>
    </row>
    <row r="17133" spans="1:12" x14ac:dyDescent="0.3">
      <c r="A17133" s="82" t="str">
        <f t="shared" si="536"/>
        <v>2020</v>
      </c>
      <c r="B17133" s="260" t="s">
        <v>2228</v>
      </c>
      <c r="C17133" s="261" t="s">
        <v>138</v>
      </c>
      <c r="D17133" s="74" t="str">
        <f t="shared" si="535"/>
        <v>fev/2020</v>
      </c>
      <c r="E17133" s="264">
        <v>43868</v>
      </c>
      <c r="F17133" s="282">
        <v>1950</v>
      </c>
      <c r="G17133" s="282" t="s">
        <v>2229</v>
      </c>
      <c r="H17133" s="265" t="s">
        <v>5177</v>
      </c>
      <c r="I17133" s="265" t="s">
        <v>2182</v>
      </c>
      <c r="J17133" s="266">
        <v>-1460.79</v>
      </c>
      <c r="K17133" s="83" t="str">
        <f>IFERROR(IFERROR(VLOOKUP(I17133,'DE-PARA'!B:D,3,0),VLOOKUP(I17133,'DE-PARA'!C:D,2,0)),"NÃO ENCONTRADO")</f>
        <v>Materiais</v>
      </c>
      <c r="L17133" s="50" t="str">
        <f>VLOOKUP(K17133,'Base -Receita-Despesa'!$B:$AS,1,FALSE)</f>
        <v>Materiais</v>
      </c>
    </row>
    <row r="17134" spans="1:12" x14ac:dyDescent="0.3">
      <c r="A17134" s="82" t="str">
        <f t="shared" si="536"/>
        <v>2020</v>
      </c>
      <c r="B17134" s="260" t="s">
        <v>2228</v>
      </c>
      <c r="C17134" s="261" t="s">
        <v>138</v>
      </c>
      <c r="D17134" s="74" t="str">
        <f t="shared" si="535"/>
        <v>fev/2020</v>
      </c>
      <c r="E17134" s="264">
        <v>43868</v>
      </c>
      <c r="F17134" s="282">
        <v>14060</v>
      </c>
      <c r="G17134" s="282" t="s">
        <v>2229</v>
      </c>
      <c r="H17134" s="265" t="s">
        <v>5169</v>
      </c>
      <c r="I17134" s="265" t="s">
        <v>2181</v>
      </c>
      <c r="J17134" s="266">
        <v>-4091</v>
      </c>
      <c r="K17134" s="83" t="str">
        <f>IFERROR(IFERROR(VLOOKUP(I17134,'DE-PARA'!B:D,3,0),VLOOKUP(I17134,'DE-PARA'!C:D,2,0)),"NÃO ENCONTRADO")</f>
        <v>Materiais</v>
      </c>
      <c r="L17134" s="50" t="str">
        <f>VLOOKUP(K17134,'Base -Receita-Despesa'!$B:$AS,1,FALSE)</f>
        <v>Materiais</v>
      </c>
    </row>
    <row r="17135" spans="1:12" x14ac:dyDescent="0.3">
      <c r="A17135" s="82" t="str">
        <f t="shared" si="536"/>
        <v>2020</v>
      </c>
      <c r="B17135" s="260" t="s">
        <v>2228</v>
      </c>
      <c r="C17135" s="261" t="s">
        <v>138</v>
      </c>
      <c r="D17135" s="74" t="str">
        <f t="shared" si="535"/>
        <v>fev/2020</v>
      </c>
      <c r="E17135" s="264">
        <v>43868</v>
      </c>
      <c r="F17135" s="282">
        <v>19088</v>
      </c>
      <c r="G17135" s="282" t="s">
        <v>2229</v>
      </c>
      <c r="H17135" s="265" t="s">
        <v>5151</v>
      </c>
      <c r="I17135" s="265" t="s">
        <v>618</v>
      </c>
      <c r="J17135" s="266">
        <v>-23936.77</v>
      </c>
      <c r="K17135" s="83" t="str">
        <f>IFERROR(IFERROR(VLOOKUP(I17135,'DE-PARA'!B:D,3,0),VLOOKUP(I17135,'DE-PARA'!C:D,2,0)),"NÃO ENCONTRADO")</f>
        <v>Serviços</v>
      </c>
      <c r="L17135" s="50" t="str">
        <f>VLOOKUP(K17135,'Base -Receita-Despesa'!$B:$AS,1,FALSE)</f>
        <v>Serviços</v>
      </c>
    </row>
    <row r="17136" spans="1:12" x14ac:dyDescent="0.3">
      <c r="A17136" s="82" t="str">
        <f t="shared" si="536"/>
        <v>2020</v>
      </c>
      <c r="B17136" s="260" t="s">
        <v>2228</v>
      </c>
      <c r="C17136" s="261" t="s">
        <v>138</v>
      </c>
      <c r="D17136" s="74" t="str">
        <f t="shared" si="535"/>
        <v>fev/2020</v>
      </c>
      <c r="E17136" s="264">
        <v>43868</v>
      </c>
      <c r="F17136" s="282">
        <v>10284</v>
      </c>
      <c r="G17136" s="282" t="s">
        <v>2229</v>
      </c>
      <c r="H17136" s="265" t="s">
        <v>2299</v>
      </c>
      <c r="I17136" s="265" t="s">
        <v>2181</v>
      </c>
      <c r="J17136" s="266">
        <v>-2019.6</v>
      </c>
      <c r="K17136" s="83" t="str">
        <f>IFERROR(IFERROR(VLOOKUP(I17136,'DE-PARA'!B:D,3,0),VLOOKUP(I17136,'DE-PARA'!C:D,2,0)),"NÃO ENCONTRADO")</f>
        <v>Materiais</v>
      </c>
      <c r="L17136" s="50" t="str">
        <f>VLOOKUP(K17136,'Base -Receita-Despesa'!$B:$AS,1,FALSE)</f>
        <v>Materiais</v>
      </c>
    </row>
    <row r="17137" spans="1:12" x14ac:dyDescent="0.3">
      <c r="A17137" s="82" t="str">
        <f t="shared" si="536"/>
        <v>2020</v>
      </c>
      <c r="B17137" s="260" t="s">
        <v>2228</v>
      </c>
      <c r="C17137" s="261" t="s">
        <v>138</v>
      </c>
      <c r="D17137" s="74" t="str">
        <f t="shared" si="535"/>
        <v>fev/2020</v>
      </c>
      <c r="E17137" s="264">
        <v>43868</v>
      </c>
      <c r="F17137" s="282">
        <v>10284</v>
      </c>
      <c r="G17137" s="282" t="s">
        <v>2229</v>
      </c>
      <c r="H17137" s="265" t="s">
        <v>2299</v>
      </c>
      <c r="I17137" s="265" t="s">
        <v>562</v>
      </c>
      <c r="J17137" s="265">
        <v>-296.57</v>
      </c>
      <c r="K17137" s="83" t="str">
        <f>IFERROR(IFERROR(VLOOKUP(I17137,'DE-PARA'!B:D,3,0),VLOOKUP(I17137,'DE-PARA'!C:D,2,0)),"NÃO ENCONTRADO")</f>
        <v>Outras Saídas</v>
      </c>
      <c r="L17137" s="50" t="str">
        <f>VLOOKUP(K17137,'Base -Receita-Despesa'!$B:$AS,1,FALSE)</f>
        <v>Outras Saídas</v>
      </c>
    </row>
    <row r="17138" spans="1:12" x14ac:dyDescent="0.3">
      <c r="A17138" s="82" t="str">
        <f t="shared" si="536"/>
        <v>2020</v>
      </c>
      <c r="B17138" s="260" t="s">
        <v>2228</v>
      </c>
      <c r="C17138" s="261" t="s">
        <v>138</v>
      </c>
      <c r="D17138" s="74" t="str">
        <f t="shared" si="535"/>
        <v>fev/2020</v>
      </c>
      <c r="E17138" s="264">
        <v>43868</v>
      </c>
      <c r="F17138" s="282">
        <v>111149</v>
      </c>
      <c r="G17138" s="282" t="s">
        <v>2229</v>
      </c>
      <c r="H17138" s="265" t="s">
        <v>2602</v>
      </c>
      <c r="I17138" s="265" t="s">
        <v>2182</v>
      </c>
      <c r="J17138" s="266">
        <v>-5868.51</v>
      </c>
      <c r="K17138" s="83" t="str">
        <f>IFERROR(IFERROR(VLOOKUP(I17138,'DE-PARA'!B:D,3,0),VLOOKUP(I17138,'DE-PARA'!C:D,2,0)),"NÃO ENCONTRADO")</f>
        <v>Materiais</v>
      </c>
      <c r="L17138" s="50" t="str">
        <f>VLOOKUP(K17138,'Base -Receita-Despesa'!$B:$AS,1,FALSE)</f>
        <v>Materiais</v>
      </c>
    </row>
    <row r="17139" spans="1:12" x14ac:dyDescent="0.3">
      <c r="A17139" s="82" t="str">
        <f t="shared" si="536"/>
        <v>2020</v>
      </c>
      <c r="B17139" s="260" t="s">
        <v>2228</v>
      </c>
      <c r="C17139" s="261" t="s">
        <v>138</v>
      </c>
      <c r="D17139" s="74" t="str">
        <f t="shared" si="535"/>
        <v>fev/2020</v>
      </c>
      <c r="E17139" s="264">
        <v>43868</v>
      </c>
      <c r="F17139" s="282">
        <v>112515</v>
      </c>
      <c r="G17139" s="282" t="s">
        <v>2229</v>
      </c>
      <c r="H17139" s="265" t="s">
        <v>2602</v>
      </c>
      <c r="I17139" s="265" t="s">
        <v>2181</v>
      </c>
      <c r="J17139" s="266">
        <v>-4112.6899999999996</v>
      </c>
      <c r="K17139" s="83" t="str">
        <f>IFERROR(IFERROR(VLOOKUP(I17139,'DE-PARA'!B:D,3,0),VLOOKUP(I17139,'DE-PARA'!C:D,2,0)),"NÃO ENCONTRADO")</f>
        <v>Materiais</v>
      </c>
      <c r="L17139" s="50" t="str">
        <f>VLOOKUP(K17139,'Base -Receita-Despesa'!$B:$AS,1,FALSE)</f>
        <v>Materiais</v>
      </c>
    </row>
    <row r="17140" spans="1:12" x14ac:dyDescent="0.3">
      <c r="A17140" s="82" t="str">
        <f t="shared" si="536"/>
        <v>2020</v>
      </c>
      <c r="B17140" s="260" t="s">
        <v>2228</v>
      </c>
      <c r="C17140" s="261" t="s">
        <v>138</v>
      </c>
      <c r="D17140" s="74" t="str">
        <f t="shared" si="535"/>
        <v>fev/2020</v>
      </c>
      <c r="E17140" s="264">
        <v>43868</v>
      </c>
      <c r="F17140" s="282">
        <v>3619</v>
      </c>
      <c r="G17140" s="282" t="s">
        <v>2229</v>
      </c>
      <c r="H17140" s="265" t="s">
        <v>2231</v>
      </c>
      <c r="I17140" s="265" t="s">
        <v>2185</v>
      </c>
      <c r="J17140" s="266">
        <v>-2913</v>
      </c>
      <c r="K17140" s="83" t="str">
        <f>IFERROR(IFERROR(VLOOKUP(I17140,'DE-PARA'!B:D,3,0),VLOOKUP(I17140,'DE-PARA'!C:D,2,0)),"NÃO ENCONTRADO")</f>
        <v>Materiais</v>
      </c>
      <c r="L17140" s="50" t="str">
        <f>VLOOKUP(K17140,'Base -Receita-Despesa'!$B:$AS,1,FALSE)</f>
        <v>Materiais</v>
      </c>
    </row>
    <row r="17141" spans="1:12" x14ac:dyDescent="0.3">
      <c r="A17141" s="82" t="str">
        <f t="shared" si="536"/>
        <v>2020</v>
      </c>
      <c r="B17141" s="260" t="s">
        <v>2228</v>
      </c>
      <c r="C17141" s="261" t="s">
        <v>138</v>
      </c>
      <c r="D17141" s="74" t="str">
        <f t="shared" si="535"/>
        <v>fev/2020</v>
      </c>
      <c r="E17141" s="264">
        <v>43868</v>
      </c>
      <c r="F17141" s="282">
        <v>3207</v>
      </c>
      <c r="G17141" s="282" t="s">
        <v>2229</v>
      </c>
      <c r="H17141" s="265" t="s">
        <v>2231</v>
      </c>
      <c r="I17141" s="265" t="s">
        <v>2185</v>
      </c>
      <c r="J17141" s="265">
        <v>-450</v>
      </c>
      <c r="K17141" s="83" t="str">
        <f>IFERROR(IFERROR(VLOOKUP(I17141,'DE-PARA'!B:D,3,0),VLOOKUP(I17141,'DE-PARA'!C:D,2,0)),"NÃO ENCONTRADO")</f>
        <v>Materiais</v>
      </c>
      <c r="L17141" s="50" t="str">
        <f>VLOOKUP(K17141,'Base -Receita-Despesa'!$B:$AS,1,FALSE)</f>
        <v>Materiais</v>
      </c>
    </row>
    <row r="17142" spans="1:12" x14ac:dyDescent="0.3">
      <c r="A17142" s="82" t="str">
        <f t="shared" si="536"/>
        <v>2020</v>
      </c>
      <c r="B17142" s="260" t="s">
        <v>2228</v>
      </c>
      <c r="C17142" s="261" t="s">
        <v>138</v>
      </c>
      <c r="D17142" s="74" t="str">
        <f t="shared" si="535"/>
        <v>fev/2020</v>
      </c>
      <c r="E17142" s="264">
        <v>43868</v>
      </c>
      <c r="F17142" s="282">
        <v>3689</v>
      </c>
      <c r="G17142" s="282" t="s">
        <v>2229</v>
      </c>
      <c r="H17142" s="265" t="s">
        <v>2231</v>
      </c>
      <c r="I17142" s="265" t="s">
        <v>2185</v>
      </c>
      <c r="J17142" s="266">
        <v>-4488.17</v>
      </c>
      <c r="K17142" s="83" t="str">
        <f>IFERROR(IFERROR(VLOOKUP(I17142,'DE-PARA'!B:D,3,0),VLOOKUP(I17142,'DE-PARA'!C:D,2,0)),"NÃO ENCONTRADO")</f>
        <v>Materiais</v>
      </c>
      <c r="L17142" s="50" t="str">
        <f>VLOOKUP(K17142,'Base -Receita-Despesa'!$B:$AS,1,FALSE)</f>
        <v>Materiais</v>
      </c>
    </row>
    <row r="17143" spans="1:12" x14ac:dyDescent="0.3">
      <c r="A17143" s="82" t="str">
        <f t="shared" si="536"/>
        <v>2020</v>
      </c>
      <c r="B17143" s="260" t="s">
        <v>2228</v>
      </c>
      <c r="C17143" s="261" t="s">
        <v>138</v>
      </c>
      <c r="D17143" s="74" t="str">
        <f t="shared" si="535"/>
        <v>fev/2020</v>
      </c>
      <c r="E17143" s="264">
        <v>43868</v>
      </c>
      <c r="F17143" s="282">
        <v>101</v>
      </c>
      <c r="G17143" s="282" t="s">
        <v>2229</v>
      </c>
      <c r="H17143" s="265" t="s">
        <v>5049</v>
      </c>
      <c r="I17143" s="265" t="s">
        <v>2176</v>
      </c>
      <c r="J17143" s="266">
        <v>-120801.41</v>
      </c>
      <c r="K17143" s="83" t="str">
        <f>IFERROR(IFERROR(VLOOKUP(I17143,'DE-PARA'!B:D,3,0),VLOOKUP(I17143,'DE-PARA'!C:D,2,0)),"NÃO ENCONTRADO")</f>
        <v>Pessoal</v>
      </c>
      <c r="L17143" s="50" t="str">
        <f>VLOOKUP(K17143,'Base -Receita-Despesa'!$B:$AS,1,FALSE)</f>
        <v>Pessoal</v>
      </c>
    </row>
    <row r="17144" spans="1:12" x14ac:dyDescent="0.3">
      <c r="A17144" s="82" t="str">
        <f t="shared" si="536"/>
        <v>2020</v>
      </c>
      <c r="B17144" s="260" t="s">
        <v>2228</v>
      </c>
      <c r="C17144" s="261" t="s">
        <v>138</v>
      </c>
      <c r="D17144" s="74" t="str">
        <f t="shared" si="535"/>
        <v>fev/2020</v>
      </c>
      <c r="E17144" s="264">
        <v>43868</v>
      </c>
      <c r="F17144" s="282">
        <v>2269</v>
      </c>
      <c r="G17144" s="282" t="s">
        <v>2229</v>
      </c>
      <c r="H17144" s="265" t="s">
        <v>5177</v>
      </c>
      <c r="I17144" s="265" t="s">
        <v>2182</v>
      </c>
      <c r="J17144" s="265">
        <v>-444</v>
      </c>
      <c r="K17144" s="83" t="str">
        <f>IFERROR(IFERROR(VLOOKUP(I17144,'DE-PARA'!B:D,3,0),VLOOKUP(I17144,'DE-PARA'!C:D,2,0)),"NÃO ENCONTRADO")</f>
        <v>Materiais</v>
      </c>
      <c r="L17144" s="50" t="str">
        <f>VLOOKUP(K17144,'Base -Receita-Despesa'!$B:$AS,1,FALSE)</f>
        <v>Materiais</v>
      </c>
    </row>
    <row r="17145" spans="1:12" x14ac:dyDescent="0.3">
      <c r="A17145" s="82" t="str">
        <f t="shared" si="536"/>
        <v>2020</v>
      </c>
      <c r="B17145" s="260" t="s">
        <v>2228</v>
      </c>
      <c r="C17145" s="261" t="s">
        <v>138</v>
      </c>
      <c r="D17145" s="74" t="str">
        <f t="shared" si="535"/>
        <v>fev/2020</v>
      </c>
      <c r="E17145" s="264">
        <v>43868</v>
      </c>
      <c r="F17145" s="282">
        <v>154333</v>
      </c>
      <c r="G17145" s="282" t="s">
        <v>2229</v>
      </c>
      <c r="H17145" s="265" t="s">
        <v>4662</v>
      </c>
      <c r="I17145" s="265" t="s">
        <v>2182</v>
      </c>
      <c r="J17145" s="265">
        <v>-605.58000000000004</v>
      </c>
      <c r="K17145" s="83" t="str">
        <f>IFERROR(IFERROR(VLOOKUP(I17145,'DE-PARA'!B:D,3,0),VLOOKUP(I17145,'DE-PARA'!C:D,2,0)),"NÃO ENCONTRADO")</f>
        <v>Materiais</v>
      </c>
      <c r="L17145" s="50" t="str">
        <f>VLOOKUP(K17145,'Base -Receita-Despesa'!$B:$AS,1,FALSE)</f>
        <v>Materiais</v>
      </c>
    </row>
    <row r="17146" spans="1:12" x14ac:dyDescent="0.3">
      <c r="A17146" s="82" t="str">
        <f t="shared" si="536"/>
        <v>2020</v>
      </c>
      <c r="B17146" s="260" t="s">
        <v>2228</v>
      </c>
      <c r="C17146" s="261" t="s">
        <v>138</v>
      </c>
      <c r="D17146" s="74" t="str">
        <f t="shared" si="535"/>
        <v>fev/2020</v>
      </c>
      <c r="E17146" s="264">
        <v>43868</v>
      </c>
      <c r="F17146" s="282">
        <v>471</v>
      </c>
      <c r="G17146" s="282" t="s">
        <v>2229</v>
      </c>
      <c r="H17146" s="265" t="s">
        <v>4391</v>
      </c>
      <c r="I17146" s="265" t="s">
        <v>2202</v>
      </c>
      <c r="J17146" s="266">
        <v>-6284.1</v>
      </c>
      <c r="K17146" s="83" t="str">
        <f>IFERROR(IFERROR(VLOOKUP(I17146,'DE-PARA'!B:D,3,0),VLOOKUP(I17146,'DE-PARA'!C:D,2,0)),"NÃO ENCONTRADO")</f>
        <v>Serviços</v>
      </c>
      <c r="L17146" s="50" t="str">
        <f>VLOOKUP(K17146,'Base -Receita-Despesa'!$B:$AS,1,FALSE)</f>
        <v>Serviços</v>
      </c>
    </row>
    <row r="17147" spans="1:12" x14ac:dyDescent="0.3">
      <c r="A17147" s="82" t="str">
        <f t="shared" si="536"/>
        <v>2020</v>
      </c>
      <c r="B17147" s="260" t="s">
        <v>2228</v>
      </c>
      <c r="C17147" s="261" t="s">
        <v>138</v>
      </c>
      <c r="D17147" s="74" t="str">
        <f t="shared" si="535"/>
        <v>fev/2020</v>
      </c>
      <c r="E17147" s="264">
        <v>43868</v>
      </c>
      <c r="F17147" s="282">
        <v>651</v>
      </c>
      <c r="G17147" s="282" t="s">
        <v>2229</v>
      </c>
      <c r="H17147" s="265" t="s">
        <v>5156</v>
      </c>
      <c r="I17147" s="265" t="s">
        <v>116</v>
      </c>
      <c r="J17147" s="266">
        <v>-8111.96</v>
      </c>
      <c r="K17147" s="83" t="str">
        <f>IFERROR(IFERROR(VLOOKUP(I17147,'DE-PARA'!B:D,3,0),VLOOKUP(I17147,'DE-PARA'!C:D,2,0)),"NÃO ENCONTRADO")</f>
        <v>Serviços</v>
      </c>
      <c r="L17147" s="50" t="str">
        <f>VLOOKUP(K17147,'Base -Receita-Despesa'!$B:$AS,1,FALSE)</f>
        <v>Serviços</v>
      </c>
    </row>
    <row r="17148" spans="1:12" x14ac:dyDescent="0.3">
      <c r="A17148" s="82" t="str">
        <f t="shared" si="536"/>
        <v>2020</v>
      </c>
      <c r="B17148" s="260" t="s">
        <v>2228</v>
      </c>
      <c r="C17148" s="261" t="s">
        <v>138</v>
      </c>
      <c r="D17148" s="74" t="str">
        <f t="shared" si="535"/>
        <v>fev/2020</v>
      </c>
      <c r="E17148" s="264">
        <v>43868</v>
      </c>
      <c r="F17148" s="282">
        <v>650</v>
      </c>
      <c r="G17148" s="282" t="s">
        <v>2229</v>
      </c>
      <c r="H17148" s="265" t="s">
        <v>5156</v>
      </c>
      <c r="I17148" s="265" t="s">
        <v>116</v>
      </c>
      <c r="J17148" s="266">
        <v>-14595.05</v>
      </c>
      <c r="K17148" s="83" t="str">
        <f>IFERROR(IFERROR(VLOOKUP(I17148,'DE-PARA'!B:D,3,0),VLOOKUP(I17148,'DE-PARA'!C:D,2,0)),"NÃO ENCONTRADO")</f>
        <v>Serviços</v>
      </c>
      <c r="L17148" s="50" t="str">
        <f>VLOOKUP(K17148,'Base -Receita-Despesa'!$B:$AS,1,FALSE)</f>
        <v>Serviços</v>
      </c>
    </row>
    <row r="17149" spans="1:12" x14ac:dyDescent="0.3">
      <c r="A17149" s="82" t="str">
        <f t="shared" si="536"/>
        <v>2020</v>
      </c>
      <c r="B17149" s="260" t="s">
        <v>2228</v>
      </c>
      <c r="C17149" s="261" t="s">
        <v>138</v>
      </c>
      <c r="D17149" s="74" t="str">
        <f t="shared" si="535"/>
        <v>fev/2020</v>
      </c>
      <c r="E17149" s="264">
        <v>43868</v>
      </c>
      <c r="F17149" s="282" t="s">
        <v>1261</v>
      </c>
      <c r="G17149" s="282" t="s">
        <v>2229</v>
      </c>
      <c r="H17149" s="265" t="s">
        <v>2250</v>
      </c>
      <c r="I17149" s="265" t="s">
        <v>135</v>
      </c>
      <c r="J17149" s="265">
        <v>-9.5</v>
      </c>
      <c r="K17149" s="83" t="str">
        <f>IFERROR(IFERROR(VLOOKUP(I17149,'DE-PARA'!B:D,3,0),VLOOKUP(I17149,'DE-PARA'!C:D,2,0)),"NÃO ENCONTRADO")</f>
        <v>Outras Saídas</v>
      </c>
      <c r="L17149" s="50" t="str">
        <f>VLOOKUP(K17149,'Base -Receita-Despesa'!$B:$AS,1,FALSE)</f>
        <v>Outras Saídas</v>
      </c>
    </row>
    <row r="17150" spans="1:12" x14ac:dyDescent="0.3">
      <c r="A17150" s="82" t="str">
        <f t="shared" si="536"/>
        <v>2020</v>
      </c>
      <c r="B17150" s="260" t="s">
        <v>2228</v>
      </c>
      <c r="C17150" s="261" t="s">
        <v>138</v>
      </c>
      <c r="D17150" s="74" t="str">
        <f t="shared" si="535"/>
        <v>fev/2020</v>
      </c>
      <c r="E17150" s="264">
        <v>43868</v>
      </c>
      <c r="F17150" s="282" t="s">
        <v>1261</v>
      </c>
      <c r="G17150" s="282" t="s">
        <v>2229</v>
      </c>
      <c r="H17150" s="265" t="s">
        <v>2250</v>
      </c>
      <c r="I17150" s="265" t="s">
        <v>135</v>
      </c>
      <c r="J17150" s="265">
        <v>-9.5</v>
      </c>
      <c r="K17150" s="83" t="str">
        <f>IFERROR(IFERROR(VLOOKUP(I17150,'DE-PARA'!B:D,3,0),VLOOKUP(I17150,'DE-PARA'!C:D,2,0)),"NÃO ENCONTRADO")</f>
        <v>Outras Saídas</v>
      </c>
      <c r="L17150" s="50" t="str">
        <f>VLOOKUP(K17150,'Base -Receita-Despesa'!$B:$AS,1,FALSE)</f>
        <v>Outras Saídas</v>
      </c>
    </row>
    <row r="17151" spans="1:12" x14ac:dyDescent="0.3">
      <c r="A17151" s="82" t="str">
        <f t="shared" si="536"/>
        <v>2020</v>
      </c>
      <c r="B17151" s="260" t="s">
        <v>2228</v>
      </c>
      <c r="C17151" s="261" t="s">
        <v>138</v>
      </c>
      <c r="D17151" s="74" t="str">
        <f t="shared" si="535"/>
        <v>fev/2020</v>
      </c>
      <c r="E17151" s="264">
        <v>43868</v>
      </c>
      <c r="F17151" s="282" t="s">
        <v>1261</v>
      </c>
      <c r="G17151" s="282" t="s">
        <v>2229</v>
      </c>
      <c r="H17151" s="265" t="s">
        <v>2250</v>
      </c>
      <c r="I17151" s="265" t="s">
        <v>135</v>
      </c>
      <c r="J17151" s="265">
        <v>-9.5</v>
      </c>
      <c r="K17151" s="83" t="str">
        <f>IFERROR(IFERROR(VLOOKUP(I17151,'DE-PARA'!B:D,3,0),VLOOKUP(I17151,'DE-PARA'!C:D,2,0)),"NÃO ENCONTRADO")</f>
        <v>Outras Saídas</v>
      </c>
      <c r="L17151" s="50" t="str">
        <f>VLOOKUP(K17151,'Base -Receita-Despesa'!$B:$AS,1,FALSE)</f>
        <v>Outras Saídas</v>
      </c>
    </row>
    <row r="17152" spans="1:12" x14ac:dyDescent="0.3">
      <c r="A17152" s="82" t="str">
        <f t="shared" si="536"/>
        <v>2020</v>
      </c>
      <c r="B17152" s="260" t="s">
        <v>2228</v>
      </c>
      <c r="C17152" s="261" t="s">
        <v>138</v>
      </c>
      <c r="D17152" s="74" t="str">
        <f t="shared" si="535"/>
        <v>fev/2020</v>
      </c>
      <c r="E17152" s="264">
        <v>43868</v>
      </c>
      <c r="F17152" s="282" t="s">
        <v>1261</v>
      </c>
      <c r="G17152" s="282" t="s">
        <v>2229</v>
      </c>
      <c r="H17152" s="265" t="s">
        <v>2250</v>
      </c>
      <c r="I17152" s="265" t="s">
        <v>135</v>
      </c>
      <c r="J17152" s="265">
        <v>-9.5</v>
      </c>
      <c r="K17152" s="83" t="str">
        <f>IFERROR(IFERROR(VLOOKUP(I17152,'DE-PARA'!B:D,3,0),VLOOKUP(I17152,'DE-PARA'!C:D,2,0)),"NÃO ENCONTRADO")</f>
        <v>Outras Saídas</v>
      </c>
      <c r="L17152" s="50" t="str">
        <f>VLOOKUP(K17152,'Base -Receita-Despesa'!$B:$AS,1,FALSE)</f>
        <v>Outras Saídas</v>
      </c>
    </row>
    <row r="17153" spans="1:12" x14ac:dyDescent="0.3">
      <c r="A17153" s="82" t="str">
        <f t="shared" si="536"/>
        <v>2020</v>
      </c>
      <c r="B17153" s="260" t="s">
        <v>2228</v>
      </c>
      <c r="C17153" s="261" t="s">
        <v>138</v>
      </c>
      <c r="D17153" s="74" t="str">
        <f t="shared" si="535"/>
        <v>fev/2020</v>
      </c>
      <c r="E17153" s="264">
        <v>43868</v>
      </c>
      <c r="F17153" s="282" t="s">
        <v>1261</v>
      </c>
      <c r="G17153" s="282" t="s">
        <v>2229</v>
      </c>
      <c r="H17153" s="265" t="s">
        <v>2250</v>
      </c>
      <c r="I17153" s="265" t="s">
        <v>135</v>
      </c>
      <c r="J17153" s="265">
        <v>-9.5</v>
      </c>
      <c r="K17153" s="83" t="str">
        <f>IFERROR(IFERROR(VLOOKUP(I17153,'DE-PARA'!B:D,3,0),VLOOKUP(I17153,'DE-PARA'!C:D,2,0)),"NÃO ENCONTRADO")</f>
        <v>Outras Saídas</v>
      </c>
      <c r="L17153" s="50" t="str">
        <f>VLOOKUP(K17153,'Base -Receita-Despesa'!$B:$AS,1,FALSE)</f>
        <v>Outras Saídas</v>
      </c>
    </row>
    <row r="17154" spans="1:12" x14ac:dyDescent="0.3">
      <c r="A17154" s="82" t="str">
        <f t="shared" si="536"/>
        <v>2020</v>
      </c>
      <c r="B17154" s="260" t="s">
        <v>2228</v>
      </c>
      <c r="C17154" s="261" t="s">
        <v>138</v>
      </c>
      <c r="D17154" s="74" t="str">
        <f t="shared" si="535"/>
        <v>fev/2020</v>
      </c>
      <c r="E17154" s="264">
        <v>43868</v>
      </c>
      <c r="F17154" s="282" t="s">
        <v>1261</v>
      </c>
      <c r="G17154" s="282" t="s">
        <v>2229</v>
      </c>
      <c r="H17154" s="265" t="s">
        <v>2250</v>
      </c>
      <c r="I17154" s="265" t="s">
        <v>135</v>
      </c>
      <c r="J17154" s="265">
        <v>-9.5</v>
      </c>
      <c r="K17154" s="83" t="str">
        <f>IFERROR(IFERROR(VLOOKUP(I17154,'DE-PARA'!B:D,3,0),VLOOKUP(I17154,'DE-PARA'!C:D,2,0)),"NÃO ENCONTRADO")</f>
        <v>Outras Saídas</v>
      </c>
      <c r="L17154" s="50" t="str">
        <f>VLOOKUP(K17154,'Base -Receita-Despesa'!$B:$AS,1,FALSE)</f>
        <v>Outras Saídas</v>
      </c>
    </row>
    <row r="17155" spans="1:12" x14ac:dyDescent="0.3">
      <c r="A17155" s="82" t="str">
        <f t="shared" si="536"/>
        <v>2020</v>
      </c>
      <c r="B17155" s="260" t="s">
        <v>2228</v>
      </c>
      <c r="C17155" s="261" t="s">
        <v>138</v>
      </c>
      <c r="D17155" s="74" t="str">
        <f t="shared" si="535"/>
        <v>fev/2020</v>
      </c>
      <c r="E17155" s="264">
        <v>43868</v>
      </c>
      <c r="F17155" s="282" t="s">
        <v>1261</v>
      </c>
      <c r="G17155" s="282" t="s">
        <v>2229</v>
      </c>
      <c r="H17155" s="265" t="s">
        <v>2250</v>
      </c>
      <c r="I17155" s="265" t="s">
        <v>135</v>
      </c>
      <c r="J17155" s="265">
        <v>-9.5</v>
      </c>
      <c r="K17155" s="83" t="str">
        <f>IFERROR(IFERROR(VLOOKUP(I17155,'DE-PARA'!B:D,3,0),VLOOKUP(I17155,'DE-PARA'!C:D,2,0)),"NÃO ENCONTRADO")</f>
        <v>Outras Saídas</v>
      </c>
      <c r="L17155" s="50" t="str">
        <f>VLOOKUP(K17155,'Base -Receita-Despesa'!$B:$AS,1,FALSE)</f>
        <v>Outras Saídas</v>
      </c>
    </row>
    <row r="17156" spans="1:12" x14ac:dyDescent="0.3">
      <c r="A17156" s="82" t="str">
        <f t="shared" si="536"/>
        <v>2020</v>
      </c>
      <c r="B17156" s="260" t="s">
        <v>2228</v>
      </c>
      <c r="C17156" s="261" t="s">
        <v>138</v>
      </c>
      <c r="D17156" s="74" t="str">
        <f t="shared" ref="D17156:D17219" si="537">TEXT(E17156,"mmm/aaaa")</f>
        <v>fev/2020</v>
      </c>
      <c r="E17156" s="264">
        <v>43868</v>
      </c>
      <c r="F17156" s="282" t="s">
        <v>1261</v>
      </c>
      <c r="G17156" s="282" t="s">
        <v>2229</v>
      </c>
      <c r="H17156" s="265" t="s">
        <v>2250</v>
      </c>
      <c r="I17156" s="265" t="s">
        <v>135</v>
      </c>
      <c r="J17156" s="265">
        <v>-9.5</v>
      </c>
      <c r="K17156" s="83" t="str">
        <f>IFERROR(IFERROR(VLOOKUP(I17156,'DE-PARA'!B:D,3,0),VLOOKUP(I17156,'DE-PARA'!C:D,2,0)),"NÃO ENCONTRADO")</f>
        <v>Outras Saídas</v>
      </c>
      <c r="L17156" s="50" t="str">
        <f>VLOOKUP(K17156,'Base -Receita-Despesa'!$B:$AS,1,FALSE)</f>
        <v>Outras Saídas</v>
      </c>
    </row>
    <row r="17157" spans="1:12" x14ac:dyDescent="0.3">
      <c r="A17157" s="82" t="str">
        <f t="shared" si="536"/>
        <v>2020</v>
      </c>
      <c r="B17157" s="260" t="s">
        <v>2228</v>
      </c>
      <c r="C17157" s="261" t="s">
        <v>138</v>
      </c>
      <c r="D17157" s="74" t="str">
        <f t="shared" si="537"/>
        <v>fev/2020</v>
      </c>
      <c r="E17157" s="264">
        <v>43868</v>
      </c>
      <c r="F17157" s="282" t="s">
        <v>1261</v>
      </c>
      <c r="G17157" s="282" t="s">
        <v>2229</v>
      </c>
      <c r="H17157" s="265" t="s">
        <v>2250</v>
      </c>
      <c r="I17157" s="265" t="s">
        <v>135</v>
      </c>
      <c r="J17157" s="265">
        <v>-9.5</v>
      </c>
      <c r="K17157" s="83" t="str">
        <f>IFERROR(IFERROR(VLOOKUP(I17157,'DE-PARA'!B:D,3,0),VLOOKUP(I17157,'DE-PARA'!C:D,2,0)),"NÃO ENCONTRADO")</f>
        <v>Outras Saídas</v>
      </c>
      <c r="L17157" s="50" t="str">
        <f>VLOOKUP(K17157,'Base -Receita-Despesa'!$B:$AS,1,FALSE)</f>
        <v>Outras Saídas</v>
      </c>
    </row>
    <row r="17158" spans="1:12" x14ac:dyDescent="0.3">
      <c r="A17158" s="82" t="str">
        <f t="shared" si="536"/>
        <v>2020</v>
      </c>
      <c r="B17158" s="260" t="s">
        <v>2228</v>
      </c>
      <c r="C17158" s="261" t="s">
        <v>138</v>
      </c>
      <c r="D17158" s="74" t="str">
        <f t="shared" si="537"/>
        <v>fev/2020</v>
      </c>
      <c r="E17158" s="264">
        <v>43868</v>
      </c>
      <c r="F17158" s="282" t="s">
        <v>1261</v>
      </c>
      <c r="G17158" s="282" t="s">
        <v>2229</v>
      </c>
      <c r="H17158" s="265" t="s">
        <v>2250</v>
      </c>
      <c r="I17158" s="265" t="s">
        <v>135</v>
      </c>
      <c r="J17158" s="265">
        <v>-9.5</v>
      </c>
      <c r="K17158" s="83" t="str">
        <f>IFERROR(IFERROR(VLOOKUP(I17158,'DE-PARA'!B:D,3,0),VLOOKUP(I17158,'DE-PARA'!C:D,2,0)),"NÃO ENCONTRADO")</f>
        <v>Outras Saídas</v>
      </c>
      <c r="L17158" s="50" t="str">
        <f>VLOOKUP(K17158,'Base -Receita-Despesa'!$B:$AS,1,FALSE)</f>
        <v>Outras Saídas</v>
      </c>
    </row>
    <row r="17159" spans="1:12" x14ac:dyDescent="0.3">
      <c r="A17159" s="82" t="str">
        <f t="shared" si="536"/>
        <v>2020</v>
      </c>
      <c r="B17159" s="260" t="s">
        <v>2228</v>
      </c>
      <c r="C17159" s="261" t="s">
        <v>138</v>
      </c>
      <c r="D17159" s="74" t="str">
        <f t="shared" si="537"/>
        <v>fev/2020</v>
      </c>
      <c r="E17159" s="264">
        <v>43868</v>
      </c>
      <c r="F17159" s="282" t="s">
        <v>1261</v>
      </c>
      <c r="G17159" s="282" t="s">
        <v>2229</v>
      </c>
      <c r="H17159" s="265" t="s">
        <v>2250</v>
      </c>
      <c r="I17159" s="265" t="s">
        <v>135</v>
      </c>
      <c r="J17159" s="265">
        <v>-9.5</v>
      </c>
      <c r="K17159" s="83" t="str">
        <f>IFERROR(IFERROR(VLOOKUP(I17159,'DE-PARA'!B:D,3,0),VLOOKUP(I17159,'DE-PARA'!C:D,2,0)),"NÃO ENCONTRADO")</f>
        <v>Outras Saídas</v>
      </c>
      <c r="L17159" s="50" t="str">
        <f>VLOOKUP(K17159,'Base -Receita-Despesa'!$B:$AS,1,FALSE)</f>
        <v>Outras Saídas</v>
      </c>
    </row>
    <row r="17160" spans="1:12" x14ac:dyDescent="0.3">
      <c r="A17160" s="82" t="str">
        <f t="shared" si="536"/>
        <v>2020</v>
      </c>
      <c r="B17160" s="260" t="s">
        <v>2228</v>
      </c>
      <c r="C17160" s="261" t="s">
        <v>138</v>
      </c>
      <c r="D17160" s="74" t="str">
        <f t="shared" si="537"/>
        <v>fev/2020</v>
      </c>
      <c r="E17160" s="264">
        <v>43868</v>
      </c>
      <c r="F17160" s="282" t="s">
        <v>1261</v>
      </c>
      <c r="G17160" s="282" t="s">
        <v>2229</v>
      </c>
      <c r="H17160" s="265" t="s">
        <v>2250</v>
      </c>
      <c r="I17160" s="265" t="s">
        <v>135</v>
      </c>
      <c r="J17160" s="265">
        <v>-9.5</v>
      </c>
      <c r="K17160" s="83" t="str">
        <f>IFERROR(IFERROR(VLOOKUP(I17160,'DE-PARA'!B:D,3,0),VLOOKUP(I17160,'DE-PARA'!C:D,2,0)),"NÃO ENCONTRADO")</f>
        <v>Outras Saídas</v>
      </c>
      <c r="L17160" s="50" t="str">
        <f>VLOOKUP(K17160,'Base -Receita-Despesa'!$B:$AS,1,FALSE)</f>
        <v>Outras Saídas</v>
      </c>
    </row>
    <row r="17161" spans="1:12" x14ac:dyDescent="0.3">
      <c r="A17161" s="82" t="str">
        <f t="shared" si="536"/>
        <v>2020</v>
      </c>
      <c r="B17161" s="260" t="s">
        <v>2228</v>
      </c>
      <c r="C17161" s="261" t="s">
        <v>138</v>
      </c>
      <c r="D17161" s="74" t="str">
        <f t="shared" si="537"/>
        <v>fev/2020</v>
      </c>
      <c r="E17161" s="264">
        <v>43868</v>
      </c>
      <c r="F17161" s="282" t="s">
        <v>1261</v>
      </c>
      <c r="G17161" s="282" t="s">
        <v>2229</v>
      </c>
      <c r="H17161" s="265" t="s">
        <v>2250</v>
      </c>
      <c r="I17161" s="265" t="s">
        <v>135</v>
      </c>
      <c r="J17161" s="265">
        <v>-9.5</v>
      </c>
      <c r="K17161" s="83" t="str">
        <f>IFERROR(IFERROR(VLOOKUP(I17161,'DE-PARA'!B:D,3,0),VLOOKUP(I17161,'DE-PARA'!C:D,2,0)),"NÃO ENCONTRADO")</f>
        <v>Outras Saídas</v>
      </c>
      <c r="L17161" s="50" t="str">
        <f>VLOOKUP(K17161,'Base -Receita-Despesa'!$B:$AS,1,FALSE)</f>
        <v>Outras Saídas</v>
      </c>
    </row>
    <row r="17162" spans="1:12" x14ac:dyDescent="0.3">
      <c r="A17162" s="82" t="str">
        <f t="shared" si="536"/>
        <v>2020</v>
      </c>
      <c r="B17162" s="260" t="s">
        <v>2228</v>
      </c>
      <c r="C17162" s="261" t="s">
        <v>138</v>
      </c>
      <c r="D17162" s="74" t="str">
        <f t="shared" si="537"/>
        <v>fev/2020</v>
      </c>
      <c r="E17162" s="264">
        <v>43868</v>
      </c>
      <c r="F17162" s="282" t="s">
        <v>1261</v>
      </c>
      <c r="G17162" s="282" t="s">
        <v>2229</v>
      </c>
      <c r="H17162" s="265" t="s">
        <v>2250</v>
      </c>
      <c r="I17162" s="265" t="s">
        <v>135</v>
      </c>
      <c r="J17162" s="265">
        <v>-9.5</v>
      </c>
      <c r="K17162" s="83" t="str">
        <f>IFERROR(IFERROR(VLOOKUP(I17162,'DE-PARA'!B:D,3,0),VLOOKUP(I17162,'DE-PARA'!C:D,2,0)),"NÃO ENCONTRADO")</f>
        <v>Outras Saídas</v>
      </c>
      <c r="L17162" s="50" t="str">
        <f>VLOOKUP(K17162,'Base -Receita-Despesa'!$B:$AS,1,FALSE)</f>
        <v>Outras Saídas</v>
      </c>
    </row>
    <row r="17163" spans="1:12" x14ac:dyDescent="0.3">
      <c r="A17163" s="82" t="str">
        <f t="shared" si="536"/>
        <v>2020</v>
      </c>
      <c r="B17163" s="260" t="s">
        <v>2228</v>
      </c>
      <c r="C17163" s="261" t="s">
        <v>138</v>
      </c>
      <c r="D17163" s="74" t="str">
        <f t="shared" si="537"/>
        <v>fev/2020</v>
      </c>
      <c r="E17163" s="264">
        <v>43868</v>
      </c>
      <c r="F17163" s="282" t="s">
        <v>1261</v>
      </c>
      <c r="G17163" s="282" t="s">
        <v>2229</v>
      </c>
      <c r="H17163" s="265" t="s">
        <v>2250</v>
      </c>
      <c r="I17163" s="265" t="s">
        <v>135</v>
      </c>
      <c r="J17163" s="265">
        <v>-9.5</v>
      </c>
      <c r="K17163" s="83" t="str">
        <f>IFERROR(IFERROR(VLOOKUP(I17163,'DE-PARA'!B:D,3,0),VLOOKUP(I17163,'DE-PARA'!C:D,2,0)),"NÃO ENCONTRADO")</f>
        <v>Outras Saídas</v>
      </c>
      <c r="L17163" s="50" t="str">
        <f>VLOOKUP(K17163,'Base -Receita-Despesa'!$B:$AS,1,FALSE)</f>
        <v>Outras Saídas</v>
      </c>
    </row>
    <row r="17164" spans="1:12" x14ac:dyDescent="0.3">
      <c r="A17164" s="82" t="str">
        <f t="shared" si="536"/>
        <v>2020</v>
      </c>
      <c r="B17164" s="260" t="s">
        <v>2228</v>
      </c>
      <c r="C17164" s="261" t="s">
        <v>138</v>
      </c>
      <c r="D17164" s="74" t="str">
        <f t="shared" si="537"/>
        <v>fev/2020</v>
      </c>
      <c r="E17164" s="264">
        <v>43868</v>
      </c>
      <c r="F17164" s="282" t="s">
        <v>1261</v>
      </c>
      <c r="G17164" s="282" t="s">
        <v>2229</v>
      </c>
      <c r="H17164" s="265" t="s">
        <v>2250</v>
      </c>
      <c r="I17164" s="265" t="s">
        <v>135</v>
      </c>
      <c r="J17164" s="265">
        <v>-9.5</v>
      </c>
      <c r="K17164" s="83" t="str">
        <f>IFERROR(IFERROR(VLOOKUP(I17164,'DE-PARA'!B:D,3,0),VLOOKUP(I17164,'DE-PARA'!C:D,2,0)),"NÃO ENCONTRADO")</f>
        <v>Outras Saídas</v>
      </c>
      <c r="L17164" s="50" t="str">
        <f>VLOOKUP(K17164,'Base -Receita-Despesa'!$B:$AS,1,FALSE)</f>
        <v>Outras Saídas</v>
      </c>
    </row>
    <row r="17165" spans="1:12" x14ac:dyDescent="0.3">
      <c r="A17165" s="82" t="str">
        <f t="shared" si="536"/>
        <v>2020</v>
      </c>
      <c r="B17165" s="260" t="s">
        <v>2228</v>
      </c>
      <c r="C17165" s="261" t="s">
        <v>138</v>
      </c>
      <c r="D17165" s="74" t="str">
        <f t="shared" si="537"/>
        <v>fev/2020</v>
      </c>
      <c r="E17165" s="264">
        <v>43868</v>
      </c>
      <c r="F17165" s="282" t="s">
        <v>1261</v>
      </c>
      <c r="G17165" s="282" t="s">
        <v>2229</v>
      </c>
      <c r="H17165" s="265" t="s">
        <v>2250</v>
      </c>
      <c r="I17165" s="265" t="s">
        <v>135</v>
      </c>
      <c r="J17165" s="265">
        <v>-9.5</v>
      </c>
      <c r="K17165" s="83" t="str">
        <f>IFERROR(IFERROR(VLOOKUP(I17165,'DE-PARA'!B:D,3,0),VLOOKUP(I17165,'DE-PARA'!C:D,2,0)),"NÃO ENCONTRADO")</f>
        <v>Outras Saídas</v>
      </c>
      <c r="L17165" s="50" t="str">
        <f>VLOOKUP(K17165,'Base -Receita-Despesa'!$B:$AS,1,FALSE)</f>
        <v>Outras Saídas</v>
      </c>
    </row>
    <row r="17166" spans="1:12" x14ac:dyDescent="0.3">
      <c r="A17166" s="82" t="str">
        <f t="shared" si="536"/>
        <v>2020</v>
      </c>
      <c r="B17166" s="260" t="s">
        <v>2228</v>
      </c>
      <c r="C17166" s="261" t="s">
        <v>138</v>
      </c>
      <c r="D17166" s="74" t="str">
        <f t="shared" si="537"/>
        <v>fev/2020</v>
      </c>
      <c r="E17166" s="264">
        <v>43868</v>
      </c>
      <c r="F17166" s="282" t="s">
        <v>1070</v>
      </c>
      <c r="G17166" s="282" t="s">
        <v>2229</v>
      </c>
      <c r="H17166" s="265" t="s">
        <v>1071</v>
      </c>
      <c r="I17166" s="265" t="s">
        <v>2237</v>
      </c>
      <c r="J17166" s="266">
        <v>130807.43</v>
      </c>
      <c r="K17166" s="83" t="str">
        <f>IFERROR(IFERROR(VLOOKUP(I17166,'DE-PARA'!B:D,3,0),VLOOKUP(I17166,'DE-PARA'!C:D,2,0)),"NÃO ENCONTRADO")</f>
        <v>Entrada Conta Aplicação (+)</v>
      </c>
      <c r="L17166" s="50" t="str">
        <f>VLOOKUP(K17166,'Base -Receita-Despesa'!$B:$AS,1,FALSE)</f>
        <v>ENTRADA CONTA APLICAÇÃO (+)</v>
      </c>
    </row>
    <row r="17167" spans="1:12" x14ac:dyDescent="0.3">
      <c r="A17167" s="82" t="str">
        <f t="shared" si="536"/>
        <v>2020</v>
      </c>
      <c r="B17167" s="260" t="s">
        <v>2240</v>
      </c>
      <c r="C17167" s="261" t="s">
        <v>138</v>
      </c>
      <c r="D17167" s="74" t="str">
        <f t="shared" si="537"/>
        <v>fev/2020</v>
      </c>
      <c r="E17167" s="264">
        <v>43871</v>
      </c>
      <c r="F17167" s="282" t="s">
        <v>5126</v>
      </c>
      <c r="G17167" s="282" t="s">
        <v>2229</v>
      </c>
      <c r="H17167" s="265" t="s">
        <v>2251</v>
      </c>
      <c r="I17167" s="265" t="s">
        <v>126</v>
      </c>
      <c r="J17167" s="266">
        <v>-500000</v>
      </c>
      <c r="K17167" s="83" t="str">
        <f>IFERROR(IFERROR(VLOOKUP(I17167,'DE-PARA'!B:D,3,0),VLOOKUP(I17167,'DE-PARA'!C:D,2,0)),"NÃO ENCONTRADO")</f>
        <v>TEV – Transferências Entre Contas (Entradas)</v>
      </c>
      <c r="L17167" s="50" t="str">
        <f>VLOOKUP(K17167,'Base -Receita-Despesa'!$B:$AS,1,FALSE)</f>
        <v>TEV – Transferências Entre Contas (Entradas)</v>
      </c>
    </row>
    <row r="17168" spans="1:12" x14ac:dyDescent="0.3">
      <c r="A17168" s="82" t="str">
        <f t="shared" si="536"/>
        <v>2020</v>
      </c>
      <c r="B17168" s="260" t="s">
        <v>2240</v>
      </c>
      <c r="C17168" s="261" t="s">
        <v>138</v>
      </c>
      <c r="D17168" s="74" t="str">
        <f t="shared" si="537"/>
        <v>fev/2020</v>
      </c>
      <c r="E17168" s="264">
        <v>43871</v>
      </c>
      <c r="F17168" s="282" t="s">
        <v>1070</v>
      </c>
      <c r="G17168" s="282" t="s">
        <v>2229</v>
      </c>
      <c r="H17168" s="265" t="s">
        <v>1071</v>
      </c>
      <c r="I17168" s="265" t="s">
        <v>2237</v>
      </c>
      <c r="J17168" s="266">
        <v>500000</v>
      </c>
      <c r="K17168" s="83" t="str">
        <f>IFERROR(IFERROR(VLOOKUP(I17168,'DE-PARA'!B:D,3,0),VLOOKUP(I17168,'DE-PARA'!C:D,2,0)),"NÃO ENCONTRADO")</f>
        <v>Entrada Conta Aplicação (+)</v>
      </c>
      <c r="L17168" s="50" t="str">
        <f>VLOOKUP(K17168,'Base -Receita-Despesa'!$B:$AS,1,FALSE)</f>
        <v>ENTRADA CONTA APLICAÇÃO (+)</v>
      </c>
    </row>
    <row r="17169" spans="1:12" x14ac:dyDescent="0.3">
      <c r="A17169" s="82" t="str">
        <f t="shared" si="536"/>
        <v>2020</v>
      </c>
      <c r="B17169" s="260" t="s">
        <v>2228</v>
      </c>
      <c r="C17169" s="261" t="s">
        <v>138</v>
      </c>
      <c r="D17169" s="74" t="str">
        <f t="shared" si="537"/>
        <v>fev/2020</v>
      </c>
      <c r="E17169" s="264">
        <v>43871</v>
      </c>
      <c r="F17169" s="282" t="s">
        <v>5129</v>
      </c>
      <c r="G17169" s="282" t="s">
        <v>2229</v>
      </c>
      <c r="H17169" s="265" t="s">
        <v>72</v>
      </c>
      <c r="I17169" s="265" t="s">
        <v>1064</v>
      </c>
      <c r="J17169" s="266">
        <v>-455375.15</v>
      </c>
      <c r="K17169" s="83" t="str">
        <f>IFERROR(IFERROR(VLOOKUP(I17169,'DE-PARA'!B:D,3,0),VLOOKUP(I17169,'DE-PARA'!C:D,2,0)),"NÃO ENCONTRADO")</f>
        <v>Saídas Da C/A Por Regates (-)</v>
      </c>
      <c r="L17169" s="50" t="str">
        <f>VLOOKUP(K17169,'Base -Receita-Despesa'!$B:$AS,1,FALSE)</f>
        <v>SAÍDAS DA C/A POR REGATES (-)</v>
      </c>
    </row>
    <row r="17170" spans="1:12" x14ac:dyDescent="0.3">
      <c r="A17170" s="82" t="str">
        <f t="shared" si="536"/>
        <v>2020</v>
      </c>
      <c r="B17170" s="260" t="s">
        <v>2228</v>
      </c>
      <c r="C17170" s="261" t="s">
        <v>138</v>
      </c>
      <c r="D17170" s="74" t="str">
        <f t="shared" si="537"/>
        <v>fev/2020</v>
      </c>
      <c r="E17170" s="264">
        <v>43871</v>
      </c>
      <c r="F17170" s="282">
        <v>7923</v>
      </c>
      <c r="G17170" s="282" t="s">
        <v>2229</v>
      </c>
      <c r="H17170" s="265" t="s">
        <v>2399</v>
      </c>
      <c r="I17170" s="265" t="s">
        <v>232</v>
      </c>
      <c r="J17170" s="265">
        <v>819.9</v>
      </c>
      <c r="K17170" s="83" t="str">
        <f>IFERROR(IFERROR(VLOOKUP(I17170,'DE-PARA'!B:D,3,0),VLOOKUP(I17170,'DE-PARA'!C:D,2,0)),"NÃO ENCONTRADO")</f>
        <v>Materiais</v>
      </c>
      <c r="L17170" s="50" t="str">
        <f>VLOOKUP(K17170,'Base -Receita-Despesa'!$B:$AS,1,FALSE)</f>
        <v>Materiais</v>
      </c>
    </row>
    <row r="17171" spans="1:12" x14ac:dyDescent="0.3">
      <c r="A17171" s="82" t="str">
        <f t="shared" si="536"/>
        <v>2020</v>
      </c>
      <c r="B17171" s="260" t="s">
        <v>2228</v>
      </c>
      <c r="C17171" s="261" t="s">
        <v>138</v>
      </c>
      <c r="D17171" s="74" t="str">
        <f t="shared" si="537"/>
        <v>fev/2020</v>
      </c>
      <c r="E17171" s="264">
        <v>43871</v>
      </c>
      <c r="F17171" s="282">
        <v>2406</v>
      </c>
      <c r="G17171" s="282" t="s">
        <v>2229</v>
      </c>
      <c r="H17171" s="265" t="s">
        <v>5199</v>
      </c>
      <c r="I17171" s="280" t="s">
        <v>241</v>
      </c>
      <c r="J17171" s="265">
        <v>50</v>
      </c>
      <c r="K17171" s="83" t="str">
        <f>IFERROR(IFERROR(VLOOKUP(I17171,'DE-PARA'!B:D,3,0),VLOOKUP(I17171,'DE-PARA'!C:D,2,0)),"NÃO ENCONTRADO")</f>
        <v>Serviços</v>
      </c>
      <c r="L17171" s="50" t="str">
        <f>VLOOKUP(K17171,'Base -Receita-Despesa'!$B:$AS,1,FALSE)</f>
        <v>Serviços</v>
      </c>
    </row>
    <row r="17172" spans="1:12" x14ac:dyDescent="0.3">
      <c r="A17172" s="82" t="str">
        <f t="shared" si="536"/>
        <v>2020</v>
      </c>
      <c r="B17172" s="260" t="s">
        <v>2228</v>
      </c>
      <c r="C17172" s="261" t="s">
        <v>138</v>
      </c>
      <c r="D17172" s="74" t="str">
        <f t="shared" si="537"/>
        <v>fev/2020</v>
      </c>
      <c r="E17172" s="264">
        <v>43871</v>
      </c>
      <c r="F17172" s="282">
        <v>32648</v>
      </c>
      <c r="G17172" s="282" t="s">
        <v>2229</v>
      </c>
      <c r="H17172" s="265" t="s">
        <v>5199</v>
      </c>
      <c r="I17172" s="280" t="s">
        <v>241</v>
      </c>
      <c r="J17172" s="265">
        <v>458</v>
      </c>
      <c r="K17172" s="83" t="str">
        <f>IFERROR(IFERROR(VLOOKUP(I17172,'DE-PARA'!B:D,3,0),VLOOKUP(I17172,'DE-PARA'!C:D,2,0)),"NÃO ENCONTRADO")</f>
        <v>Serviços</v>
      </c>
      <c r="L17172" s="50" t="str">
        <f>VLOOKUP(K17172,'Base -Receita-Despesa'!$B:$AS,1,FALSE)</f>
        <v>Serviços</v>
      </c>
    </row>
    <row r="17173" spans="1:12" x14ac:dyDescent="0.3">
      <c r="A17173" s="82" t="str">
        <f t="shared" si="536"/>
        <v>2020</v>
      </c>
      <c r="B17173" s="260" t="s">
        <v>2228</v>
      </c>
      <c r="C17173" s="261" t="s">
        <v>138</v>
      </c>
      <c r="D17173" s="74" t="str">
        <f t="shared" si="537"/>
        <v>fev/2020</v>
      </c>
      <c r="E17173" s="264">
        <v>43871</v>
      </c>
      <c r="F17173" s="282">
        <v>32691</v>
      </c>
      <c r="G17173" s="282" t="s">
        <v>2229</v>
      </c>
      <c r="H17173" s="265" t="s">
        <v>5199</v>
      </c>
      <c r="I17173" s="280" t="s">
        <v>241</v>
      </c>
      <c r="J17173" s="265">
        <v>470</v>
      </c>
      <c r="K17173" s="83" t="str">
        <f>IFERROR(IFERROR(VLOOKUP(I17173,'DE-PARA'!B:D,3,0),VLOOKUP(I17173,'DE-PARA'!C:D,2,0)),"NÃO ENCONTRADO")</f>
        <v>Serviços</v>
      </c>
      <c r="L17173" s="50" t="str">
        <f>VLOOKUP(K17173,'Base -Receita-Despesa'!$B:$AS,1,FALSE)</f>
        <v>Serviços</v>
      </c>
    </row>
    <row r="17174" spans="1:12" x14ac:dyDescent="0.3">
      <c r="A17174" s="82" t="str">
        <f t="shared" si="536"/>
        <v>2020</v>
      </c>
      <c r="B17174" s="260" t="s">
        <v>2228</v>
      </c>
      <c r="C17174" s="261" t="s">
        <v>138</v>
      </c>
      <c r="D17174" s="74" t="str">
        <f t="shared" si="537"/>
        <v>fev/2020</v>
      </c>
      <c r="E17174" s="264">
        <v>43871</v>
      </c>
      <c r="F17174" s="282" t="s">
        <v>5126</v>
      </c>
      <c r="G17174" s="282" t="s">
        <v>2229</v>
      </c>
      <c r="H17174" s="265" t="s">
        <v>2251</v>
      </c>
      <c r="I17174" s="265" t="s">
        <v>126</v>
      </c>
      <c r="J17174" s="266">
        <v>500000</v>
      </c>
      <c r="K17174" s="83" t="str">
        <f>IFERROR(IFERROR(VLOOKUP(I17174,'DE-PARA'!B:D,3,0),VLOOKUP(I17174,'DE-PARA'!C:D,2,0)),"NÃO ENCONTRADO")</f>
        <v>TEV – Transferências Entre Contas (Entradas)</v>
      </c>
      <c r="L17174" s="50" t="str">
        <f>VLOOKUP(K17174,'Base -Receita-Despesa'!$B:$AS,1,FALSE)</f>
        <v>TEV – Transferências Entre Contas (Entradas)</v>
      </c>
    </row>
    <row r="17175" spans="1:12" x14ac:dyDescent="0.3">
      <c r="A17175" s="82" t="str">
        <f t="shared" si="536"/>
        <v>2020</v>
      </c>
      <c r="B17175" s="260" t="s">
        <v>2228</v>
      </c>
      <c r="C17175" s="261" t="s">
        <v>138</v>
      </c>
      <c r="D17175" s="74" t="str">
        <f t="shared" si="537"/>
        <v>fev/2020</v>
      </c>
      <c r="E17175" s="264">
        <v>43871</v>
      </c>
      <c r="F17175" s="282" t="s">
        <v>4412</v>
      </c>
      <c r="G17175" s="282" t="s">
        <v>2229</v>
      </c>
      <c r="H17175" s="265" t="s">
        <v>5200</v>
      </c>
      <c r="I17175" s="265" t="s">
        <v>128</v>
      </c>
      <c r="J17175" s="266">
        <v>-8497.42</v>
      </c>
      <c r="K17175" s="83" t="str">
        <f>IFERROR(IFERROR(VLOOKUP(I17175,'DE-PARA'!B:D,3,0),VLOOKUP(I17175,'DE-PARA'!C:D,2,0)),"NÃO ENCONTRADO")</f>
        <v>Encargos sobre Folha de Pagamento</v>
      </c>
      <c r="L17175" s="50" t="str">
        <f>VLOOKUP(K17175,'Base -Receita-Despesa'!$B:$AS,1,FALSE)</f>
        <v>Encargos sobre Folha de Pagamento</v>
      </c>
    </row>
    <row r="17176" spans="1:12" x14ac:dyDescent="0.3">
      <c r="A17176" s="82" t="str">
        <f t="shared" si="536"/>
        <v>2020</v>
      </c>
      <c r="B17176" s="260" t="s">
        <v>2228</v>
      </c>
      <c r="C17176" s="261" t="s">
        <v>138</v>
      </c>
      <c r="D17176" s="74" t="str">
        <f t="shared" si="537"/>
        <v>fev/2020</v>
      </c>
      <c r="E17176" s="264">
        <v>43871</v>
      </c>
      <c r="F17176" s="282" t="s">
        <v>4412</v>
      </c>
      <c r="G17176" s="282" t="s">
        <v>2229</v>
      </c>
      <c r="H17176" s="265" t="s">
        <v>5201</v>
      </c>
      <c r="I17176" s="265" t="s">
        <v>128</v>
      </c>
      <c r="J17176" s="266">
        <v>-1405.02</v>
      </c>
      <c r="K17176" s="83" t="str">
        <f>IFERROR(IFERROR(VLOOKUP(I17176,'DE-PARA'!B:D,3,0),VLOOKUP(I17176,'DE-PARA'!C:D,2,0)),"NÃO ENCONTRADO")</f>
        <v>Encargos sobre Folha de Pagamento</v>
      </c>
      <c r="L17176" s="50" t="str">
        <f>VLOOKUP(K17176,'Base -Receita-Despesa'!$B:$AS,1,FALSE)</f>
        <v>Encargos sobre Folha de Pagamento</v>
      </c>
    </row>
    <row r="17177" spans="1:12" x14ac:dyDescent="0.3">
      <c r="A17177" s="82" t="str">
        <f t="shared" si="536"/>
        <v>2020</v>
      </c>
      <c r="B17177" s="260" t="s">
        <v>2228</v>
      </c>
      <c r="C17177" s="261" t="s">
        <v>138</v>
      </c>
      <c r="D17177" s="74" t="str">
        <f t="shared" si="537"/>
        <v>fev/2020</v>
      </c>
      <c r="E17177" s="264">
        <v>43871</v>
      </c>
      <c r="F17177" s="282">
        <v>2106283540</v>
      </c>
      <c r="G17177" s="282" t="s">
        <v>2229</v>
      </c>
      <c r="H17177" s="265" t="s">
        <v>4529</v>
      </c>
      <c r="I17177" s="265" t="s">
        <v>5136</v>
      </c>
      <c r="J17177" s="266">
        <v>-4465.3</v>
      </c>
      <c r="K17177" s="83" t="str">
        <f>IFERROR(IFERROR(VLOOKUP(I17177,'DE-PARA'!B:D,3,0),VLOOKUP(I17177,'DE-PARA'!C:D,2,0)),"NÃO ENCONTRADO")</f>
        <v>Concessionárias (água, luz e telefone)</v>
      </c>
      <c r="L17177" s="50" t="str">
        <f>VLOOKUP(K17177,'Base -Receita-Despesa'!$B:$AS,1,FALSE)</f>
        <v>Concessionárias (água, luz e telefone)</v>
      </c>
    </row>
    <row r="17178" spans="1:12" x14ac:dyDescent="0.3">
      <c r="A17178" s="82" t="str">
        <f t="shared" si="536"/>
        <v>2020</v>
      </c>
      <c r="B17178" s="260" t="s">
        <v>2228</v>
      </c>
      <c r="C17178" s="261" t="s">
        <v>138</v>
      </c>
      <c r="D17178" s="74" t="str">
        <f t="shared" si="537"/>
        <v>fev/2020</v>
      </c>
      <c r="E17178" s="264">
        <v>43871</v>
      </c>
      <c r="F17178" s="282">
        <v>73672</v>
      </c>
      <c r="G17178" s="282" t="s">
        <v>2229</v>
      </c>
      <c r="H17178" s="265" t="s">
        <v>5202</v>
      </c>
      <c r="I17178" s="265" t="s">
        <v>2183</v>
      </c>
      <c r="J17178" s="266">
        <v>-1410.3</v>
      </c>
      <c r="K17178" s="83" t="str">
        <f>IFERROR(IFERROR(VLOOKUP(I17178,'DE-PARA'!B:D,3,0),VLOOKUP(I17178,'DE-PARA'!C:D,2,0)),"NÃO ENCONTRADO")</f>
        <v>Materiais</v>
      </c>
      <c r="L17178" s="50" t="str">
        <f>VLOOKUP(K17178,'Base -Receita-Despesa'!$B:$AS,1,FALSE)</f>
        <v>Materiais</v>
      </c>
    </row>
    <row r="17179" spans="1:12" x14ac:dyDescent="0.3">
      <c r="A17179" s="82" t="str">
        <f t="shared" si="536"/>
        <v>2020</v>
      </c>
      <c r="B17179" s="260" t="s">
        <v>2228</v>
      </c>
      <c r="C17179" s="261" t="s">
        <v>138</v>
      </c>
      <c r="D17179" s="74" t="str">
        <f t="shared" si="537"/>
        <v>fev/2020</v>
      </c>
      <c r="E17179" s="264">
        <v>43871</v>
      </c>
      <c r="F17179" s="282">
        <v>73673</v>
      </c>
      <c r="G17179" s="282" t="s">
        <v>2229</v>
      </c>
      <c r="H17179" s="265" t="s">
        <v>5202</v>
      </c>
      <c r="I17179" s="265" t="s">
        <v>2183</v>
      </c>
      <c r="J17179" s="265">
        <v>-427.49</v>
      </c>
      <c r="K17179" s="83" t="str">
        <f>IFERROR(IFERROR(VLOOKUP(I17179,'DE-PARA'!B:D,3,0),VLOOKUP(I17179,'DE-PARA'!C:D,2,0)),"NÃO ENCONTRADO")</f>
        <v>Materiais</v>
      </c>
      <c r="L17179" s="50" t="str">
        <f>VLOOKUP(K17179,'Base -Receita-Despesa'!$B:$AS,1,FALSE)</f>
        <v>Materiais</v>
      </c>
    </row>
    <row r="17180" spans="1:12" x14ac:dyDescent="0.3">
      <c r="A17180" s="82" t="str">
        <f t="shared" si="536"/>
        <v>2020</v>
      </c>
      <c r="B17180" s="260" t="s">
        <v>2228</v>
      </c>
      <c r="C17180" s="261" t="s">
        <v>138</v>
      </c>
      <c r="D17180" s="74" t="str">
        <f t="shared" si="537"/>
        <v>fev/2020</v>
      </c>
      <c r="E17180" s="264">
        <v>43871</v>
      </c>
      <c r="F17180" s="282">
        <v>40978</v>
      </c>
      <c r="G17180" s="282" t="s">
        <v>2229</v>
      </c>
      <c r="H17180" s="265" t="s">
        <v>2231</v>
      </c>
      <c r="I17180" s="265" t="s">
        <v>2185</v>
      </c>
      <c r="J17180" s="265">
        <v>-996.59</v>
      </c>
      <c r="K17180" s="83" t="str">
        <f>IFERROR(IFERROR(VLOOKUP(I17180,'DE-PARA'!B:D,3,0),VLOOKUP(I17180,'DE-PARA'!C:D,2,0)),"NÃO ENCONTRADO")</f>
        <v>Materiais</v>
      </c>
      <c r="L17180" s="50" t="str">
        <f>VLOOKUP(K17180,'Base -Receita-Despesa'!$B:$AS,1,FALSE)</f>
        <v>Materiais</v>
      </c>
    </row>
    <row r="17181" spans="1:12" x14ac:dyDescent="0.3">
      <c r="A17181" s="82" t="str">
        <f t="shared" si="536"/>
        <v>2020</v>
      </c>
      <c r="B17181" s="260" t="s">
        <v>2228</v>
      </c>
      <c r="C17181" s="261" t="s">
        <v>138</v>
      </c>
      <c r="D17181" s="74" t="str">
        <f t="shared" si="537"/>
        <v>fev/2020</v>
      </c>
      <c r="E17181" s="264">
        <v>43871</v>
      </c>
      <c r="F17181" s="282">
        <v>15655</v>
      </c>
      <c r="G17181" s="282" t="s">
        <v>2229</v>
      </c>
      <c r="H17181" s="265" t="s">
        <v>5175</v>
      </c>
      <c r="I17181" s="280" t="s">
        <v>2190</v>
      </c>
      <c r="J17181" s="266">
        <v>-1395</v>
      </c>
      <c r="K17181" s="83" t="str">
        <f>IFERROR(IFERROR(VLOOKUP(I17181,'DE-PARA'!B:D,3,0),VLOOKUP(I17181,'DE-PARA'!C:D,2,0)),"NÃO ENCONTRADO")</f>
        <v>Materiais</v>
      </c>
      <c r="L17181" s="50" t="str">
        <f>VLOOKUP(K17181,'Base -Receita-Despesa'!$B:$AS,1,FALSE)</f>
        <v>Materiais</v>
      </c>
    </row>
    <row r="17182" spans="1:12" x14ac:dyDescent="0.3">
      <c r="A17182" s="82" t="str">
        <f t="shared" si="536"/>
        <v>2020</v>
      </c>
      <c r="B17182" s="260" t="s">
        <v>2228</v>
      </c>
      <c r="C17182" s="261" t="s">
        <v>138</v>
      </c>
      <c r="D17182" s="74" t="str">
        <f t="shared" si="537"/>
        <v>fev/2020</v>
      </c>
      <c r="E17182" s="264">
        <v>43871</v>
      </c>
      <c r="F17182" s="282">
        <v>15654</v>
      </c>
      <c r="G17182" s="282" t="s">
        <v>2229</v>
      </c>
      <c r="H17182" s="265" t="s">
        <v>5175</v>
      </c>
      <c r="I17182" s="280" t="s">
        <v>2190</v>
      </c>
      <c r="J17182" s="266">
        <v>-1711.6</v>
      </c>
      <c r="K17182" s="83" t="str">
        <f>IFERROR(IFERROR(VLOOKUP(I17182,'DE-PARA'!B:D,3,0),VLOOKUP(I17182,'DE-PARA'!C:D,2,0)),"NÃO ENCONTRADO")</f>
        <v>Materiais</v>
      </c>
      <c r="L17182" s="50" t="str">
        <f>VLOOKUP(K17182,'Base -Receita-Despesa'!$B:$AS,1,FALSE)</f>
        <v>Materiais</v>
      </c>
    </row>
    <row r="17183" spans="1:12" x14ac:dyDescent="0.3">
      <c r="A17183" s="82" t="str">
        <f t="shared" si="536"/>
        <v>2020</v>
      </c>
      <c r="B17183" s="260" t="s">
        <v>2228</v>
      </c>
      <c r="C17183" s="261" t="s">
        <v>138</v>
      </c>
      <c r="D17183" s="74" t="str">
        <f t="shared" si="537"/>
        <v>fev/2020</v>
      </c>
      <c r="E17183" s="264">
        <v>43871</v>
      </c>
      <c r="F17183" s="282">
        <v>7923</v>
      </c>
      <c r="G17183" s="282" t="s">
        <v>2229</v>
      </c>
      <c r="H17183" s="265" t="s">
        <v>2399</v>
      </c>
      <c r="I17183" s="265" t="s">
        <v>232</v>
      </c>
      <c r="J17183" s="265">
        <v>-819.9</v>
      </c>
      <c r="K17183" s="83" t="str">
        <f>IFERROR(IFERROR(VLOOKUP(I17183,'DE-PARA'!B:D,3,0),VLOOKUP(I17183,'DE-PARA'!C:D,2,0)),"NÃO ENCONTRADO")</f>
        <v>Materiais</v>
      </c>
      <c r="L17183" s="50" t="str">
        <f>VLOOKUP(K17183,'Base -Receita-Despesa'!$B:$AS,1,FALSE)</f>
        <v>Materiais</v>
      </c>
    </row>
    <row r="17184" spans="1:12" x14ac:dyDescent="0.3">
      <c r="A17184" s="82" t="str">
        <f t="shared" si="536"/>
        <v>2020</v>
      </c>
      <c r="B17184" s="260" t="s">
        <v>2228</v>
      </c>
      <c r="C17184" s="261" t="s">
        <v>138</v>
      </c>
      <c r="D17184" s="74" t="str">
        <f t="shared" si="537"/>
        <v>fev/2020</v>
      </c>
      <c r="E17184" s="264">
        <v>43871</v>
      </c>
      <c r="F17184" s="282">
        <v>2406</v>
      </c>
      <c r="G17184" s="282" t="s">
        <v>2229</v>
      </c>
      <c r="H17184" s="265" t="s">
        <v>5199</v>
      </c>
      <c r="I17184" s="280" t="s">
        <v>241</v>
      </c>
      <c r="J17184" s="265">
        <v>-50</v>
      </c>
      <c r="K17184" s="83" t="str">
        <f>IFERROR(IFERROR(VLOOKUP(I17184,'DE-PARA'!B:D,3,0),VLOOKUP(I17184,'DE-PARA'!C:D,2,0)),"NÃO ENCONTRADO")</f>
        <v>Serviços</v>
      </c>
      <c r="L17184" s="50" t="str">
        <f>VLOOKUP(K17184,'Base -Receita-Despesa'!$B:$AS,1,FALSE)</f>
        <v>Serviços</v>
      </c>
    </row>
    <row r="17185" spans="1:12" x14ac:dyDescent="0.3">
      <c r="A17185" s="82" t="str">
        <f t="shared" si="536"/>
        <v>2020</v>
      </c>
      <c r="B17185" s="260" t="s">
        <v>2228</v>
      </c>
      <c r="C17185" s="261" t="s">
        <v>138</v>
      </c>
      <c r="D17185" s="74" t="str">
        <f t="shared" si="537"/>
        <v>fev/2020</v>
      </c>
      <c r="E17185" s="264">
        <v>43871</v>
      </c>
      <c r="F17185" s="282">
        <v>32648</v>
      </c>
      <c r="G17185" s="282" t="s">
        <v>2229</v>
      </c>
      <c r="H17185" s="265" t="s">
        <v>5199</v>
      </c>
      <c r="I17185" s="280" t="s">
        <v>241</v>
      </c>
      <c r="J17185" s="265">
        <v>-458</v>
      </c>
      <c r="K17185" s="83" t="str">
        <f>IFERROR(IFERROR(VLOOKUP(I17185,'DE-PARA'!B:D,3,0),VLOOKUP(I17185,'DE-PARA'!C:D,2,0)),"NÃO ENCONTRADO")</f>
        <v>Serviços</v>
      </c>
      <c r="L17185" s="50" t="str">
        <f>VLOOKUP(K17185,'Base -Receita-Despesa'!$B:$AS,1,FALSE)</f>
        <v>Serviços</v>
      </c>
    </row>
    <row r="17186" spans="1:12" x14ac:dyDescent="0.3">
      <c r="A17186" s="82" t="str">
        <f t="shared" si="536"/>
        <v>2020</v>
      </c>
      <c r="B17186" s="260" t="s">
        <v>2228</v>
      </c>
      <c r="C17186" s="261" t="s">
        <v>138</v>
      </c>
      <c r="D17186" s="74" t="str">
        <f t="shared" si="537"/>
        <v>fev/2020</v>
      </c>
      <c r="E17186" s="264">
        <v>43871</v>
      </c>
      <c r="F17186" s="282">
        <v>32691</v>
      </c>
      <c r="G17186" s="282" t="s">
        <v>2229</v>
      </c>
      <c r="H17186" s="265" t="s">
        <v>5199</v>
      </c>
      <c r="I17186" s="280" t="s">
        <v>241</v>
      </c>
      <c r="J17186" s="265">
        <v>-470</v>
      </c>
      <c r="K17186" s="83" t="str">
        <f>IFERROR(IFERROR(VLOOKUP(I17186,'DE-PARA'!B:D,3,0),VLOOKUP(I17186,'DE-PARA'!C:D,2,0)),"NÃO ENCONTRADO")</f>
        <v>Serviços</v>
      </c>
      <c r="L17186" s="50" t="str">
        <f>VLOOKUP(K17186,'Base -Receita-Despesa'!$B:$AS,1,FALSE)</f>
        <v>Serviços</v>
      </c>
    </row>
    <row r="17187" spans="1:12" x14ac:dyDescent="0.3">
      <c r="A17187" s="82" t="str">
        <f t="shared" si="536"/>
        <v>2020</v>
      </c>
      <c r="B17187" s="260" t="s">
        <v>2228</v>
      </c>
      <c r="C17187" s="261" t="s">
        <v>138</v>
      </c>
      <c r="D17187" s="74" t="str">
        <f t="shared" si="537"/>
        <v>fev/2020</v>
      </c>
      <c r="E17187" s="264">
        <v>43871</v>
      </c>
      <c r="F17187" s="282">
        <v>437617</v>
      </c>
      <c r="G17187" s="282" t="s">
        <v>2229</v>
      </c>
      <c r="H17187" s="265" t="s">
        <v>4398</v>
      </c>
      <c r="I17187" s="265" t="s">
        <v>2182</v>
      </c>
      <c r="J17187" s="265">
        <v>-598</v>
      </c>
      <c r="K17187" s="83" t="str">
        <f>IFERROR(IFERROR(VLOOKUP(I17187,'DE-PARA'!B:D,3,0),VLOOKUP(I17187,'DE-PARA'!C:D,2,0)),"NÃO ENCONTRADO")</f>
        <v>Materiais</v>
      </c>
      <c r="L17187" s="50" t="str">
        <f>VLOOKUP(K17187,'Base -Receita-Despesa'!$B:$AS,1,FALSE)</f>
        <v>Materiais</v>
      </c>
    </row>
    <row r="17188" spans="1:12" x14ac:dyDescent="0.3">
      <c r="A17188" s="82" t="str">
        <f t="shared" si="536"/>
        <v>2020</v>
      </c>
      <c r="B17188" s="260" t="s">
        <v>2228</v>
      </c>
      <c r="C17188" s="261" t="s">
        <v>138</v>
      </c>
      <c r="D17188" s="74" t="str">
        <f t="shared" si="537"/>
        <v>fev/2020</v>
      </c>
      <c r="E17188" s="264">
        <v>43871</v>
      </c>
      <c r="F17188" s="282">
        <v>173</v>
      </c>
      <c r="G17188" s="282" t="s">
        <v>2229</v>
      </c>
      <c r="H17188" s="265" t="s">
        <v>5131</v>
      </c>
      <c r="I17188" s="265" t="s">
        <v>2176</v>
      </c>
      <c r="J17188" s="266">
        <v>-2650</v>
      </c>
      <c r="K17188" s="83" t="str">
        <f>IFERROR(IFERROR(VLOOKUP(I17188,'DE-PARA'!B:D,3,0),VLOOKUP(I17188,'DE-PARA'!C:D,2,0)),"NÃO ENCONTRADO")</f>
        <v>Pessoal</v>
      </c>
      <c r="L17188" s="50" t="str">
        <f>VLOOKUP(K17188,'Base -Receita-Despesa'!$B:$AS,1,FALSE)</f>
        <v>Pessoal</v>
      </c>
    </row>
    <row r="17189" spans="1:12" x14ac:dyDescent="0.3">
      <c r="A17189" s="82" t="str">
        <f t="shared" si="536"/>
        <v>2020</v>
      </c>
      <c r="B17189" s="260" t="s">
        <v>2228</v>
      </c>
      <c r="C17189" s="261" t="s">
        <v>138</v>
      </c>
      <c r="D17189" s="74" t="str">
        <f t="shared" si="537"/>
        <v>fev/2020</v>
      </c>
      <c r="E17189" s="264">
        <v>43871</v>
      </c>
      <c r="F17189" s="282">
        <v>166536</v>
      </c>
      <c r="G17189" s="282" t="s">
        <v>2284</v>
      </c>
      <c r="H17189" s="265" t="s">
        <v>5152</v>
      </c>
      <c r="I17189" s="265" t="s">
        <v>2182</v>
      </c>
      <c r="J17189" s="266">
        <v>-2586.15</v>
      </c>
      <c r="K17189" s="83" t="str">
        <f>IFERROR(IFERROR(VLOOKUP(I17189,'DE-PARA'!B:D,3,0),VLOOKUP(I17189,'DE-PARA'!C:D,2,0)),"NÃO ENCONTRADO")</f>
        <v>Materiais</v>
      </c>
      <c r="L17189" s="50" t="str">
        <f>VLOOKUP(K17189,'Base -Receita-Despesa'!$B:$AS,1,FALSE)</f>
        <v>Materiais</v>
      </c>
    </row>
    <row r="17190" spans="1:12" x14ac:dyDescent="0.3">
      <c r="A17190" s="82" t="str">
        <f t="shared" si="536"/>
        <v>2020</v>
      </c>
      <c r="B17190" s="260" t="s">
        <v>2228</v>
      </c>
      <c r="C17190" s="261" t="s">
        <v>138</v>
      </c>
      <c r="D17190" s="74" t="str">
        <f t="shared" si="537"/>
        <v>fev/2020</v>
      </c>
      <c r="E17190" s="264">
        <v>43871</v>
      </c>
      <c r="F17190" s="282">
        <v>10669</v>
      </c>
      <c r="G17190" s="282" t="s">
        <v>2229</v>
      </c>
      <c r="H17190" s="265" t="s">
        <v>5182</v>
      </c>
      <c r="I17190" s="265" t="s">
        <v>157</v>
      </c>
      <c r="J17190" s="266">
        <v>-4779.18</v>
      </c>
      <c r="K17190" s="83" t="str">
        <f>IFERROR(IFERROR(VLOOKUP(I17190,'DE-PARA'!B:D,3,0),VLOOKUP(I17190,'DE-PARA'!C:D,2,0)),"NÃO ENCONTRADO")</f>
        <v>Materiais</v>
      </c>
      <c r="L17190" s="50" t="str">
        <f>VLOOKUP(K17190,'Base -Receita-Despesa'!$B:$AS,1,FALSE)</f>
        <v>Materiais</v>
      </c>
    </row>
    <row r="17191" spans="1:12" x14ac:dyDescent="0.3">
      <c r="A17191" s="82" t="str">
        <f t="shared" si="536"/>
        <v>2020</v>
      </c>
      <c r="B17191" s="260" t="s">
        <v>2228</v>
      </c>
      <c r="C17191" s="261" t="s">
        <v>138</v>
      </c>
      <c r="D17191" s="74" t="str">
        <f t="shared" si="537"/>
        <v>fev/2020</v>
      </c>
      <c r="E17191" s="264">
        <v>43871</v>
      </c>
      <c r="F17191" s="282">
        <v>10664</v>
      </c>
      <c r="G17191" s="282" t="s">
        <v>2229</v>
      </c>
      <c r="H17191" s="265" t="s">
        <v>5182</v>
      </c>
      <c r="I17191" s="265" t="s">
        <v>157</v>
      </c>
      <c r="J17191" s="266">
        <v>-4076.65</v>
      </c>
      <c r="K17191" s="83" t="str">
        <f>IFERROR(IFERROR(VLOOKUP(I17191,'DE-PARA'!B:D,3,0),VLOOKUP(I17191,'DE-PARA'!C:D,2,0)),"NÃO ENCONTRADO")</f>
        <v>Materiais</v>
      </c>
      <c r="L17191" s="50" t="str">
        <f>VLOOKUP(K17191,'Base -Receita-Despesa'!$B:$AS,1,FALSE)</f>
        <v>Materiais</v>
      </c>
    </row>
    <row r="17192" spans="1:12" x14ac:dyDescent="0.3">
      <c r="A17192" s="82" t="str">
        <f t="shared" si="536"/>
        <v>2020</v>
      </c>
      <c r="B17192" s="260" t="s">
        <v>2228</v>
      </c>
      <c r="C17192" s="261" t="s">
        <v>138</v>
      </c>
      <c r="D17192" s="74" t="str">
        <f t="shared" si="537"/>
        <v>fev/2020</v>
      </c>
      <c r="E17192" s="264">
        <v>43871</v>
      </c>
      <c r="F17192" s="282">
        <v>2851</v>
      </c>
      <c r="G17192" s="282" t="s">
        <v>2229</v>
      </c>
      <c r="H17192" s="265" t="s">
        <v>2322</v>
      </c>
      <c r="I17192" s="265" t="s">
        <v>120</v>
      </c>
      <c r="J17192" s="266">
        <v>-1424.06</v>
      </c>
      <c r="K17192" s="83" t="str">
        <f>IFERROR(IFERROR(VLOOKUP(I17192,'DE-PARA'!B:D,3,0),VLOOKUP(I17192,'DE-PARA'!C:D,2,0)),"NÃO ENCONTRADO")</f>
        <v>Serviços</v>
      </c>
      <c r="L17192" s="50" t="str">
        <f>VLOOKUP(K17192,'Base -Receita-Despesa'!$B:$AS,1,FALSE)</f>
        <v>Serviços</v>
      </c>
    </row>
    <row r="17193" spans="1:12" x14ac:dyDescent="0.3">
      <c r="A17193" s="82" t="str">
        <f t="shared" si="536"/>
        <v>2020</v>
      </c>
      <c r="B17193" s="260" t="s">
        <v>2228</v>
      </c>
      <c r="C17193" s="261" t="s">
        <v>138</v>
      </c>
      <c r="D17193" s="74" t="str">
        <f t="shared" si="537"/>
        <v>fev/2020</v>
      </c>
      <c r="E17193" s="264">
        <v>43871</v>
      </c>
      <c r="F17193" s="282" t="s">
        <v>2326</v>
      </c>
      <c r="G17193" s="282" t="s">
        <v>2229</v>
      </c>
      <c r="H17193" s="265" t="s">
        <v>5172</v>
      </c>
      <c r="I17193" s="265" t="s">
        <v>2209</v>
      </c>
      <c r="J17193" s="265">
        <v>-35.01</v>
      </c>
      <c r="K17193" s="83" t="str">
        <f>IFERROR(IFERROR(VLOOKUP(I17193,'DE-PARA'!B:D,3,0),VLOOKUP(I17193,'DE-PARA'!C:D,2,0)),"NÃO ENCONTRADO")</f>
        <v>Despesas com Viagens</v>
      </c>
      <c r="L17193" s="50" t="str">
        <f>VLOOKUP(K17193,'Base -Receita-Despesa'!$B:$AS,1,FALSE)</f>
        <v>Despesas com Viagens</v>
      </c>
    </row>
    <row r="17194" spans="1:12" x14ac:dyDescent="0.3">
      <c r="A17194" s="82" t="str">
        <f t="shared" ref="A17194:A17257" si="538">IF(K17194="NÃO ENCONTRADO",0,RIGHT(D17194,4))</f>
        <v>2020</v>
      </c>
      <c r="B17194" s="260" t="s">
        <v>2228</v>
      </c>
      <c r="C17194" s="261" t="s">
        <v>138</v>
      </c>
      <c r="D17194" s="74" t="str">
        <f t="shared" si="537"/>
        <v>fev/2020</v>
      </c>
      <c r="E17194" s="264">
        <v>43871</v>
      </c>
      <c r="F17194" s="282" t="s">
        <v>5203</v>
      </c>
      <c r="G17194" s="282" t="s">
        <v>2229</v>
      </c>
      <c r="H17194" s="265" t="s">
        <v>5172</v>
      </c>
      <c r="I17194" s="265" t="s">
        <v>176</v>
      </c>
      <c r="J17194" s="266">
        <v>-4380.62</v>
      </c>
      <c r="K17194" s="83" t="str">
        <f>IFERROR(IFERROR(VLOOKUP(I17194,'DE-PARA'!B:D,3,0),VLOOKUP(I17194,'DE-PARA'!C:D,2,0)),"NÃO ENCONTRADO")</f>
        <v>Pessoal</v>
      </c>
      <c r="L17194" s="50" t="str">
        <f>VLOOKUP(K17194,'Base -Receita-Despesa'!$B:$AS,1,FALSE)</f>
        <v>Pessoal</v>
      </c>
    </row>
    <row r="17195" spans="1:12" x14ac:dyDescent="0.3">
      <c r="A17195" s="82" t="str">
        <f t="shared" si="538"/>
        <v>2020</v>
      </c>
      <c r="B17195" s="260" t="s">
        <v>2228</v>
      </c>
      <c r="C17195" s="261" t="s">
        <v>138</v>
      </c>
      <c r="D17195" s="74" t="str">
        <f t="shared" si="537"/>
        <v>fev/2020</v>
      </c>
      <c r="E17195" s="264">
        <v>43871</v>
      </c>
      <c r="F17195" s="282" t="s">
        <v>5204</v>
      </c>
      <c r="G17195" s="282" t="s">
        <v>2229</v>
      </c>
      <c r="H17195" s="265" t="s">
        <v>5205</v>
      </c>
      <c r="I17195" s="265" t="s">
        <v>176</v>
      </c>
      <c r="J17195" s="265">
        <v>-856.9</v>
      </c>
      <c r="K17195" s="83" t="str">
        <f>IFERROR(IFERROR(VLOOKUP(I17195,'DE-PARA'!B:D,3,0),VLOOKUP(I17195,'DE-PARA'!C:D,2,0)),"NÃO ENCONTRADO")</f>
        <v>Pessoal</v>
      </c>
      <c r="L17195" s="50" t="str">
        <f>VLOOKUP(K17195,'Base -Receita-Despesa'!$B:$AS,1,FALSE)</f>
        <v>Pessoal</v>
      </c>
    </row>
    <row r="17196" spans="1:12" x14ac:dyDescent="0.3">
      <c r="A17196" s="82" t="str">
        <f t="shared" si="538"/>
        <v>2020</v>
      </c>
      <c r="B17196" s="260" t="s">
        <v>2228</v>
      </c>
      <c r="C17196" s="261" t="s">
        <v>138</v>
      </c>
      <c r="D17196" s="74" t="str">
        <f t="shared" si="537"/>
        <v>fev/2020</v>
      </c>
      <c r="E17196" s="264">
        <v>43871</v>
      </c>
      <c r="F17196" s="282">
        <v>30336</v>
      </c>
      <c r="G17196" s="282" t="s">
        <v>2229</v>
      </c>
      <c r="H17196" s="265" t="s">
        <v>5206</v>
      </c>
      <c r="I17196" s="265" t="s">
        <v>2182</v>
      </c>
      <c r="J17196" s="265">
        <v>-298.99</v>
      </c>
      <c r="K17196" s="83" t="str">
        <f>IFERROR(IFERROR(VLOOKUP(I17196,'DE-PARA'!B:D,3,0),VLOOKUP(I17196,'DE-PARA'!C:D,2,0)),"NÃO ENCONTRADO")</f>
        <v>Materiais</v>
      </c>
      <c r="L17196" s="50" t="str">
        <f>VLOOKUP(K17196,'Base -Receita-Despesa'!$B:$AS,1,FALSE)</f>
        <v>Materiais</v>
      </c>
    </row>
    <row r="17197" spans="1:12" x14ac:dyDescent="0.3">
      <c r="A17197" s="82" t="str">
        <f t="shared" si="538"/>
        <v>2020</v>
      </c>
      <c r="B17197" s="260" t="s">
        <v>2228</v>
      </c>
      <c r="C17197" s="261" t="s">
        <v>138</v>
      </c>
      <c r="D17197" s="74" t="str">
        <f t="shared" si="537"/>
        <v>fev/2020</v>
      </c>
      <c r="E17197" s="264">
        <v>43871</v>
      </c>
      <c r="F17197" s="282" t="s">
        <v>5207</v>
      </c>
      <c r="G17197" s="282" t="s">
        <v>2229</v>
      </c>
      <c r="H17197" s="265" t="s">
        <v>5208</v>
      </c>
      <c r="I17197" s="265" t="s">
        <v>176</v>
      </c>
      <c r="J17197" s="266">
        <v>-1480.69</v>
      </c>
      <c r="K17197" s="83" t="str">
        <f>IFERROR(IFERROR(VLOOKUP(I17197,'DE-PARA'!B:D,3,0),VLOOKUP(I17197,'DE-PARA'!C:D,2,0)),"NÃO ENCONTRADO")</f>
        <v>Pessoal</v>
      </c>
      <c r="L17197" s="50" t="str">
        <f>VLOOKUP(K17197,'Base -Receita-Despesa'!$B:$AS,1,FALSE)</f>
        <v>Pessoal</v>
      </c>
    </row>
    <row r="17198" spans="1:12" x14ac:dyDescent="0.3">
      <c r="A17198" s="82" t="str">
        <f t="shared" si="538"/>
        <v>2020</v>
      </c>
      <c r="B17198" s="260" t="s">
        <v>2228</v>
      </c>
      <c r="C17198" s="261" t="s">
        <v>138</v>
      </c>
      <c r="D17198" s="74" t="str">
        <f t="shared" si="537"/>
        <v>fev/2020</v>
      </c>
      <c r="E17198" s="264">
        <v>43871</v>
      </c>
      <c r="F17198" s="282" t="s">
        <v>5209</v>
      </c>
      <c r="G17198" s="282" t="s">
        <v>2229</v>
      </c>
      <c r="H17198" s="265" t="s">
        <v>3379</v>
      </c>
      <c r="I17198" s="265" t="s">
        <v>176</v>
      </c>
      <c r="J17198" s="266">
        <v>-10139.370000000001</v>
      </c>
      <c r="K17198" s="83" t="str">
        <f>IFERROR(IFERROR(VLOOKUP(I17198,'DE-PARA'!B:D,3,0),VLOOKUP(I17198,'DE-PARA'!C:D,2,0)),"NÃO ENCONTRADO")</f>
        <v>Pessoal</v>
      </c>
      <c r="L17198" s="50" t="str">
        <f>VLOOKUP(K17198,'Base -Receita-Despesa'!$B:$AS,1,FALSE)</f>
        <v>Pessoal</v>
      </c>
    </row>
    <row r="17199" spans="1:12" x14ac:dyDescent="0.3">
      <c r="A17199" s="82" t="str">
        <f t="shared" si="538"/>
        <v>2020</v>
      </c>
      <c r="B17199" s="260" t="s">
        <v>2228</v>
      </c>
      <c r="C17199" s="261" t="s">
        <v>138</v>
      </c>
      <c r="D17199" s="74" t="str">
        <f t="shared" si="537"/>
        <v>fev/2020</v>
      </c>
      <c r="E17199" s="264">
        <v>43871</v>
      </c>
      <c r="F17199" s="282" t="s">
        <v>5210</v>
      </c>
      <c r="G17199" s="282" t="s">
        <v>2229</v>
      </c>
      <c r="H17199" s="265" t="s">
        <v>5211</v>
      </c>
      <c r="I17199" s="265" t="s">
        <v>176</v>
      </c>
      <c r="J17199" s="266">
        <v>-1795.4</v>
      </c>
      <c r="K17199" s="83" t="str">
        <f>IFERROR(IFERROR(VLOOKUP(I17199,'DE-PARA'!B:D,3,0),VLOOKUP(I17199,'DE-PARA'!C:D,2,0)),"NÃO ENCONTRADO")</f>
        <v>Pessoal</v>
      </c>
      <c r="L17199" s="50" t="str">
        <f>VLOOKUP(K17199,'Base -Receita-Despesa'!$B:$AS,1,FALSE)</f>
        <v>Pessoal</v>
      </c>
    </row>
    <row r="17200" spans="1:12" x14ac:dyDescent="0.3">
      <c r="A17200" s="82" t="str">
        <f t="shared" si="538"/>
        <v>2020</v>
      </c>
      <c r="B17200" s="260" t="s">
        <v>2228</v>
      </c>
      <c r="C17200" s="261" t="s">
        <v>138</v>
      </c>
      <c r="D17200" s="74" t="str">
        <f t="shared" si="537"/>
        <v>fev/2020</v>
      </c>
      <c r="E17200" s="264">
        <v>43871</v>
      </c>
      <c r="F17200" s="282" t="s">
        <v>2326</v>
      </c>
      <c r="G17200" s="282" t="s">
        <v>2229</v>
      </c>
      <c r="H17200" s="265" t="s">
        <v>4614</v>
      </c>
      <c r="I17200" s="265" t="s">
        <v>2209</v>
      </c>
      <c r="J17200" s="265">
        <v>-21</v>
      </c>
      <c r="K17200" s="83" t="str">
        <f>IFERROR(IFERROR(VLOOKUP(I17200,'DE-PARA'!B:D,3,0),VLOOKUP(I17200,'DE-PARA'!C:D,2,0)),"NÃO ENCONTRADO")</f>
        <v>Despesas com Viagens</v>
      </c>
      <c r="L17200" s="50" t="str">
        <f>VLOOKUP(K17200,'Base -Receita-Despesa'!$B:$AS,1,FALSE)</f>
        <v>Despesas com Viagens</v>
      </c>
    </row>
    <row r="17201" spans="1:12" x14ac:dyDescent="0.3">
      <c r="A17201" s="82" t="str">
        <f t="shared" si="538"/>
        <v>2020</v>
      </c>
      <c r="B17201" s="260" t="s">
        <v>2228</v>
      </c>
      <c r="C17201" s="261" t="s">
        <v>138</v>
      </c>
      <c r="D17201" s="74" t="str">
        <f t="shared" si="537"/>
        <v>fev/2020</v>
      </c>
      <c r="E17201" s="264">
        <v>43871</v>
      </c>
      <c r="F17201" s="282" t="s">
        <v>2326</v>
      </c>
      <c r="G17201" s="282" t="s">
        <v>2229</v>
      </c>
      <c r="H17201" s="265" t="s">
        <v>3280</v>
      </c>
      <c r="I17201" s="265" t="s">
        <v>2209</v>
      </c>
      <c r="J17201" s="265">
        <v>-31</v>
      </c>
      <c r="K17201" s="83" t="str">
        <f>IFERROR(IFERROR(VLOOKUP(I17201,'DE-PARA'!B:D,3,0),VLOOKUP(I17201,'DE-PARA'!C:D,2,0)),"NÃO ENCONTRADO")</f>
        <v>Despesas com Viagens</v>
      </c>
      <c r="L17201" s="50" t="str">
        <f>VLOOKUP(K17201,'Base -Receita-Despesa'!$B:$AS,1,FALSE)</f>
        <v>Despesas com Viagens</v>
      </c>
    </row>
    <row r="17202" spans="1:12" x14ac:dyDescent="0.3">
      <c r="A17202" s="82" t="str">
        <f t="shared" si="538"/>
        <v>2020</v>
      </c>
      <c r="B17202" s="260" t="s">
        <v>2228</v>
      </c>
      <c r="C17202" s="261" t="s">
        <v>138</v>
      </c>
      <c r="D17202" s="74" t="str">
        <f t="shared" si="537"/>
        <v>fev/2020</v>
      </c>
      <c r="E17202" s="264">
        <v>43871</v>
      </c>
      <c r="F17202" s="282" t="s">
        <v>3376</v>
      </c>
      <c r="G17202" s="282" t="s">
        <v>2229</v>
      </c>
      <c r="H17202" s="265" t="s">
        <v>5200</v>
      </c>
      <c r="I17202" s="265" t="s">
        <v>130</v>
      </c>
      <c r="J17202" s="266">
        <v>-24733.99</v>
      </c>
      <c r="K17202" s="83" t="str">
        <f>IFERROR(IFERROR(VLOOKUP(I17202,'DE-PARA'!B:D,3,0),VLOOKUP(I17202,'DE-PARA'!C:D,2,0)),"NÃO ENCONTRADO")</f>
        <v>Rescisões Trabalhistas</v>
      </c>
      <c r="L17202" s="50" t="str">
        <f>VLOOKUP(K17202,'Base -Receita-Despesa'!$B:$AS,1,FALSE)</f>
        <v>Rescisões Trabalhistas</v>
      </c>
    </row>
    <row r="17203" spans="1:12" x14ac:dyDescent="0.3">
      <c r="A17203" s="82" t="str">
        <f t="shared" si="538"/>
        <v>2020</v>
      </c>
      <c r="B17203" s="260" t="s">
        <v>2228</v>
      </c>
      <c r="C17203" s="261" t="s">
        <v>138</v>
      </c>
      <c r="D17203" s="74" t="str">
        <f t="shared" si="537"/>
        <v>fev/2020</v>
      </c>
      <c r="E17203" s="264">
        <v>43871</v>
      </c>
      <c r="F17203" s="282" t="s">
        <v>1261</v>
      </c>
      <c r="G17203" s="282" t="s">
        <v>2229</v>
      </c>
      <c r="H17203" s="265" t="s">
        <v>2250</v>
      </c>
      <c r="I17203" s="265" t="s">
        <v>135</v>
      </c>
      <c r="J17203" s="265">
        <v>-9.5</v>
      </c>
      <c r="K17203" s="83" t="str">
        <f>IFERROR(IFERROR(VLOOKUP(I17203,'DE-PARA'!B:D,3,0),VLOOKUP(I17203,'DE-PARA'!C:D,2,0)),"NÃO ENCONTRADO")</f>
        <v>Outras Saídas</v>
      </c>
      <c r="L17203" s="50" t="str">
        <f>VLOOKUP(K17203,'Base -Receita-Despesa'!$B:$AS,1,FALSE)</f>
        <v>Outras Saídas</v>
      </c>
    </row>
    <row r="17204" spans="1:12" x14ac:dyDescent="0.3">
      <c r="A17204" s="82" t="str">
        <f t="shared" si="538"/>
        <v>2020</v>
      </c>
      <c r="B17204" s="260" t="s">
        <v>2228</v>
      </c>
      <c r="C17204" s="261" t="s">
        <v>138</v>
      </c>
      <c r="D17204" s="74" t="str">
        <f t="shared" si="537"/>
        <v>fev/2020</v>
      </c>
      <c r="E17204" s="264">
        <v>43871</v>
      </c>
      <c r="F17204" s="282" t="s">
        <v>1261</v>
      </c>
      <c r="G17204" s="282" t="s">
        <v>2229</v>
      </c>
      <c r="H17204" s="265" t="s">
        <v>2250</v>
      </c>
      <c r="I17204" s="265" t="s">
        <v>135</v>
      </c>
      <c r="J17204" s="265">
        <v>-9.5</v>
      </c>
      <c r="K17204" s="83" t="str">
        <f>IFERROR(IFERROR(VLOOKUP(I17204,'DE-PARA'!B:D,3,0),VLOOKUP(I17204,'DE-PARA'!C:D,2,0)),"NÃO ENCONTRADO")</f>
        <v>Outras Saídas</v>
      </c>
      <c r="L17204" s="50" t="str">
        <f>VLOOKUP(K17204,'Base -Receita-Despesa'!$B:$AS,1,FALSE)</f>
        <v>Outras Saídas</v>
      </c>
    </row>
    <row r="17205" spans="1:12" x14ac:dyDescent="0.3">
      <c r="A17205" s="82" t="str">
        <f t="shared" si="538"/>
        <v>2020</v>
      </c>
      <c r="B17205" s="260" t="s">
        <v>2228</v>
      </c>
      <c r="C17205" s="261" t="s">
        <v>138</v>
      </c>
      <c r="D17205" s="74" t="str">
        <f t="shared" si="537"/>
        <v>fev/2020</v>
      </c>
      <c r="E17205" s="264">
        <v>43871</v>
      </c>
      <c r="F17205" s="282" t="s">
        <v>1261</v>
      </c>
      <c r="G17205" s="282" t="s">
        <v>2229</v>
      </c>
      <c r="H17205" s="265" t="s">
        <v>2250</v>
      </c>
      <c r="I17205" s="265" t="s">
        <v>135</v>
      </c>
      <c r="J17205" s="265">
        <v>-9.5</v>
      </c>
      <c r="K17205" s="83" t="str">
        <f>IFERROR(IFERROR(VLOOKUP(I17205,'DE-PARA'!B:D,3,0),VLOOKUP(I17205,'DE-PARA'!C:D,2,0)),"NÃO ENCONTRADO")</f>
        <v>Outras Saídas</v>
      </c>
      <c r="L17205" s="50" t="str">
        <f>VLOOKUP(K17205,'Base -Receita-Despesa'!$B:$AS,1,FALSE)</f>
        <v>Outras Saídas</v>
      </c>
    </row>
    <row r="17206" spans="1:12" x14ac:dyDescent="0.3">
      <c r="A17206" s="82" t="str">
        <f t="shared" si="538"/>
        <v>2020</v>
      </c>
      <c r="B17206" s="260" t="s">
        <v>2228</v>
      </c>
      <c r="C17206" s="261" t="s">
        <v>138</v>
      </c>
      <c r="D17206" s="74" t="str">
        <f t="shared" si="537"/>
        <v>fev/2020</v>
      </c>
      <c r="E17206" s="264">
        <v>43871</v>
      </c>
      <c r="F17206" s="282" t="s">
        <v>1261</v>
      </c>
      <c r="G17206" s="282" t="s">
        <v>2229</v>
      </c>
      <c r="H17206" s="265" t="s">
        <v>2250</v>
      </c>
      <c r="I17206" s="265" t="s">
        <v>135</v>
      </c>
      <c r="J17206" s="265">
        <v>-9.5</v>
      </c>
      <c r="K17206" s="83" t="str">
        <f>IFERROR(IFERROR(VLOOKUP(I17206,'DE-PARA'!B:D,3,0),VLOOKUP(I17206,'DE-PARA'!C:D,2,0)),"NÃO ENCONTRADO")</f>
        <v>Outras Saídas</v>
      </c>
      <c r="L17206" s="50" t="str">
        <f>VLOOKUP(K17206,'Base -Receita-Despesa'!$B:$AS,1,FALSE)</f>
        <v>Outras Saídas</v>
      </c>
    </row>
    <row r="17207" spans="1:12" x14ac:dyDescent="0.3">
      <c r="A17207" s="82" t="str">
        <f t="shared" si="538"/>
        <v>2020</v>
      </c>
      <c r="B17207" s="260" t="s">
        <v>2228</v>
      </c>
      <c r="C17207" s="261" t="s">
        <v>138</v>
      </c>
      <c r="D17207" s="74" t="str">
        <f t="shared" si="537"/>
        <v>fev/2020</v>
      </c>
      <c r="E17207" s="264">
        <v>43871</v>
      </c>
      <c r="F17207" s="282" t="s">
        <v>1261</v>
      </c>
      <c r="G17207" s="282" t="s">
        <v>2229</v>
      </c>
      <c r="H17207" s="265" t="s">
        <v>2250</v>
      </c>
      <c r="I17207" s="265" t="s">
        <v>135</v>
      </c>
      <c r="J17207" s="265">
        <v>-9.5</v>
      </c>
      <c r="K17207" s="83" t="str">
        <f>IFERROR(IFERROR(VLOOKUP(I17207,'DE-PARA'!B:D,3,0),VLOOKUP(I17207,'DE-PARA'!C:D,2,0)),"NÃO ENCONTRADO")</f>
        <v>Outras Saídas</v>
      </c>
      <c r="L17207" s="50" t="str">
        <f>VLOOKUP(K17207,'Base -Receita-Despesa'!$B:$AS,1,FALSE)</f>
        <v>Outras Saídas</v>
      </c>
    </row>
    <row r="17208" spans="1:12" x14ac:dyDescent="0.3">
      <c r="A17208" s="82" t="str">
        <f t="shared" si="538"/>
        <v>2020</v>
      </c>
      <c r="B17208" s="260" t="s">
        <v>2228</v>
      </c>
      <c r="C17208" s="261" t="s">
        <v>138</v>
      </c>
      <c r="D17208" s="74" t="str">
        <f t="shared" si="537"/>
        <v>fev/2020</v>
      </c>
      <c r="E17208" s="264">
        <v>43871</v>
      </c>
      <c r="F17208" s="282" t="s">
        <v>1261</v>
      </c>
      <c r="G17208" s="282" t="s">
        <v>2229</v>
      </c>
      <c r="H17208" s="265" t="s">
        <v>2250</v>
      </c>
      <c r="I17208" s="265" t="s">
        <v>135</v>
      </c>
      <c r="J17208" s="265">
        <v>-9.5</v>
      </c>
      <c r="K17208" s="83" t="str">
        <f>IFERROR(IFERROR(VLOOKUP(I17208,'DE-PARA'!B:D,3,0),VLOOKUP(I17208,'DE-PARA'!C:D,2,0)),"NÃO ENCONTRADO")</f>
        <v>Outras Saídas</v>
      </c>
      <c r="L17208" s="50" t="str">
        <f>VLOOKUP(K17208,'Base -Receita-Despesa'!$B:$AS,1,FALSE)</f>
        <v>Outras Saídas</v>
      </c>
    </row>
    <row r="17209" spans="1:12" x14ac:dyDescent="0.3">
      <c r="A17209" s="82" t="str">
        <f t="shared" si="538"/>
        <v>2020</v>
      </c>
      <c r="B17209" s="260" t="s">
        <v>2228</v>
      </c>
      <c r="C17209" s="261" t="s">
        <v>138</v>
      </c>
      <c r="D17209" s="74" t="str">
        <f t="shared" si="537"/>
        <v>fev/2020</v>
      </c>
      <c r="E17209" s="264">
        <v>43871</v>
      </c>
      <c r="F17209" s="282" t="s">
        <v>1261</v>
      </c>
      <c r="G17209" s="282" t="s">
        <v>2229</v>
      </c>
      <c r="H17209" s="265" t="s">
        <v>2250</v>
      </c>
      <c r="I17209" s="265" t="s">
        <v>135</v>
      </c>
      <c r="J17209" s="265">
        <v>-9.5</v>
      </c>
      <c r="K17209" s="83" t="str">
        <f>IFERROR(IFERROR(VLOOKUP(I17209,'DE-PARA'!B:D,3,0),VLOOKUP(I17209,'DE-PARA'!C:D,2,0)),"NÃO ENCONTRADO")</f>
        <v>Outras Saídas</v>
      </c>
      <c r="L17209" s="50" t="str">
        <f>VLOOKUP(K17209,'Base -Receita-Despesa'!$B:$AS,1,FALSE)</f>
        <v>Outras Saídas</v>
      </c>
    </row>
    <row r="17210" spans="1:12" x14ac:dyDescent="0.3">
      <c r="A17210" s="82" t="str">
        <f t="shared" si="538"/>
        <v>2020</v>
      </c>
      <c r="B17210" s="260" t="s">
        <v>2228</v>
      </c>
      <c r="C17210" s="261" t="s">
        <v>138</v>
      </c>
      <c r="D17210" s="74" t="str">
        <f t="shared" si="537"/>
        <v>fev/2020</v>
      </c>
      <c r="E17210" s="264">
        <v>43871</v>
      </c>
      <c r="F17210" s="282" t="s">
        <v>1261</v>
      </c>
      <c r="G17210" s="282" t="s">
        <v>2229</v>
      </c>
      <c r="H17210" s="265" t="s">
        <v>2250</v>
      </c>
      <c r="I17210" s="265" t="s">
        <v>135</v>
      </c>
      <c r="J17210" s="265">
        <v>-9.5</v>
      </c>
      <c r="K17210" s="83" t="str">
        <f>IFERROR(IFERROR(VLOOKUP(I17210,'DE-PARA'!B:D,3,0),VLOOKUP(I17210,'DE-PARA'!C:D,2,0)),"NÃO ENCONTRADO")</f>
        <v>Outras Saídas</v>
      </c>
      <c r="L17210" s="50" t="str">
        <f>VLOOKUP(K17210,'Base -Receita-Despesa'!$B:$AS,1,FALSE)</f>
        <v>Outras Saídas</v>
      </c>
    </row>
    <row r="17211" spans="1:12" x14ac:dyDescent="0.3">
      <c r="A17211" s="82" t="str">
        <f t="shared" si="538"/>
        <v>2020</v>
      </c>
      <c r="B17211" s="260" t="s">
        <v>2228</v>
      </c>
      <c r="C17211" s="261" t="s">
        <v>138</v>
      </c>
      <c r="D17211" s="74" t="str">
        <f t="shared" si="537"/>
        <v>fev/2020</v>
      </c>
      <c r="E17211" s="264">
        <v>43871</v>
      </c>
      <c r="F17211" s="282" t="s">
        <v>1261</v>
      </c>
      <c r="G17211" s="282" t="s">
        <v>2229</v>
      </c>
      <c r="H17211" s="265" t="s">
        <v>2250</v>
      </c>
      <c r="I17211" s="265" t="s">
        <v>135</v>
      </c>
      <c r="J17211" s="265">
        <v>-9.5</v>
      </c>
      <c r="K17211" s="83" t="str">
        <f>IFERROR(IFERROR(VLOOKUP(I17211,'DE-PARA'!B:D,3,0),VLOOKUP(I17211,'DE-PARA'!C:D,2,0)),"NÃO ENCONTRADO")</f>
        <v>Outras Saídas</v>
      </c>
      <c r="L17211" s="50" t="str">
        <f>VLOOKUP(K17211,'Base -Receita-Despesa'!$B:$AS,1,FALSE)</f>
        <v>Outras Saídas</v>
      </c>
    </row>
    <row r="17212" spans="1:12" x14ac:dyDescent="0.3">
      <c r="A17212" s="82" t="str">
        <f t="shared" si="538"/>
        <v>2020</v>
      </c>
      <c r="B17212" s="260" t="s">
        <v>2228</v>
      </c>
      <c r="C17212" s="261" t="s">
        <v>138</v>
      </c>
      <c r="D17212" s="74" t="str">
        <f t="shared" si="537"/>
        <v>fev/2020</v>
      </c>
      <c r="E17212" s="264">
        <v>43871</v>
      </c>
      <c r="F17212" s="282" t="s">
        <v>1261</v>
      </c>
      <c r="G17212" s="282" t="s">
        <v>2229</v>
      </c>
      <c r="H17212" s="265" t="s">
        <v>2250</v>
      </c>
      <c r="I17212" s="265" t="s">
        <v>135</v>
      </c>
      <c r="J17212" s="265">
        <v>-9.5</v>
      </c>
      <c r="K17212" s="83" t="str">
        <f>IFERROR(IFERROR(VLOOKUP(I17212,'DE-PARA'!B:D,3,0),VLOOKUP(I17212,'DE-PARA'!C:D,2,0)),"NÃO ENCONTRADO")</f>
        <v>Outras Saídas</v>
      </c>
      <c r="L17212" s="50" t="str">
        <f>VLOOKUP(K17212,'Base -Receita-Despesa'!$B:$AS,1,FALSE)</f>
        <v>Outras Saídas</v>
      </c>
    </row>
    <row r="17213" spans="1:12" x14ac:dyDescent="0.3">
      <c r="A17213" s="82" t="str">
        <f t="shared" si="538"/>
        <v>2020</v>
      </c>
      <c r="B17213" s="260" t="s">
        <v>2228</v>
      </c>
      <c r="C17213" s="261" t="s">
        <v>138</v>
      </c>
      <c r="D17213" s="74" t="str">
        <f t="shared" si="537"/>
        <v>fev/2020</v>
      </c>
      <c r="E17213" s="264">
        <v>43871</v>
      </c>
      <c r="F17213" s="282" t="s">
        <v>1261</v>
      </c>
      <c r="G17213" s="282" t="s">
        <v>2229</v>
      </c>
      <c r="H17213" s="265" t="s">
        <v>2250</v>
      </c>
      <c r="I17213" s="265" t="s">
        <v>135</v>
      </c>
      <c r="J17213" s="265">
        <v>-9.5</v>
      </c>
      <c r="K17213" s="83" t="str">
        <f>IFERROR(IFERROR(VLOOKUP(I17213,'DE-PARA'!B:D,3,0),VLOOKUP(I17213,'DE-PARA'!C:D,2,0)),"NÃO ENCONTRADO")</f>
        <v>Outras Saídas</v>
      </c>
      <c r="L17213" s="50" t="str">
        <f>VLOOKUP(K17213,'Base -Receita-Despesa'!$B:$AS,1,FALSE)</f>
        <v>Outras Saídas</v>
      </c>
    </row>
    <row r="17214" spans="1:12" x14ac:dyDescent="0.3">
      <c r="A17214" s="82" t="str">
        <f t="shared" si="538"/>
        <v>2020</v>
      </c>
      <c r="B17214" s="260" t="s">
        <v>2228</v>
      </c>
      <c r="C17214" s="261" t="s">
        <v>138</v>
      </c>
      <c r="D17214" s="74" t="str">
        <f t="shared" si="537"/>
        <v>fev/2020</v>
      </c>
      <c r="E17214" s="264">
        <v>43871</v>
      </c>
      <c r="F17214" s="282" t="s">
        <v>1070</v>
      </c>
      <c r="G17214" s="282" t="s">
        <v>2229</v>
      </c>
      <c r="H17214" s="265" t="s">
        <v>1071</v>
      </c>
      <c r="I17214" s="265" t="s">
        <v>2237</v>
      </c>
      <c r="J17214" s="266">
        <v>47450.34</v>
      </c>
      <c r="K17214" s="83" t="str">
        <f>IFERROR(IFERROR(VLOOKUP(I17214,'DE-PARA'!B:D,3,0),VLOOKUP(I17214,'DE-PARA'!C:D,2,0)),"NÃO ENCONTRADO")</f>
        <v>Entrada Conta Aplicação (+)</v>
      </c>
      <c r="L17214" s="50" t="str">
        <f>VLOOKUP(K17214,'Base -Receita-Despesa'!$B:$AS,1,FALSE)</f>
        <v>ENTRADA CONTA APLICAÇÃO (+)</v>
      </c>
    </row>
    <row r="17215" spans="1:12" x14ac:dyDescent="0.3">
      <c r="A17215" s="82" t="str">
        <f t="shared" si="538"/>
        <v>2020</v>
      </c>
      <c r="B17215" s="260" t="s">
        <v>2228</v>
      </c>
      <c r="C17215" s="261" t="s">
        <v>138</v>
      </c>
      <c r="D17215" s="74" t="str">
        <f t="shared" si="537"/>
        <v>fev/2020</v>
      </c>
      <c r="E17215" s="264">
        <v>43871</v>
      </c>
      <c r="F17215" s="282" t="s">
        <v>3376</v>
      </c>
      <c r="G17215" s="282" t="s">
        <v>2229</v>
      </c>
      <c r="H17215" s="265" t="s">
        <v>5212</v>
      </c>
      <c r="I17215" s="265" t="s">
        <v>130</v>
      </c>
      <c r="J17215" s="266">
        <v>-7838.9</v>
      </c>
      <c r="K17215" s="83" t="str">
        <f>IFERROR(IFERROR(VLOOKUP(I17215,'DE-PARA'!B:D,3,0),VLOOKUP(I17215,'DE-PARA'!C:D,2,0)),"NÃO ENCONTRADO")</f>
        <v>Rescisões Trabalhistas</v>
      </c>
      <c r="L17215" s="50" t="str">
        <f>VLOOKUP(K17215,'Base -Receita-Despesa'!$B:$AS,1,FALSE)</f>
        <v>Rescisões Trabalhistas</v>
      </c>
    </row>
    <row r="17216" spans="1:12" x14ac:dyDescent="0.3">
      <c r="A17216" s="82" t="str">
        <f t="shared" si="538"/>
        <v>2020</v>
      </c>
      <c r="B17216" s="260" t="s">
        <v>2228</v>
      </c>
      <c r="C17216" s="261" t="s">
        <v>138</v>
      </c>
      <c r="D17216" s="74" t="str">
        <f t="shared" si="537"/>
        <v>fev/2020</v>
      </c>
      <c r="E17216" s="264">
        <v>43871</v>
      </c>
      <c r="F17216" s="282" t="s">
        <v>3376</v>
      </c>
      <c r="G17216" s="282" t="s">
        <v>2229</v>
      </c>
      <c r="H17216" s="265" t="s">
        <v>5201</v>
      </c>
      <c r="I17216" s="265" t="s">
        <v>130</v>
      </c>
      <c r="J17216" s="266">
        <v>-3936.06</v>
      </c>
      <c r="K17216" s="83" t="str">
        <f>IFERROR(IFERROR(VLOOKUP(I17216,'DE-PARA'!B:D,3,0),VLOOKUP(I17216,'DE-PARA'!C:D,2,0)),"NÃO ENCONTRADO")</f>
        <v>Rescisões Trabalhistas</v>
      </c>
      <c r="L17216" s="50" t="str">
        <f>VLOOKUP(K17216,'Base -Receita-Despesa'!$B:$AS,1,FALSE)</f>
        <v>Rescisões Trabalhistas</v>
      </c>
    </row>
    <row r="17217" spans="1:12" x14ac:dyDescent="0.3">
      <c r="A17217" s="82" t="str">
        <f t="shared" si="538"/>
        <v>2020</v>
      </c>
      <c r="B17217" s="263" t="s">
        <v>2240</v>
      </c>
      <c r="C17217" s="315" t="s">
        <v>138</v>
      </c>
      <c r="D17217" s="74" t="str">
        <f t="shared" si="537"/>
        <v>fev/2020</v>
      </c>
      <c r="E17217" s="283">
        <v>43872</v>
      </c>
      <c r="F17217" s="318" t="s">
        <v>5126</v>
      </c>
      <c r="G17217" s="318" t="s">
        <v>2229</v>
      </c>
      <c r="H17217" s="265" t="s">
        <v>2251</v>
      </c>
      <c r="I17217" s="267" t="s">
        <v>126</v>
      </c>
      <c r="J17217" s="284">
        <v>-392089.55</v>
      </c>
      <c r="K17217" s="83" t="str">
        <f>IFERROR(IFERROR(VLOOKUP(I17217,'DE-PARA'!B:D,3,0),VLOOKUP(I17217,'DE-PARA'!C:D,2,0)),"NÃO ENCONTRADO")</f>
        <v>TEV – Transferências Entre Contas (Entradas)</v>
      </c>
      <c r="L17217" s="50" t="str">
        <f>VLOOKUP(K17217,'Base -Receita-Despesa'!$B:$AS,1,FALSE)</f>
        <v>TEV – Transferências Entre Contas (Entradas)</v>
      </c>
    </row>
    <row r="17218" spans="1:12" x14ac:dyDescent="0.3">
      <c r="A17218" s="82" t="str">
        <f t="shared" si="538"/>
        <v>2020</v>
      </c>
      <c r="B17218" s="263" t="s">
        <v>2240</v>
      </c>
      <c r="C17218" s="315" t="s">
        <v>138</v>
      </c>
      <c r="D17218" s="74" t="str">
        <f t="shared" si="537"/>
        <v>fev/2020</v>
      </c>
      <c r="E17218" s="283">
        <v>43872</v>
      </c>
      <c r="F17218" s="318" t="s">
        <v>1070</v>
      </c>
      <c r="G17218" s="318" t="s">
        <v>2229</v>
      </c>
      <c r="H17218" s="267" t="s">
        <v>1071</v>
      </c>
      <c r="I17218" s="267" t="s">
        <v>2237</v>
      </c>
      <c r="J17218" s="284">
        <v>392089.55</v>
      </c>
      <c r="K17218" s="83" t="str">
        <f>IFERROR(IFERROR(VLOOKUP(I17218,'DE-PARA'!B:D,3,0),VLOOKUP(I17218,'DE-PARA'!C:D,2,0)),"NÃO ENCONTRADO")</f>
        <v>Entrada Conta Aplicação (+)</v>
      </c>
      <c r="L17218" s="50" t="str">
        <f>VLOOKUP(K17218,'Base -Receita-Despesa'!$B:$AS,1,FALSE)</f>
        <v>ENTRADA CONTA APLICAÇÃO (+)</v>
      </c>
    </row>
    <row r="17219" spans="1:12" x14ac:dyDescent="0.3">
      <c r="A17219" s="82" t="str">
        <f t="shared" si="538"/>
        <v>2020</v>
      </c>
      <c r="B17219" s="263" t="s">
        <v>2228</v>
      </c>
      <c r="C17219" s="315" t="s">
        <v>138</v>
      </c>
      <c r="D17219" s="74" t="str">
        <f t="shared" si="537"/>
        <v>fev/2020</v>
      </c>
      <c r="E17219" s="283">
        <v>43872</v>
      </c>
      <c r="F17219" s="318" t="s">
        <v>5129</v>
      </c>
      <c r="G17219" s="318" t="s">
        <v>2229</v>
      </c>
      <c r="H17219" s="267" t="s">
        <v>72</v>
      </c>
      <c r="I17219" s="267" t="s">
        <v>1064</v>
      </c>
      <c r="J17219" s="266">
        <v>-384610.49</v>
      </c>
      <c r="K17219" s="83" t="str">
        <f>IFERROR(IFERROR(VLOOKUP(I17219,'DE-PARA'!B:D,3,0),VLOOKUP(I17219,'DE-PARA'!C:D,2,0)),"NÃO ENCONTRADO")</f>
        <v>Saídas Da C/A Por Regates (-)</v>
      </c>
      <c r="L17219" s="50" t="str">
        <f>VLOOKUP(K17219,'Base -Receita-Despesa'!$B:$AS,1,FALSE)</f>
        <v>SAÍDAS DA C/A POR REGATES (-)</v>
      </c>
    </row>
    <row r="17220" spans="1:12" x14ac:dyDescent="0.3">
      <c r="A17220" s="82" t="str">
        <f t="shared" si="538"/>
        <v>2020</v>
      </c>
      <c r="B17220" s="260" t="s">
        <v>2228</v>
      </c>
      <c r="C17220" s="315" t="s">
        <v>138</v>
      </c>
      <c r="D17220" s="74" t="str">
        <f t="shared" ref="D17220:D17283" si="539">TEXT(E17220,"mmm/aaaa")</f>
        <v>fev/2020</v>
      </c>
      <c r="E17220" s="283">
        <v>43872</v>
      </c>
      <c r="F17220" s="282">
        <v>7923</v>
      </c>
      <c r="G17220" s="282" t="s">
        <v>2229</v>
      </c>
      <c r="H17220" s="265" t="s">
        <v>2399</v>
      </c>
      <c r="I17220" s="265" t="s">
        <v>232</v>
      </c>
      <c r="J17220" s="265">
        <v>819.9</v>
      </c>
      <c r="K17220" s="83" t="str">
        <f>IFERROR(IFERROR(VLOOKUP(I17220,'DE-PARA'!B:D,3,0),VLOOKUP(I17220,'DE-PARA'!C:D,2,0)),"NÃO ENCONTRADO")</f>
        <v>Materiais</v>
      </c>
      <c r="L17220" s="50" t="str">
        <f>VLOOKUP(K17220,'Base -Receita-Despesa'!$B:$AS,1,FALSE)</f>
        <v>Materiais</v>
      </c>
    </row>
    <row r="17221" spans="1:12" x14ac:dyDescent="0.3">
      <c r="A17221" s="82" t="str">
        <f t="shared" si="538"/>
        <v>2020</v>
      </c>
      <c r="B17221" s="260" t="s">
        <v>2228</v>
      </c>
      <c r="C17221" s="315" t="s">
        <v>138</v>
      </c>
      <c r="D17221" s="74" t="str">
        <f t="shared" si="539"/>
        <v>fev/2020</v>
      </c>
      <c r="E17221" s="283">
        <v>43872</v>
      </c>
      <c r="F17221" s="282" t="s">
        <v>5126</v>
      </c>
      <c r="G17221" s="282" t="s">
        <v>2229</v>
      </c>
      <c r="H17221" s="265" t="s">
        <v>2251</v>
      </c>
      <c r="I17221" s="265" t="s">
        <v>126</v>
      </c>
      <c r="J17221" s="266">
        <v>392089.55</v>
      </c>
      <c r="K17221" s="83" t="str">
        <f>IFERROR(IFERROR(VLOOKUP(I17221,'DE-PARA'!B:D,3,0),VLOOKUP(I17221,'DE-PARA'!C:D,2,0)),"NÃO ENCONTRADO")</f>
        <v>TEV – Transferências Entre Contas (Entradas)</v>
      </c>
      <c r="L17221" s="50" t="str">
        <f>VLOOKUP(K17221,'Base -Receita-Despesa'!$B:$AS,1,FALSE)</f>
        <v>TEV – Transferências Entre Contas (Entradas)</v>
      </c>
    </row>
    <row r="17222" spans="1:12" x14ac:dyDescent="0.3">
      <c r="A17222" s="82" t="str">
        <f t="shared" si="538"/>
        <v>2020</v>
      </c>
      <c r="B17222" s="260" t="s">
        <v>2228</v>
      </c>
      <c r="C17222" s="261" t="s">
        <v>138</v>
      </c>
      <c r="D17222" s="74" t="str">
        <f t="shared" si="539"/>
        <v>fev/2020</v>
      </c>
      <c r="E17222" s="264">
        <v>43872</v>
      </c>
      <c r="F17222" s="282" t="s">
        <v>4412</v>
      </c>
      <c r="G17222" s="282" t="s">
        <v>2229</v>
      </c>
      <c r="H17222" s="265" t="s">
        <v>3049</v>
      </c>
      <c r="I17222" s="265" t="s">
        <v>128</v>
      </c>
      <c r="J17222" s="266">
        <v>-3560.1</v>
      </c>
      <c r="K17222" s="83" t="str">
        <f>IFERROR(IFERROR(VLOOKUP(I17222,'DE-PARA'!B:D,3,0),VLOOKUP(I17222,'DE-PARA'!C:D,2,0)),"NÃO ENCONTRADO")</f>
        <v>Encargos sobre Folha de Pagamento</v>
      </c>
      <c r="L17222" s="50" t="str">
        <f>VLOOKUP(K17222,'Base -Receita-Despesa'!$B:$AS,1,FALSE)</f>
        <v>Encargos sobre Folha de Pagamento</v>
      </c>
    </row>
    <row r="17223" spans="1:12" x14ac:dyDescent="0.3">
      <c r="A17223" s="82" t="str">
        <f t="shared" si="538"/>
        <v>2020</v>
      </c>
      <c r="B17223" s="260" t="s">
        <v>2228</v>
      </c>
      <c r="C17223" s="261" t="s">
        <v>138</v>
      </c>
      <c r="D17223" s="74" t="str">
        <f t="shared" si="539"/>
        <v>fev/2020</v>
      </c>
      <c r="E17223" s="264">
        <v>43872</v>
      </c>
      <c r="F17223" s="282">
        <v>171660</v>
      </c>
      <c r="G17223" s="282" t="s">
        <v>2229</v>
      </c>
      <c r="H17223" s="265" t="s">
        <v>5213</v>
      </c>
      <c r="I17223" s="265" t="s">
        <v>145</v>
      </c>
      <c r="J17223" s="265">
        <v>-597.97</v>
      </c>
      <c r="K17223" s="83" t="str">
        <f>IFERROR(IFERROR(VLOOKUP(I17223,'DE-PARA'!B:D,3,0),VLOOKUP(I17223,'DE-PARA'!C:D,2,0)),"NÃO ENCONTRADO")</f>
        <v>Serviços</v>
      </c>
      <c r="L17223" s="50" t="str">
        <f>VLOOKUP(K17223,'Base -Receita-Despesa'!$B:$AS,1,FALSE)</f>
        <v>Serviços</v>
      </c>
    </row>
    <row r="17224" spans="1:12" x14ac:dyDescent="0.3">
      <c r="A17224" s="82" t="str">
        <f t="shared" si="538"/>
        <v>2020</v>
      </c>
      <c r="B17224" s="260" t="s">
        <v>2228</v>
      </c>
      <c r="C17224" s="261" t="s">
        <v>138</v>
      </c>
      <c r="D17224" s="74" t="str">
        <f t="shared" si="539"/>
        <v>fev/2020</v>
      </c>
      <c r="E17224" s="264">
        <v>43872</v>
      </c>
      <c r="F17224" s="282">
        <v>2406</v>
      </c>
      <c r="G17224" s="282" t="s">
        <v>2229</v>
      </c>
      <c r="H17224" s="265" t="s">
        <v>5199</v>
      </c>
      <c r="I17224" s="280" t="s">
        <v>241</v>
      </c>
      <c r="J17224" s="265">
        <v>-50</v>
      </c>
      <c r="K17224" s="83" t="str">
        <f>IFERROR(IFERROR(VLOOKUP(I17224,'DE-PARA'!B:D,3,0),VLOOKUP(I17224,'DE-PARA'!C:D,2,0)),"NÃO ENCONTRADO")</f>
        <v>Serviços</v>
      </c>
      <c r="L17224" s="50" t="str">
        <f>VLOOKUP(K17224,'Base -Receita-Despesa'!$B:$AS,1,FALSE)</f>
        <v>Serviços</v>
      </c>
    </row>
    <row r="17225" spans="1:12" x14ac:dyDescent="0.3">
      <c r="A17225" s="82" t="str">
        <f t="shared" si="538"/>
        <v>2020</v>
      </c>
      <c r="B17225" s="260" t="s">
        <v>2228</v>
      </c>
      <c r="C17225" s="261" t="s">
        <v>138</v>
      </c>
      <c r="D17225" s="74" t="str">
        <f t="shared" si="539"/>
        <v>fev/2020</v>
      </c>
      <c r="E17225" s="264">
        <v>43872</v>
      </c>
      <c r="F17225" s="282">
        <v>32648</v>
      </c>
      <c r="G17225" s="282" t="s">
        <v>2229</v>
      </c>
      <c r="H17225" s="265" t="s">
        <v>5199</v>
      </c>
      <c r="I17225" s="280" t="s">
        <v>241</v>
      </c>
      <c r="J17225" s="265">
        <v>-458</v>
      </c>
      <c r="K17225" s="83" t="str">
        <f>IFERROR(IFERROR(VLOOKUP(I17225,'DE-PARA'!B:D,3,0),VLOOKUP(I17225,'DE-PARA'!C:D,2,0)),"NÃO ENCONTRADO")</f>
        <v>Serviços</v>
      </c>
      <c r="L17225" s="50" t="str">
        <f>VLOOKUP(K17225,'Base -Receita-Despesa'!$B:$AS,1,FALSE)</f>
        <v>Serviços</v>
      </c>
    </row>
    <row r="17226" spans="1:12" x14ac:dyDescent="0.3">
      <c r="A17226" s="82" t="str">
        <f t="shared" si="538"/>
        <v>2020</v>
      </c>
      <c r="B17226" s="260" t="s">
        <v>2228</v>
      </c>
      <c r="C17226" s="261" t="s">
        <v>138</v>
      </c>
      <c r="D17226" s="74" t="str">
        <f t="shared" si="539"/>
        <v>fev/2020</v>
      </c>
      <c r="E17226" s="264">
        <v>43872</v>
      </c>
      <c r="F17226" s="282">
        <v>32691</v>
      </c>
      <c r="G17226" s="282" t="s">
        <v>2229</v>
      </c>
      <c r="H17226" s="265" t="s">
        <v>5199</v>
      </c>
      <c r="I17226" s="280" t="s">
        <v>241</v>
      </c>
      <c r="J17226" s="265">
        <v>-470</v>
      </c>
      <c r="K17226" s="83" t="str">
        <f>IFERROR(IFERROR(VLOOKUP(I17226,'DE-PARA'!B:D,3,0),VLOOKUP(I17226,'DE-PARA'!C:D,2,0)),"NÃO ENCONTRADO")</f>
        <v>Serviços</v>
      </c>
      <c r="L17226" s="50" t="str">
        <f>VLOOKUP(K17226,'Base -Receita-Despesa'!$B:$AS,1,FALSE)</f>
        <v>Serviços</v>
      </c>
    </row>
    <row r="17227" spans="1:12" x14ac:dyDescent="0.3">
      <c r="A17227" s="82" t="str">
        <f t="shared" si="538"/>
        <v>2020</v>
      </c>
      <c r="B17227" s="260" t="s">
        <v>2228</v>
      </c>
      <c r="C17227" s="261" t="s">
        <v>138</v>
      </c>
      <c r="D17227" s="74" t="str">
        <f t="shared" si="539"/>
        <v>fev/2020</v>
      </c>
      <c r="E17227" s="264">
        <v>43872</v>
      </c>
      <c r="F17227" s="282" t="s">
        <v>437</v>
      </c>
      <c r="G17227" s="282" t="s">
        <v>2229</v>
      </c>
      <c r="H17227" s="265" t="s">
        <v>438</v>
      </c>
      <c r="I17227" s="265" t="s">
        <v>439</v>
      </c>
      <c r="J17227" s="266">
        <v>-1039</v>
      </c>
      <c r="K17227" s="83" t="str">
        <f>IFERROR(IFERROR(VLOOKUP(I17227,'DE-PARA'!B:D,3,0),VLOOKUP(I17227,'DE-PARA'!C:D,2,0)),"NÃO ENCONTRADO")</f>
        <v>Aluguéis</v>
      </c>
      <c r="L17227" s="50" t="str">
        <f>VLOOKUP(K17227,'Base -Receita-Despesa'!$B:$AS,1,FALSE)</f>
        <v>Aluguéis</v>
      </c>
    </row>
    <row r="17228" spans="1:12" x14ac:dyDescent="0.3">
      <c r="A17228" s="82" t="str">
        <f t="shared" si="538"/>
        <v>2020</v>
      </c>
      <c r="B17228" s="260" t="s">
        <v>2228</v>
      </c>
      <c r="C17228" s="261" t="s">
        <v>138</v>
      </c>
      <c r="D17228" s="74" t="str">
        <f t="shared" si="539"/>
        <v>fev/2020</v>
      </c>
      <c r="E17228" s="264">
        <v>43872</v>
      </c>
      <c r="F17228" s="282">
        <v>7923</v>
      </c>
      <c r="G17228" s="282" t="s">
        <v>2229</v>
      </c>
      <c r="H17228" s="265" t="s">
        <v>2399</v>
      </c>
      <c r="I17228" s="265" t="s">
        <v>232</v>
      </c>
      <c r="J17228" s="265">
        <v>-819.9</v>
      </c>
      <c r="K17228" s="83" t="str">
        <f>IFERROR(IFERROR(VLOOKUP(I17228,'DE-PARA'!B:D,3,0),VLOOKUP(I17228,'DE-PARA'!C:D,2,0)),"NÃO ENCONTRADO")</f>
        <v>Materiais</v>
      </c>
      <c r="L17228" s="50" t="str">
        <f>VLOOKUP(K17228,'Base -Receita-Despesa'!$B:$AS,1,FALSE)</f>
        <v>Materiais</v>
      </c>
    </row>
    <row r="17229" spans="1:12" x14ac:dyDescent="0.3">
      <c r="A17229" s="82" t="str">
        <f t="shared" si="538"/>
        <v>2020</v>
      </c>
      <c r="B17229" s="260" t="s">
        <v>2228</v>
      </c>
      <c r="C17229" s="261" t="s">
        <v>138</v>
      </c>
      <c r="D17229" s="74" t="str">
        <f t="shared" si="539"/>
        <v>fev/2020</v>
      </c>
      <c r="E17229" s="264">
        <v>43872</v>
      </c>
      <c r="F17229" s="282">
        <v>43957</v>
      </c>
      <c r="G17229" s="282" t="s">
        <v>2229</v>
      </c>
      <c r="H17229" s="265" t="s">
        <v>5214</v>
      </c>
      <c r="I17229" s="265" t="s">
        <v>2182</v>
      </c>
      <c r="J17229" s="265">
        <v>-888</v>
      </c>
      <c r="K17229" s="83" t="str">
        <f>IFERROR(IFERROR(VLOOKUP(I17229,'DE-PARA'!B:D,3,0),VLOOKUP(I17229,'DE-PARA'!C:D,2,0)),"NÃO ENCONTRADO")</f>
        <v>Materiais</v>
      </c>
      <c r="L17229" s="50" t="str">
        <f>VLOOKUP(K17229,'Base -Receita-Despesa'!$B:$AS,1,FALSE)</f>
        <v>Materiais</v>
      </c>
    </row>
    <row r="17230" spans="1:12" x14ac:dyDescent="0.3">
      <c r="A17230" s="82" t="str">
        <f t="shared" si="538"/>
        <v>2020</v>
      </c>
      <c r="B17230" s="260" t="s">
        <v>2228</v>
      </c>
      <c r="C17230" s="261" t="s">
        <v>138</v>
      </c>
      <c r="D17230" s="74" t="str">
        <f t="shared" si="539"/>
        <v>fev/2020</v>
      </c>
      <c r="E17230" s="264">
        <v>43872</v>
      </c>
      <c r="F17230" s="282">
        <v>7171</v>
      </c>
      <c r="G17230" s="282" t="s">
        <v>2229</v>
      </c>
      <c r="H17230" s="265" t="s">
        <v>5215</v>
      </c>
      <c r="I17230" s="265" t="s">
        <v>2182</v>
      </c>
      <c r="J17230" s="265">
        <v>-255</v>
      </c>
      <c r="K17230" s="83" t="str">
        <f>IFERROR(IFERROR(VLOOKUP(I17230,'DE-PARA'!B:D,3,0),VLOOKUP(I17230,'DE-PARA'!C:D,2,0)),"NÃO ENCONTRADO")</f>
        <v>Materiais</v>
      </c>
      <c r="L17230" s="50" t="str">
        <f>VLOOKUP(K17230,'Base -Receita-Despesa'!$B:$AS,1,FALSE)</f>
        <v>Materiais</v>
      </c>
    </row>
    <row r="17231" spans="1:12" x14ac:dyDescent="0.3">
      <c r="A17231" s="82" t="str">
        <f t="shared" si="538"/>
        <v>2020</v>
      </c>
      <c r="B17231" s="260" t="s">
        <v>2228</v>
      </c>
      <c r="C17231" s="261" t="s">
        <v>138</v>
      </c>
      <c r="D17231" s="74" t="str">
        <f t="shared" si="539"/>
        <v>fev/2020</v>
      </c>
      <c r="E17231" s="264">
        <v>43872</v>
      </c>
      <c r="F17231" s="282">
        <v>7407</v>
      </c>
      <c r="G17231" s="282" t="s">
        <v>2229</v>
      </c>
      <c r="H17231" s="265" t="s">
        <v>5215</v>
      </c>
      <c r="I17231" s="265" t="s">
        <v>2182</v>
      </c>
      <c r="J17231" s="265">
        <v>-893.5</v>
      </c>
      <c r="K17231" s="83" t="str">
        <f>IFERROR(IFERROR(VLOOKUP(I17231,'DE-PARA'!B:D,3,0),VLOOKUP(I17231,'DE-PARA'!C:D,2,0)),"NÃO ENCONTRADO")</f>
        <v>Materiais</v>
      </c>
      <c r="L17231" s="50" t="str">
        <f>VLOOKUP(K17231,'Base -Receita-Despesa'!$B:$AS,1,FALSE)</f>
        <v>Materiais</v>
      </c>
    </row>
    <row r="17232" spans="1:12" x14ac:dyDescent="0.3">
      <c r="A17232" s="82" t="str">
        <f t="shared" si="538"/>
        <v>2020</v>
      </c>
      <c r="B17232" s="260" t="s">
        <v>2228</v>
      </c>
      <c r="C17232" s="261" t="s">
        <v>138</v>
      </c>
      <c r="D17232" s="74" t="str">
        <f t="shared" si="539"/>
        <v>fev/2020</v>
      </c>
      <c r="E17232" s="264">
        <v>43872</v>
      </c>
      <c r="F17232" s="282">
        <v>31637</v>
      </c>
      <c r="G17232" s="282" t="s">
        <v>2229</v>
      </c>
      <c r="H17232" s="265" t="s">
        <v>5171</v>
      </c>
      <c r="I17232" s="265" t="s">
        <v>2182</v>
      </c>
      <c r="J17232" s="266">
        <v>-1038.1600000000001</v>
      </c>
      <c r="K17232" s="83" t="str">
        <f>IFERROR(IFERROR(VLOOKUP(I17232,'DE-PARA'!B:D,3,0),VLOOKUP(I17232,'DE-PARA'!C:D,2,0)),"NÃO ENCONTRADO")</f>
        <v>Materiais</v>
      </c>
      <c r="L17232" s="50" t="str">
        <f>VLOOKUP(K17232,'Base -Receita-Despesa'!$B:$AS,1,FALSE)</f>
        <v>Materiais</v>
      </c>
    </row>
    <row r="17233" spans="1:12" x14ac:dyDescent="0.3">
      <c r="A17233" s="82" t="str">
        <f t="shared" si="538"/>
        <v>2020</v>
      </c>
      <c r="B17233" s="260" t="s">
        <v>2228</v>
      </c>
      <c r="C17233" s="261" t="s">
        <v>138</v>
      </c>
      <c r="D17233" s="74" t="str">
        <f t="shared" si="539"/>
        <v>fev/2020</v>
      </c>
      <c r="E17233" s="264">
        <v>43872</v>
      </c>
      <c r="F17233" s="282">
        <v>40235</v>
      </c>
      <c r="G17233" s="282" t="s">
        <v>2229</v>
      </c>
      <c r="H17233" s="265" t="s">
        <v>2654</v>
      </c>
      <c r="I17233" s="265" t="s">
        <v>120</v>
      </c>
      <c r="J17233" s="266">
        <v>-1574.64</v>
      </c>
      <c r="K17233" s="83" t="str">
        <f>IFERROR(IFERROR(VLOOKUP(I17233,'DE-PARA'!B:D,3,0),VLOOKUP(I17233,'DE-PARA'!C:D,2,0)),"NÃO ENCONTRADO")</f>
        <v>Serviços</v>
      </c>
      <c r="L17233" s="50" t="str">
        <f>VLOOKUP(K17233,'Base -Receita-Despesa'!$B:$AS,1,FALSE)</f>
        <v>Serviços</v>
      </c>
    </row>
    <row r="17234" spans="1:12" x14ac:dyDescent="0.3">
      <c r="A17234" s="82" t="str">
        <f t="shared" si="538"/>
        <v>2020</v>
      </c>
      <c r="B17234" s="260" t="s">
        <v>2228</v>
      </c>
      <c r="C17234" s="261" t="s">
        <v>138</v>
      </c>
      <c r="D17234" s="74" t="str">
        <f t="shared" si="539"/>
        <v>fev/2020</v>
      </c>
      <c r="E17234" s="264">
        <v>43872</v>
      </c>
      <c r="F17234" s="282">
        <v>1644</v>
      </c>
      <c r="G17234" s="282" t="s">
        <v>2229</v>
      </c>
      <c r="H17234" s="265" t="s">
        <v>5216</v>
      </c>
      <c r="I17234" s="265" t="s">
        <v>2181</v>
      </c>
      <c r="J17234" s="265">
        <v>-634.12</v>
      </c>
      <c r="K17234" s="83" t="str">
        <f>IFERROR(IFERROR(VLOOKUP(I17234,'DE-PARA'!B:D,3,0),VLOOKUP(I17234,'DE-PARA'!C:D,2,0)),"NÃO ENCONTRADO")</f>
        <v>Materiais</v>
      </c>
      <c r="L17234" s="50" t="str">
        <f>VLOOKUP(K17234,'Base -Receita-Despesa'!$B:$AS,1,FALSE)</f>
        <v>Materiais</v>
      </c>
    </row>
    <row r="17235" spans="1:12" x14ac:dyDescent="0.3">
      <c r="A17235" s="82" t="str">
        <f t="shared" si="538"/>
        <v>2020</v>
      </c>
      <c r="B17235" s="260" t="s">
        <v>2228</v>
      </c>
      <c r="C17235" s="261" t="s">
        <v>138</v>
      </c>
      <c r="D17235" s="74" t="str">
        <f t="shared" si="539"/>
        <v>fev/2020</v>
      </c>
      <c r="E17235" s="264">
        <v>43872</v>
      </c>
      <c r="F17235" s="282">
        <v>1476</v>
      </c>
      <c r="G17235" s="282" t="s">
        <v>2229</v>
      </c>
      <c r="H17235" s="265" t="s">
        <v>5196</v>
      </c>
      <c r="I17235" s="265" t="s">
        <v>157</v>
      </c>
      <c r="J17235" s="265">
        <v>-325.8</v>
      </c>
      <c r="K17235" s="83" t="str">
        <f>IFERROR(IFERROR(VLOOKUP(I17235,'DE-PARA'!B:D,3,0),VLOOKUP(I17235,'DE-PARA'!C:D,2,0)),"NÃO ENCONTRADO")</f>
        <v>Materiais</v>
      </c>
      <c r="L17235" s="50" t="str">
        <f>VLOOKUP(K17235,'Base -Receita-Despesa'!$B:$AS,1,FALSE)</f>
        <v>Materiais</v>
      </c>
    </row>
    <row r="17236" spans="1:12" x14ac:dyDescent="0.3">
      <c r="A17236" s="82" t="str">
        <f t="shared" si="538"/>
        <v>2020</v>
      </c>
      <c r="B17236" s="260" t="s">
        <v>2228</v>
      </c>
      <c r="C17236" s="261" t="s">
        <v>138</v>
      </c>
      <c r="D17236" s="74" t="str">
        <f t="shared" si="539"/>
        <v>fev/2020</v>
      </c>
      <c r="E17236" s="264">
        <v>43872</v>
      </c>
      <c r="F17236" s="282" t="s">
        <v>2326</v>
      </c>
      <c r="G17236" s="282" t="s">
        <v>2229</v>
      </c>
      <c r="H17236" s="265" t="s">
        <v>5217</v>
      </c>
      <c r="I17236" s="265" t="s">
        <v>2209</v>
      </c>
      <c r="J17236" s="265">
        <v>-35</v>
      </c>
      <c r="K17236" s="83" t="str">
        <f>IFERROR(IFERROR(VLOOKUP(I17236,'DE-PARA'!B:D,3,0),VLOOKUP(I17236,'DE-PARA'!C:D,2,0)),"NÃO ENCONTRADO")</f>
        <v>Despesas com Viagens</v>
      </c>
      <c r="L17236" s="50" t="str">
        <f>VLOOKUP(K17236,'Base -Receita-Despesa'!$B:$AS,1,FALSE)</f>
        <v>Despesas com Viagens</v>
      </c>
    </row>
    <row r="17237" spans="1:12" x14ac:dyDescent="0.3">
      <c r="A17237" s="82" t="str">
        <f t="shared" si="538"/>
        <v>2020</v>
      </c>
      <c r="B17237" s="260" t="s">
        <v>2228</v>
      </c>
      <c r="C17237" s="261" t="s">
        <v>138</v>
      </c>
      <c r="D17237" s="74" t="str">
        <f t="shared" si="539"/>
        <v>fev/2020</v>
      </c>
      <c r="E17237" s="264">
        <v>43872</v>
      </c>
      <c r="F17237" s="282" t="s">
        <v>3376</v>
      </c>
      <c r="G17237" s="282" t="s">
        <v>2229</v>
      </c>
      <c r="H17237" s="265" t="s">
        <v>3049</v>
      </c>
      <c r="I17237" s="265" t="s">
        <v>130</v>
      </c>
      <c r="J17237" s="266">
        <v>-3833.96</v>
      </c>
      <c r="K17237" s="83" t="str">
        <f>IFERROR(IFERROR(VLOOKUP(I17237,'DE-PARA'!B:D,3,0),VLOOKUP(I17237,'DE-PARA'!C:D,2,0)),"NÃO ENCONTRADO")</f>
        <v>Rescisões Trabalhistas</v>
      </c>
      <c r="L17237" s="50" t="str">
        <f>VLOOKUP(K17237,'Base -Receita-Despesa'!$B:$AS,1,FALSE)</f>
        <v>Rescisões Trabalhistas</v>
      </c>
    </row>
    <row r="17238" spans="1:12" x14ac:dyDescent="0.3">
      <c r="A17238" s="82" t="str">
        <f t="shared" si="538"/>
        <v>2020</v>
      </c>
      <c r="B17238" s="260" t="s">
        <v>2228</v>
      </c>
      <c r="C17238" s="261" t="s">
        <v>138</v>
      </c>
      <c r="D17238" s="74" t="str">
        <f t="shared" si="539"/>
        <v>fev/2020</v>
      </c>
      <c r="E17238" s="264">
        <v>43872</v>
      </c>
      <c r="F17238" s="282" t="s">
        <v>5218</v>
      </c>
      <c r="G17238" s="282" t="s">
        <v>2229</v>
      </c>
      <c r="H17238" s="265" t="s">
        <v>5128</v>
      </c>
      <c r="I17238" s="265" t="s">
        <v>176</v>
      </c>
      <c r="J17238" s="266">
        <v>-2600.1</v>
      </c>
      <c r="K17238" s="83" t="str">
        <f>IFERROR(IFERROR(VLOOKUP(I17238,'DE-PARA'!B:D,3,0),VLOOKUP(I17238,'DE-PARA'!C:D,2,0)),"NÃO ENCONTRADO")</f>
        <v>Pessoal</v>
      </c>
      <c r="L17238" s="50" t="str">
        <f>VLOOKUP(K17238,'Base -Receita-Despesa'!$B:$AS,1,FALSE)</f>
        <v>Pessoal</v>
      </c>
    </row>
    <row r="17239" spans="1:12" x14ac:dyDescent="0.3">
      <c r="A17239" s="82" t="str">
        <f t="shared" si="538"/>
        <v>2020</v>
      </c>
      <c r="B17239" s="260" t="s">
        <v>2228</v>
      </c>
      <c r="C17239" s="261" t="s">
        <v>138</v>
      </c>
      <c r="D17239" s="74" t="str">
        <f t="shared" si="539"/>
        <v>fev/2020</v>
      </c>
      <c r="E17239" s="264">
        <v>43872</v>
      </c>
      <c r="F17239" s="282">
        <v>11422</v>
      </c>
      <c r="G17239" s="282" t="s">
        <v>2229</v>
      </c>
      <c r="H17239" s="265" t="s">
        <v>5219</v>
      </c>
      <c r="I17239" s="265" t="s">
        <v>198</v>
      </c>
      <c r="J17239" s="265">
        <v>-804.31</v>
      </c>
      <c r="K17239" s="83" t="str">
        <f>IFERROR(IFERROR(VLOOKUP(I17239,'DE-PARA'!B:D,3,0),VLOOKUP(I17239,'DE-PARA'!C:D,2,0)),"NÃO ENCONTRADO")</f>
        <v>Materiais</v>
      </c>
      <c r="L17239" s="50" t="str">
        <f>VLOOKUP(K17239,'Base -Receita-Despesa'!$B:$AS,1,FALSE)</f>
        <v>Materiais</v>
      </c>
    </row>
    <row r="17240" spans="1:12" x14ac:dyDescent="0.3">
      <c r="A17240" s="82" t="str">
        <f t="shared" si="538"/>
        <v>2020</v>
      </c>
      <c r="B17240" s="260" t="s">
        <v>2228</v>
      </c>
      <c r="C17240" s="261" t="s">
        <v>138</v>
      </c>
      <c r="D17240" s="74" t="str">
        <f t="shared" si="539"/>
        <v>fev/2020</v>
      </c>
      <c r="E17240" s="264">
        <v>43872</v>
      </c>
      <c r="F17240" s="282">
        <v>6040</v>
      </c>
      <c r="G17240" s="282" t="s">
        <v>2229</v>
      </c>
      <c r="H17240" s="265" t="s">
        <v>2316</v>
      </c>
      <c r="I17240" s="265" t="s">
        <v>2181</v>
      </c>
      <c r="J17240" s="265">
        <v>-406.42</v>
      </c>
      <c r="K17240" s="83" t="str">
        <f>IFERROR(IFERROR(VLOOKUP(I17240,'DE-PARA'!B:D,3,0),VLOOKUP(I17240,'DE-PARA'!C:D,2,0)),"NÃO ENCONTRADO")</f>
        <v>Materiais</v>
      </c>
      <c r="L17240" s="50" t="str">
        <f>VLOOKUP(K17240,'Base -Receita-Despesa'!$B:$AS,1,FALSE)</f>
        <v>Materiais</v>
      </c>
    </row>
    <row r="17241" spans="1:12" x14ac:dyDescent="0.3">
      <c r="A17241" s="82" t="str">
        <f t="shared" si="538"/>
        <v>2020</v>
      </c>
      <c r="B17241" s="260" t="s">
        <v>2228</v>
      </c>
      <c r="C17241" s="261" t="s">
        <v>138</v>
      </c>
      <c r="D17241" s="74" t="str">
        <f t="shared" si="539"/>
        <v>fev/2020</v>
      </c>
      <c r="E17241" s="264">
        <v>43872</v>
      </c>
      <c r="F17241" s="282" t="s">
        <v>1261</v>
      </c>
      <c r="G17241" s="282" t="s">
        <v>2229</v>
      </c>
      <c r="H17241" s="265" t="s">
        <v>2250</v>
      </c>
      <c r="I17241" s="265" t="s">
        <v>135</v>
      </c>
      <c r="J17241" s="265">
        <v>-9.5</v>
      </c>
      <c r="K17241" s="83" t="str">
        <f>IFERROR(IFERROR(VLOOKUP(I17241,'DE-PARA'!B:D,3,0),VLOOKUP(I17241,'DE-PARA'!C:D,2,0)),"NÃO ENCONTRADO")</f>
        <v>Outras Saídas</v>
      </c>
      <c r="L17241" s="50" t="str">
        <f>VLOOKUP(K17241,'Base -Receita-Despesa'!$B:$AS,1,FALSE)</f>
        <v>Outras Saídas</v>
      </c>
    </row>
    <row r="17242" spans="1:12" x14ac:dyDescent="0.3">
      <c r="A17242" s="82" t="str">
        <f t="shared" si="538"/>
        <v>2020</v>
      </c>
      <c r="B17242" s="260" t="s">
        <v>2228</v>
      </c>
      <c r="C17242" s="261" t="s">
        <v>138</v>
      </c>
      <c r="D17242" s="74" t="str">
        <f t="shared" si="539"/>
        <v>fev/2020</v>
      </c>
      <c r="E17242" s="264">
        <v>43872</v>
      </c>
      <c r="F17242" s="282" t="s">
        <v>1261</v>
      </c>
      <c r="G17242" s="282" t="s">
        <v>2229</v>
      </c>
      <c r="H17242" s="265" t="s">
        <v>2250</v>
      </c>
      <c r="I17242" s="265" t="s">
        <v>135</v>
      </c>
      <c r="J17242" s="265">
        <v>-9.5</v>
      </c>
      <c r="K17242" s="83" t="str">
        <f>IFERROR(IFERROR(VLOOKUP(I17242,'DE-PARA'!B:D,3,0),VLOOKUP(I17242,'DE-PARA'!C:D,2,0)),"NÃO ENCONTRADO")</f>
        <v>Outras Saídas</v>
      </c>
      <c r="L17242" s="50" t="str">
        <f>VLOOKUP(K17242,'Base -Receita-Despesa'!$B:$AS,1,FALSE)</f>
        <v>Outras Saídas</v>
      </c>
    </row>
    <row r="17243" spans="1:12" x14ac:dyDescent="0.3">
      <c r="A17243" s="82" t="str">
        <f t="shared" si="538"/>
        <v>2020</v>
      </c>
      <c r="B17243" s="260" t="s">
        <v>2228</v>
      </c>
      <c r="C17243" s="261" t="s">
        <v>138</v>
      </c>
      <c r="D17243" s="74" t="str">
        <f t="shared" si="539"/>
        <v>fev/2020</v>
      </c>
      <c r="E17243" s="264">
        <v>43872</v>
      </c>
      <c r="F17243" s="282" t="s">
        <v>1261</v>
      </c>
      <c r="G17243" s="282" t="s">
        <v>2229</v>
      </c>
      <c r="H17243" s="265" t="s">
        <v>2250</v>
      </c>
      <c r="I17243" s="265" t="s">
        <v>135</v>
      </c>
      <c r="J17243" s="265">
        <v>-9.5</v>
      </c>
      <c r="K17243" s="83" t="str">
        <f>IFERROR(IFERROR(VLOOKUP(I17243,'DE-PARA'!B:D,3,0),VLOOKUP(I17243,'DE-PARA'!C:D,2,0)),"NÃO ENCONTRADO")</f>
        <v>Outras Saídas</v>
      </c>
      <c r="L17243" s="50" t="str">
        <f>VLOOKUP(K17243,'Base -Receita-Despesa'!$B:$AS,1,FALSE)</f>
        <v>Outras Saídas</v>
      </c>
    </row>
    <row r="17244" spans="1:12" x14ac:dyDescent="0.3">
      <c r="A17244" s="82" t="str">
        <f t="shared" si="538"/>
        <v>2020</v>
      </c>
      <c r="B17244" s="260" t="s">
        <v>2228</v>
      </c>
      <c r="C17244" s="261" t="s">
        <v>138</v>
      </c>
      <c r="D17244" s="74" t="str">
        <f t="shared" si="539"/>
        <v>fev/2020</v>
      </c>
      <c r="E17244" s="264">
        <v>43872</v>
      </c>
      <c r="F17244" s="282" t="s">
        <v>1261</v>
      </c>
      <c r="G17244" s="282" t="s">
        <v>2229</v>
      </c>
      <c r="H17244" s="265" t="s">
        <v>2250</v>
      </c>
      <c r="I17244" s="265" t="s">
        <v>135</v>
      </c>
      <c r="J17244" s="265">
        <v>-9.5</v>
      </c>
      <c r="K17244" s="83" t="str">
        <f>IFERROR(IFERROR(VLOOKUP(I17244,'DE-PARA'!B:D,3,0),VLOOKUP(I17244,'DE-PARA'!C:D,2,0)),"NÃO ENCONTRADO")</f>
        <v>Outras Saídas</v>
      </c>
      <c r="L17244" s="50" t="str">
        <f>VLOOKUP(K17244,'Base -Receita-Despesa'!$B:$AS,1,FALSE)</f>
        <v>Outras Saídas</v>
      </c>
    </row>
    <row r="17245" spans="1:12" x14ac:dyDescent="0.3">
      <c r="A17245" s="82" t="str">
        <f t="shared" si="538"/>
        <v>2020</v>
      </c>
      <c r="B17245" s="260" t="s">
        <v>2228</v>
      </c>
      <c r="C17245" s="261" t="s">
        <v>138</v>
      </c>
      <c r="D17245" s="74" t="str">
        <f t="shared" si="539"/>
        <v>fev/2020</v>
      </c>
      <c r="E17245" s="264">
        <v>43872</v>
      </c>
      <c r="F17245" s="282" t="s">
        <v>1261</v>
      </c>
      <c r="G17245" s="282" t="s">
        <v>2229</v>
      </c>
      <c r="H17245" s="265" t="s">
        <v>2250</v>
      </c>
      <c r="I17245" s="265" t="s">
        <v>135</v>
      </c>
      <c r="J17245" s="265">
        <v>-9.5</v>
      </c>
      <c r="K17245" s="83" t="str">
        <f>IFERROR(IFERROR(VLOOKUP(I17245,'DE-PARA'!B:D,3,0),VLOOKUP(I17245,'DE-PARA'!C:D,2,0)),"NÃO ENCONTRADO")</f>
        <v>Outras Saídas</v>
      </c>
      <c r="L17245" s="50" t="str">
        <f>VLOOKUP(K17245,'Base -Receita-Despesa'!$B:$AS,1,FALSE)</f>
        <v>Outras Saídas</v>
      </c>
    </row>
    <row r="17246" spans="1:12" x14ac:dyDescent="0.3">
      <c r="A17246" s="82" t="str">
        <f t="shared" si="538"/>
        <v>2020</v>
      </c>
      <c r="B17246" s="260" t="s">
        <v>2228</v>
      </c>
      <c r="C17246" s="261" t="s">
        <v>138</v>
      </c>
      <c r="D17246" s="74" t="str">
        <f t="shared" si="539"/>
        <v>fev/2020</v>
      </c>
      <c r="E17246" s="264">
        <v>43872</v>
      </c>
      <c r="F17246" s="282" t="s">
        <v>1261</v>
      </c>
      <c r="G17246" s="282" t="s">
        <v>2229</v>
      </c>
      <c r="H17246" s="265" t="s">
        <v>2250</v>
      </c>
      <c r="I17246" s="265" t="s">
        <v>135</v>
      </c>
      <c r="J17246" s="265">
        <v>-9.5</v>
      </c>
      <c r="K17246" s="83" t="str">
        <f>IFERROR(IFERROR(VLOOKUP(I17246,'DE-PARA'!B:D,3,0),VLOOKUP(I17246,'DE-PARA'!C:D,2,0)),"NÃO ENCONTRADO")</f>
        <v>Outras Saídas</v>
      </c>
      <c r="L17246" s="50" t="str">
        <f>VLOOKUP(K17246,'Base -Receita-Despesa'!$B:$AS,1,FALSE)</f>
        <v>Outras Saídas</v>
      </c>
    </row>
    <row r="17247" spans="1:12" x14ac:dyDescent="0.3">
      <c r="A17247" s="82" t="str">
        <f t="shared" si="538"/>
        <v>2020</v>
      </c>
      <c r="B17247" s="260" t="s">
        <v>2228</v>
      </c>
      <c r="C17247" s="261" t="s">
        <v>138</v>
      </c>
      <c r="D17247" s="74" t="str">
        <f t="shared" si="539"/>
        <v>fev/2020</v>
      </c>
      <c r="E17247" s="264">
        <v>43872</v>
      </c>
      <c r="F17247" s="282" t="s">
        <v>1261</v>
      </c>
      <c r="G17247" s="282" t="s">
        <v>2229</v>
      </c>
      <c r="H17247" s="265" t="s">
        <v>2250</v>
      </c>
      <c r="I17247" s="265" t="s">
        <v>135</v>
      </c>
      <c r="J17247" s="265">
        <v>-9.5</v>
      </c>
      <c r="K17247" s="83" t="str">
        <f>IFERROR(IFERROR(VLOOKUP(I17247,'DE-PARA'!B:D,3,0),VLOOKUP(I17247,'DE-PARA'!C:D,2,0)),"NÃO ENCONTRADO")</f>
        <v>Outras Saídas</v>
      </c>
      <c r="L17247" s="50" t="str">
        <f>VLOOKUP(K17247,'Base -Receita-Despesa'!$B:$AS,1,FALSE)</f>
        <v>Outras Saídas</v>
      </c>
    </row>
    <row r="17248" spans="1:12" x14ac:dyDescent="0.3">
      <c r="A17248" s="82" t="str">
        <f t="shared" si="538"/>
        <v>2020</v>
      </c>
      <c r="B17248" s="260" t="s">
        <v>2228</v>
      </c>
      <c r="C17248" s="261" t="s">
        <v>138</v>
      </c>
      <c r="D17248" s="74" t="str">
        <f t="shared" si="539"/>
        <v>fev/2020</v>
      </c>
      <c r="E17248" s="264">
        <v>43872</v>
      </c>
      <c r="F17248" s="282" t="s">
        <v>1261</v>
      </c>
      <c r="G17248" s="282" t="s">
        <v>2229</v>
      </c>
      <c r="H17248" s="265" t="s">
        <v>2250</v>
      </c>
      <c r="I17248" s="265" t="s">
        <v>135</v>
      </c>
      <c r="J17248" s="265">
        <v>-9.5</v>
      </c>
      <c r="K17248" s="83" t="str">
        <f>IFERROR(IFERROR(VLOOKUP(I17248,'DE-PARA'!B:D,3,0),VLOOKUP(I17248,'DE-PARA'!C:D,2,0)),"NÃO ENCONTRADO")</f>
        <v>Outras Saídas</v>
      </c>
      <c r="L17248" s="50" t="str">
        <f>VLOOKUP(K17248,'Base -Receita-Despesa'!$B:$AS,1,FALSE)</f>
        <v>Outras Saídas</v>
      </c>
    </row>
    <row r="17249" spans="1:12" x14ac:dyDescent="0.3">
      <c r="A17249" s="82" t="str">
        <f t="shared" si="538"/>
        <v>2020</v>
      </c>
      <c r="B17249" s="260" t="s">
        <v>2228</v>
      </c>
      <c r="C17249" s="261" t="s">
        <v>138</v>
      </c>
      <c r="D17249" s="74" t="str">
        <f t="shared" si="539"/>
        <v>fev/2020</v>
      </c>
      <c r="E17249" s="264">
        <v>43872</v>
      </c>
      <c r="F17249" s="282" t="s">
        <v>1261</v>
      </c>
      <c r="G17249" s="282" t="s">
        <v>2229</v>
      </c>
      <c r="H17249" s="265" t="s">
        <v>2250</v>
      </c>
      <c r="I17249" s="265" t="s">
        <v>135</v>
      </c>
      <c r="J17249" s="265">
        <v>-9.5</v>
      </c>
      <c r="K17249" s="83" t="str">
        <f>IFERROR(IFERROR(VLOOKUP(I17249,'DE-PARA'!B:D,3,0),VLOOKUP(I17249,'DE-PARA'!C:D,2,0)),"NÃO ENCONTRADO")</f>
        <v>Outras Saídas</v>
      </c>
      <c r="L17249" s="50" t="str">
        <f>VLOOKUP(K17249,'Base -Receita-Despesa'!$B:$AS,1,FALSE)</f>
        <v>Outras Saídas</v>
      </c>
    </row>
    <row r="17250" spans="1:12" x14ac:dyDescent="0.3">
      <c r="A17250" s="82" t="str">
        <f t="shared" si="538"/>
        <v>2020</v>
      </c>
      <c r="B17250" s="260" t="s">
        <v>2228</v>
      </c>
      <c r="C17250" s="261" t="s">
        <v>138</v>
      </c>
      <c r="D17250" s="74" t="str">
        <f t="shared" si="539"/>
        <v>fev/2020</v>
      </c>
      <c r="E17250" s="264">
        <v>43872</v>
      </c>
      <c r="F17250" s="282" t="s">
        <v>1070</v>
      </c>
      <c r="G17250" s="282" t="s">
        <v>2229</v>
      </c>
      <c r="H17250" s="265" t="s">
        <v>1071</v>
      </c>
      <c r="I17250" s="265" t="s">
        <v>2237</v>
      </c>
      <c r="J17250" s="266">
        <v>12070.52</v>
      </c>
      <c r="K17250" s="83" t="str">
        <f>IFERROR(IFERROR(VLOOKUP(I17250,'DE-PARA'!B:D,3,0),VLOOKUP(I17250,'DE-PARA'!C:D,2,0)),"NÃO ENCONTRADO")</f>
        <v>Entrada Conta Aplicação (+)</v>
      </c>
      <c r="L17250" s="50" t="str">
        <f>VLOOKUP(K17250,'Base -Receita-Despesa'!$B:$AS,1,FALSE)</f>
        <v>ENTRADA CONTA APLICAÇÃO (+)</v>
      </c>
    </row>
    <row r="17251" spans="1:12" x14ac:dyDescent="0.3">
      <c r="A17251" s="82" t="str">
        <f t="shared" si="538"/>
        <v>2020</v>
      </c>
      <c r="B17251" s="260" t="s">
        <v>2228</v>
      </c>
      <c r="C17251" s="261" t="s">
        <v>138</v>
      </c>
      <c r="D17251" s="74" t="str">
        <f t="shared" si="539"/>
        <v>fev/2020</v>
      </c>
      <c r="E17251" s="264">
        <v>43873</v>
      </c>
      <c r="F17251" s="282" t="s">
        <v>4412</v>
      </c>
      <c r="G17251" s="282" t="s">
        <v>2229</v>
      </c>
      <c r="H17251" s="265" t="s">
        <v>3264</v>
      </c>
      <c r="I17251" s="265" t="s">
        <v>128</v>
      </c>
      <c r="J17251" s="266">
        <v>-2481.81</v>
      </c>
      <c r="K17251" s="83" t="str">
        <f>IFERROR(IFERROR(VLOOKUP(I17251,'DE-PARA'!B:D,3,0),VLOOKUP(I17251,'DE-PARA'!C:D,2,0)),"NÃO ENCONTRADO")</f>
        <v>Encargos sobre Folha de Pagamento</v>
      </c>
      <c r="L17251" s="50" t="str">
        <f>VLOOKUP(K17251,'Base -Receita-Despesa'!$B:$AS,1,FALSE)</f>
        <v>Encargos sobre Folha de Pagamento</v>
      </c>
    </row>
    <row r="17252" spans="1:12" x14ac:dyDescent="0.3">
      <c r="A17252" s="82" t="str">
        <f t="shared" si="538"/>
        <v>2020</v>
      </c>
      <c r="B17252" s="260" t="s">
        <v>2228</v>
      </c>
      <c r="C17252" s="261" t="s">
        <v>138</v>
      </c>
      <c r="D17252" s="74" t="str">
        <f t="shared" si="539"/>
        <v>fev/2020</v>
      </c>
      <c r="E17252" s="264">
        <v>43873</v>
      </c>
      <c r="F17252" s="282">
        <v>40</v>
      </c>
      <c r="G17252" s="282" t="s">
        <v>2229</v>
      </c>
      <c r="H17252" s="265" t="s">
        <v>5114</v>
      </c>
      <c r="I17252" s="265" t="s">
        <v>118</v>
      </c>
      <c r="J17252" s="266">
        <v>-110596.82</v>
      </c>
      <c r="K17252" s="83" t="str">
        <f>IFERROR(IFERROR(VLOOKUP(I17252,'DE-PARA'!B:D,3,0),VLOOKUP(I17252,'DE-PARA'!C:D,2,0)),"NÃO ENCONTRADO")</f>
        <v>Serviços</v>
      </c>
      <c r="L17252" s="50" t="str">
        <f>VLOOKUP(K17252,'Base -Receita-Despesa'!$B:$AS,1,FALSE)</f>
        <v>Serviços</v>
      </c>
    </row>
    <row r="17253" spans="1:12" x14ac:dyDescent="0.3">
      <c r="A17253" s="82" t="str">
        <f t="shared" si="538"/>
        <v>2020</v>
      </c>
      <c r="B17253" s="260" t="s">
        <v>2228</v>
      </c>
      <c r="C17253" s="261" t="s">
        <v>138</v>
      </c>
      <c r="D17253" s="74" t="str">
        <f t="shared" si="539"/>
        <v>fev/2020</v>
      </c>
      <c r="E17253" s="264">
        <v>43873</v>
      </c>
      <c r="F17253" s="282">
        <v>211</v>
      </c>
      <c r="G17253" s="282" t="s">
        <v>2229</v>
      </c>
      <c r="H17253" s="265" t="s">
        <v>4736</v>
      </c>
      <c r="I17253" s="265" t="s">
        <v>188</v>
      </c>
      <c r="J17253" s="266">
        <v>-32526.76</v>
      </c>
      <c r="K17253" s="83" t="str">
        <f>IFERROR(IFERROR(VLOOKUP(I17253,'DE-PARA'!B:D,3,0),VLOOKUP(I17253,'DE-PARA'!C:D,2,0)),"NÃO ENCONTRADO")</f>
        <v>Serviços</v>
      </c>
      <c r="L17253" s="50" t="str">
        <f>VLOOKUP(K17253,'Base -Receita-Despesa'!$B:$AS,1,FALSE)</f>
        <v>Serviços</v>
      </c>
    </row>
    <row r="17254" spans="1:12" x14ac:dyDescent="0.3">
      <c r="A17254" s="82" t="str">
        <f t="shared" si="538"/>
        <v>2020</v>
      </c>
      <c r="B17254" s="260" t="s">
        <v>2228</v>
      </c>
      <c r="C17254" s="261" t="s">
        <v>138</v>
      </c>
      <c r="D17254" s="74" t="str">
        <f t="shared" si="539"/>
        <v>fev/2020</v>
      </c>
      <c r="E17254" s="264">
        <v>43873</v>
      </c>
      <c r="F17254" s="282">
        <v>215</v>
      </c>
      <c r="G17254" s="282" t="s">
        <v>2229</v>
      </c>
      <c r="H17254" s="265" t="s">
        <v>4736</v>
      </c>
      <c r="I17254" s="265" t="s">
        <v>188</v>
      </c>
      <c r="J17254" s="265">
        <v>-816.51</v>
      </c>
      <c r="K17254" s="83" t="str">
        <f>IFERROR(IFERROR(VLOOKUP(I17254,'DE-PARA'!B:D,3,0),VLOOKUP(I17254,'DE-PARA'!C:D,2,0)),"NÃO ENCONTRADO")</f>
        <v>Serviços</v>
      </c>
      <c r="L17254" s="50" t="str">
        <f>VLOOKUP(K17254,'Base -Receita-Despesa'!$B:$AS,1,FALSE)</f>
        <v>Serviços</v>
      </c>
    </row>
    <row r="17255" spans="1:12" x14ac:dyDescent="0.3">
      <c r="A17255" s="82" t="str">
        <f t="shared" si="538"/>
        <v>2020</v>
      </c>
      <c r="B17255" s="260" t="s">
        <v>2228</v>
      </c>
      <c r="C17255" s="261" t="s">
        <v>138</v>
      </c>
      <c r="D17255" s="74" t="str">
        <f t="shared" si="539"/>
        <v>fev/2020</v>
      </c>
      <c r="E17255" s="264">
        <v>43873</v>
      </c>
      <c r="F17255" s="282">
        <v>213</v>
      </c>
      <c r="G17255" s="282" t="s">
        <v>2229</v>
      </c>
      <c r="H17255" s="265" t="s">
        <v>4736</v>
      </c>
      <c r="I17255" s="265" t="s">
        <v>188</v>
      </c>
      <c r="J17255" s="266">
        <v>-16084.44</v>
      </c>
      <c r="K17255" s="83" t="str">
        <f>IFERROR(IFERROR(VLOOKUP(I17255,'DE-PARA'!B:D,3,0),VLOOKUP(I17255,'DE-PARA'!C:D,2,0)),"NÃO ENCONTRADO")</f>
        <v>Serviços</v>
      </c>
      <c r="L17255" s="50" t="str">
        <f>VLOOKUP(K17255,'Base -Receita-Despesa'!$B:$AS,1,FALSE)</f>
        <v>Serviços</v>
      </c>
    </row>
    <row r="17256" spans="1:12" x14ac:dyDescent="0.3">
      <c r="A17256" s="82" t="str">
        <f t="shared" si="538"/>
        <v>2020</v>
      </c>
      <c r="B17256" s="260" t="s">
        <v>2228</v>
      </c>
      <c r="C17256" s="261" t="s">
        <v>138</v>
      </c>
      <c r="D17256" s="74" t="str">
        <f t="shared" si="539"/>
        <v>fev/2020</v>
      </c>
      <c r="E17256" s="264">
        <v>43873</v>
      </c>
      <c r="F17256" s="282">
        <v>7923</v>
      </c>
      <c r="G17256" s="282" t="s">
        <v>2229</v>
      </c>
      <c r="H17256" s="265" t="s">
        <v>2399</v>
      </c>
      <c r="I17256" s="265" t="s">
        <v>232</v>
      </c>
      <c r="J17256" s="265">
        <v>-819.9</v>
      </c>
      <c r="K17256" s="83" t="str">
        <f>IFERROR(IFERROR(VLOOKUP(I17256,'DE-PARA'!B:D,3,0),VLOOKUP(I17256,'DE-PARA'!C:D,2,0)),"NÃO ENCONTRADO")</f>
        <v>Materiais</v>
      </c>
      <c r="L17256" s="50" t="str">
        <f>VLOOKUP(K17256,'Base -Receita-Despesa'!$B:$AS,1,FALSE)</f>
        <v>Materiais</v>
      </c>
    </row>
    <row r="17257" spans="1:12" x14ac:dyDescent="0.3">
      <c r="A17257" s="82" t="str">
        <f t="shared" si="538"/>
        <v>2020</v>
      </c>
      <c r="B17257" s="260" t="s">
        <v>2228</v>
      </c>
      <c r="C17257" s="261" t="s">
        <v>138</v>
      </c>
      <c r="D17257" s="74" t="str">
        <f t="shared" si="539"/>
        <v>fev/2020</v>
      </c>
      <c r="E17257" s="264">
        <v>43873</v>
      </c>
      <c r="F17257" s="282">
        <v>11377</v>
      </c>
      <c r="G17257" s="282" t="s">
        <v>2229</v>
      </c>
      <c r="H17257" s="265" t="s">
        <v>3292</v>
      </c>
      <c r="I17257" s="265" t="s">
        <v>2182</v>
      </c>
      <c r="J17257" s="265">
        <v>-945.12</v>
      </c>
      <c r="K17257" s="83" t="str">
        <f>IFERROR(IFERROR(VLOOKUP(I17257,'DE-PARA'!B:D,3,0),VLOOKUP(I17257,'DE-PARA'!C:D,2,0)),"NÃO ENCONTRADO")</f>
        <v>Materiais</v>
      </c>
      <c r="L17257" s="50" t="str">
        <f>VLOOKUP(K17257,'Base -Receita-Despesa'!$B:$AS,1,FALSE)</f>
        <v>Materiais</v>
      </c>
    </row>
    <row r="17258" spans="1:12" x14ac:dyDescent="0.3">
      <c r="A17258" s="82" t="str">
        <f t="shared" ref="A17258:A17321" si="540">IF(K17258="NÃO ENCONTRADO",0,RIGHT(D17258,4))</f>
        <v>2020</v>
      </c>
      <c r="B17258" s="260" t="s">
        <v>2228</v>
      </c>
      <c r="C17258" s="261" t="s">
        <v>138</v>
      </c>
      <c r="D17258" s="74" t="str">
        <f t="shared" si="539"/>
        <v>fev/2020</v>
      </c>
      <c r="E17258" s="264">
        <v>43873</v>
      </c>
      <c r="F17258" s="282">
        <v>28154</v>
      </c>
      <c r="G17258" s="282" t="s">
        <v>2229</v>
      </c>
      <c r="H17258" s="265" t="s">
        <v>5220</v>
      </c>
      <c r="I17258" s="265" t="s">
        <v>2181</v>
      </c>
      <c r="J17258" s="265">
        <v>-875</v>
      </c>
      <c r="K17258" s="83" t="str">
        <f>IFERROR(IFERROR(VLOOKUP(I17258,'DE-PARA'!B:D,3,0),VLOOKUP(I17258,'DE-PARA'!C:D,2,0)),"NÃO ENCONTRADO")</f>
        <v>Materiais</v>
      </c>
      <c r="L17258" s="50" t="str">
        <f>VLOOKUP(K17258,'Base -Receita-Despesa'!$B:$AS,1,FALSE)</f>
        <v>Materiais</v>
      </c>
    </row>
    <row r="17259" spans="1:12" x14ac:dyDescent="0.3">
      <c r="A17259" s="82" t="str">
        <f t="shared" si="540"/>
        <v>2020</v>
      </c>
      <c r="B17259" s="260" t="s">
        <v>2228</v>
      </c>
      <c r="C17259" s="261" t="s">
        <v>138</v>
      </c>
      <c r="D17259" s="74" t="str">
        <f t="shared" si="539"/>
        <v>fev/2020</v>
      </c>
      <c r="E17259" s="264">
        <v>43873</v>
      </c>
      <c r="F17259" s="282">
        <v>41869</v>
      </c>
      <c r="G17259" s="282" t="s">
        <v>2229</v>
      </c>
      <c r="H17259" s="265" t="s">
        <v>2787</v>
      </c>
      <c r="I17259" s="265" t="s">
        <v>2181</v>
      </c>
      <c r="J17259" s="265">
        <v>-207</v>
      </c>
      <c r="K17259" s="83" t="str">
        <f>IFERROR(IFERROR(VLOOKUP(I17259,'DE-PARA'!B:D,3,0),VLOOKUP(I17259,'DE-PARA'!C:D,2,0)),"NÃO ENCONTRADO")</f>
        <v>Materiais</v>
      </c>
      <c r="L17259" s="50" t="str">
        <f>VLOOKUP(K17259,'Base -Receita-Despesa'!$B:$AS,1,FALSE)</f>
        <v>Materiais</v>
      </c>
    </row>
    <row r="17260" spans="1:12" x14ac:dyDescent="0.3">
      <c r="A17260" s="82" t="str">
        <f t="shared" si="540"/>
        <v>2020</v>
      </c>
      <c r="B17260" s="260" t="s">
        <v>2228</v>
      </c>
      <c r="C17260" s="261" t="s">
        <v>138</v>
      </c>
      <c r="D17260" s="74" t="str">
        <f t="shared" si="539"/>
        <v>fev/2020</v>
      </c>
      <c r="E17260" s="264">
        <v>43873</v>
      </c>
      <c r="F17260" s="282" t="s">
        <v>3376</v>
      </c>
      <c r="G17260" s="282" t="s">
        <v>2229</v>
      </c>
      <c r="H17260" s="265" t="s">
        <v>3264</v>
      </c>
      <c r="I17260" s="265" t="s">
        <v>130</v>
      </c>
      <c r="J17260" s="266">
        <v>-10387.870000000001</v>
      </c>
      <c r="K17260" s="83" t="str">
        <f>IFERROR(IFERROR(VLOOKUP(I17260,'DE-PARA'!B:D,3,0),VLOOKUP(I17260,'DE-PARA'!C:D,2,0)),"NÃO ENCONTRADO")</f>
        <v>Rescisões Trabalhistas</v>
      </c>
      <c r="L17260" s="50" t="str">
        <f>VLOOKUP(K17260,'Base -Receita-Despesa'!$B:$AS,1,FALSE)</f>
        <v>Rescisões Trabalhistas</v>
      </c>
    </row>
    <row r="17261" spans="1:12" x14ac:dyDescent="0.3">
      <c r="A17261" s="82" t="str">
        <f t="shared" si="540"/>
        <v>2020</v>
      </c>
      <c r="B17261" s="260" t="s">
        <v>2228</v>
      </c>
      <c r="C17261" s="261" t="s">
        <v>138</v>
      </c>
      <c r="D17261" s="74" t="str">
        <f t="shared" si="539"/>
        <v>fev/2020</v>
      </c>
      <c r="E17261" s="264">
        <v>43873</v>
      </c>
      <c r="F17261" s="282" t="s">
        <v>1261</v>
      </c>
      <c r="G17261" s="282" t="s">
        <v>2229</v>
      </c>
      <c r="H17261" s="265" t="s">
        <v>2250</v>
      </c>
      <c r="I17261" s="265" t="s">
        <v>135</v>
      </c>
      <c r="J17261" s="265">
        <v>-9.5</v>
      </c>
      <c r="K17261" s="83" t="str">
        <f>IFERROR(IFERROR(VLOOKUP(I17261,'DE-PARA'!B:D,3,0),VLOOKUP(I17261,'DE-PARA'!C:D,2,0)),"NÃO ENCONTRADO")</f>
        <v>Outras Saídas</v>
      </c>
      <c r="L17261" s="50" t="str">
        <f>VLOOKUP(K17261,'Base -Receita-Despesa'!$B:$AS,1,FALSE)</f>
        <v>Outras Saídas</v>
      </c>
    </row>
    <row r="17262" spans="1:12" x14ac:dyDescent="0.3">
      <c r="A17262" s="82" t="str">
        <f t="shared" si="540"/>
        <v>2020</v>
      </c>
      <c r="B17262" s="260" t="s">
        <v>2228</v>
      </c>
      <c r="C17262" s="261" t="s">
        <v>138</v>
      </c>
      <c r="D17262" s="74" t="str">
        <f t="shared" si="539"/>
        <v>fev/2020</v>
      </c>
      <c r="E17262" s="264">
        <v>43873</v>
      </c>
      <c r="F17262" s="282" t="s">
        <v>1261</v>
      </c>
      <c r="G17262" s="282" t="s">
        <v>2229</v>
      </c>
      <c r="H17262" s="265" t="s">
        <v>2250</v>
      </c>
      <c r="I17262" s="265" t="s">
        <v>135</v>
      </c>
      <c r="J17262" s="265">
        <v>-9.5</v>
      </c>
      <c r="K17262" s="83" t="str">
        <f>IFERROR(IFERROR(VLOOKUP(I17262,'DE-PARA'!B:D,3,0),VLOOKUP(I17262,'DE-PARA'!C:D,2,0)),"NÃO ENCONTRADO")</f>
        <v>Outras Saídas</v>
      </c>
      <c r="L17262" s="50" t="str">
        <f>VLOOKUP(K17262,'Base -Receita-Despesa'!$B:$AS,1,FALSE)</f>
        <v>Outras Saídas</v>
      </c>
    </row>
    <row r="17263" spans="1:12" x14ac:dyDescent="0.3">
      <c r="A17263" s="82" t="str">
        <f t="shared" si="540"/>
        <v>2020</v>
      </c>
      <c r="B17263" s="260" t="s">
        <v>2228</v>
      </c>
      <c r="C17263" s="261" t="s">
        <v>138</v>
      </c>
      <c r="D17263" s="74" t="str">
        <f t="shared" si="539"/>
        <v>fev/2020</v>
      </c>
      <c r="E17263" s="264">
        <v>43873</v>
      </c>
      <c r="F17263" s="282" t="s">
        <v>1261</v>
      </c>
      <c r="G17263" s="282" t="s">
        <v>2229</v>
      </c>
      <c r="H17263" s="265" t="s">
        <v>2250</v>
      </c>
      <c r="I17263" s="265" t="s">
        <v>135</v>
      </c>
      <c r="J17263" s="265">
        <v>-9.5</v>
      </c>
      <c r="K17263" s="83" t="str">
        <f>IFERROR(IFERROR(VLOOKUP(I17263,'DE-PARA'!B:D,3,0),VLOOKUP(I17263,'DE-PARA'!C:D,2,0)),"NÃO ENCONTRADO")</f>
        <v>Outras Saídas</v>
      </c>
      <c r="L17263" s="50" t="str">
        <f>VLOOKUP(K17263,'Base -Receita-Despesa'!$B:$AS,1,FALSE)</f>
        <v>Outras Saídas</v>
      </c>
    </row>
    <row r="17264" spans="1:12" x14ac:dyDescent="0.3">
      <c r="A17264" s="82" t="str">
        <f t="shared" si="540"/>
        <v>2020</v>
      </c>
      <c r="B17264" s="260" t="s">
        <v>2228</v>
      </c>
      <c r="C17264" s="261" t="s">
        <v>138</v>
      </c>
      <c r="D17264" s="74" t="str">
        <f t="shared" si="539"/>
        <v>fev/2020</v>
      </c>
      <c r="E17264" s="264">
        <v>43873</v>
      </c>
      <c r="F17264" s="282" t="s">
        <v>1261</v>
      </c>
      <c r="G17264" s="282" t="s">
        <v>2229</v>
      </c>
      <c r="H17264" s="265" t="s">
        <v>2250</v>
      </c>
      <c r="I17264" s="265" t="s">
        <v>135</v>
      </c>
      <c r="J17264" s="265">
        <v>-9.5</v>
      </c>
      <c r="K17264" s="83" t="str">
        <f>IFERROR(IFERROR(VLOOKUP(I17264,'DE-PARA'!B:D,3,0),VLOOKUP(I17264,'DE-PARA'!C:D,2,0)),"NÃO ENCONTRADO")</f>
        <v>Outras Saídas</v>
      </c>
      <c r="L17264" s="50" t="str">
        <f>VLOOKUP(K17264,'Base -Receita-Despesa'!$B:$AS,1,FALSE)</f>
        <v>Outras Saídas</v>
      </c>
    </row>
    <row r="17265" spans="1:12" x14ac:dyDescent="0.3">
      <c r="A17265" s="82" t="str">
        <f t="shared" si="540"/>
        <v>2020</v>
      </c>
      <c r="B17265" s="260" t="s">
        <v>2228</v>
      </c>
      <c r="C17265" s="261" t="s">
        <v>138</v>
      </c>
      <c r="D17265" s="74" t="str">
        <f t="shared" si="539"/>
        <v>fev/2020</v>
      </c>
      <c r="E17265" s="264">
        <v>43873</v>
      </c>
      <c r="F17265" s="282" t="s">
        <v>1261</v>
      </c>
      <c r="G17265" s="282" t="s">
        <v>2229</v>
      </c>
      <c r="H17265" s="265" t="s">
        <v>2250</v>
      </c>
      <c r="I17265" s="265" t="s">
        <v>135</v>
      </c>
      <c r="J17265" s="265">
        <v>-9.5</v>
      </c>
      <c r="K17265" s="83" t="str">
        <f>IFERROR(IFERROR(VLOOKUP(I17265,'DE-PARA'!B:D,3,0),VLOOKUP(I17265,'DE-PARA'!C:D,2,0)),"NÃO ENCONTRADO")</f>
        <v>Outras Saídas</v>
      </c>
      <c r="L17265" s="50" t="str">
        <f>VLOOKUP(K17265,'Base -Receita-Despesa'!$B:$AS,1,FALSE)</f>
        <v>Outras Saídas</v>
      </c>
    </row>
    <row r="17266" spans="1:12" x14ac:dyDescent="0.3">
      <c r="A17266" s="82" t="str">
        <f t="shared" si="540"/>
        <v>2020</v>
      </c>
      <c r="B17266" s="260" t="s">
        <v>2228</v>
      </c>
      <c r="C17266" s="261" t="s">
        <v>138</v>
      </c>
      <c r="D17266" s="74" t="str">
        <f t="shared" si="539"/>
        <v>fev/2020</v>
      </c>
      <c r="E17266" s="264">
        <v>43873</v>
      </c>
      <c r="F17266" s="282" t="s">
        <v>1261</v>
      </c>
      <c r="G17266" s="282" t="s">
        <v>2229</v>
      </c>
      <c r="H17266" s="265" t="s">
        <v>2250</v>
      </c>
      <c r="I17266" s="265" t="s">
        <v>135</v>
      </c>
      <c r="J17266" s="265">
        <v>-9.5</v>
      </c>
      <c r="K17266" s="83" t="str">
        <f>IFERROR(IFERROR(VLOOKUP(I17266,'DE-PARA'!B:D,3,0),VLOOKUP(I17266,'DE-PARA'!C:D,2,0)),"NÃO ENCONTRADO")</f>
        <v>Outras Saídas</v>
      </c>
      <c r="L17266" s="50" t="str">
        <f>VLOOKUP(K17266,'Base -Receita-Despesa'!$B:$AS,1,FALSE)</f>
        <v>Outras Saídas</v>
      </c>
    </row>
    <row r="17267" spans="1:12" x14ac:dyDescent="0.3">
      <c r="A17267" s="82" t="str">
        <f t="shared" si="540"/>
        <v>2020</v>
      </c>
      <c r="B17267" s="260" t="s">
        <v>2228</v>
      </c>
      <c r="C17267" s="261" t="s">
        <v>138</v>
      </c>
      <c r="D17267" s="74" t="str">
        <f t="shared" si="539"/>
        <v>fev/2020</v>
      </c>
      <c r="E17267" s="264">
        <v>43873</v>
      </c>
      <c r="F17267" s="282" t="s">
        <v>1261</v>
      </c>
      <c r="G17267" s="282" t="s">
        <v>2229</v>
      </c>
      <c r="H17267" s="265" t="s">
        <v>262</v>
      </c>
      <c r="I17267" s="265" t="s">
        <v>135</v>
      </c>
      <c r="J17267" s="265">
        <v>-2.46</v>
      </c>
      <c r="K17267" s="83" t="str">
        <f>IFERROR(IFERROR(VLOOKUP(I17267,'DE-PARA'!B:D,3,0),VLOOKUP(I17267,'DE-PARA'!C:D,2,0)),"NÃO ENCONTRADO")</f>
        <v>Outras Saídas</v>
      </c>
      <c r="L17267" s="50" t="str">
        <f>VLOOKUP(K17267,'Base -Receita-Despesa'!$B:$AS,1,FALSE)</f>
        <v>Outras Saídas</v>
      </c>
    </row>
    <row r="17268" spans="1:12" x14ac:dyDescent="0.3">
      <c r="A17268" s="82" t="str">
        <f t="shared" si="540"/>
        <v>2020</v>
      </c>
      <c r="B17268" s="260" t="s">
        <v>2228</v>
      </c>
      <c r="C17268" s="261" t="s">
        <v>138</v>
      </c>
      <c r="D17268" s="74" t="str">
        <f t="shared" si="539"/>
        <v>fev/2020</v>
      </c>
      <c r="E17268" s="264">
        <v>43873</v>
      </c>
      <c r="F17268" s="282" t="s">
        <v>1070</v>
      </c>
      <c r="G17268" s="282" t="s">
        <v>2229</v>
      </c>
      <c r="H17268" s="265" t="s">
        <v>1071</v>
      </c>
      <c r="I17268" s="265" t="s">
        <v>2237</v>
      </c>
      <c r="J17268" s="266">
        <v>175800.69</v>
      </c>
      <c r="K17268" s="83" t="str">
        <f>IFERROR(IFERROR(VLOOKUP(I17268,'DE-PARA'!B:D,3,0),VLOOKUP(I17268,'DE-PARA'!C:D,2,0)),"NÃO ENCONTRADO")</f>
        <v>Entrada Conta Aplicação (+)</v>
      </c>
      <c r="L17268" s="50" t="str">
        <f>VLOOKUP(K17268,'Base -Receita-Despesa'!$B:$AS,1,FALSE)</f>
        <v>ENTRADA CONTA APLICAÇÃO (+)</v>
      </c>
    </row>
    <row r="17269" spans="1:12" x14ac:dyDescent="0.3">
      <c r="A17269" s="82" t="str">
        <f t="shared" si="540"/>
        <v>2020</v>
      </c>
      <c r="B17269" s="260" t="s">
        <v>2228</v>
      </c>
      <c r="C17269" s="261" t="s">
        <v>138</v>
      </c>
      <c r="D17269" s="74" t="str">
        <f t="shared" si="539"/>
        <v>fev/2020</v>
      </c>
      <c r="E17269" s="264">
        <v>43874</v>
      </c>
      <c r="F17269" s="282">
        <v>2399015</v>
      </c>
      <c r="G17269" s="282" t="s">
        <v>2229</v>
      </c>
      <c r="H17269" s="265" t="s">
        <v>5221</v>
      </c>
      <c r="I17269" s="265" t="s">
        <v>145</v>
      </c>
      <c r="J17269" s="266">
        <v>-7277.95</v>
      </c>
      <c r="K17269" s="83" t="str">
        <f>IFERROR(IFERROR(VLOOKUP(I17269,'DE-PARA'!B:D,3,0),VLOOKUP(I17269,'DE-PARA'!C:D,2,0)),"NÃO ENCONTRADO")</f>
        <v>Serviços</v>
      </c>
      <c r="L17269" s="50" t="str">
        <f>VLOOKUP(K17269,'Base -Receita-Despesa'!$B:$AS,1,FALSE)</f>
        <v>Serviços</v>
      </c>
    </row>
    <row r="17270" spans="1:12" x14ac:dyDescent="0.3">
      <c r="A17270" s="82" t="str">
        <f t="shared" si="540"/>
        <v>2020</v>
      </c>
      <c r="B17270" s="260" t="s">
        <v>2228</v>
      </c>
      <c r="C17270" s="261" t="s">
        <v>138</v>
      </c>
      <c r="D17270" s="74" t="str">
        <f t="shared" si="539"/>
        <v>fev/2020</v>
      </c>
      <c r="E17270" s="264">
        <v>43874</v>
      </c>
      <c r="F17270" s="282">
        <v>48057</v>
      </c>
      <c r="G17270" s="282" t="s">
        <v>2229</v>
      </c>
      <c r="H17270" s="265" t="s">
        <v>2317</v>
      </c>
      <c r="I17270" s="265" t="s">
        <v>846</v>
      </c>
      <c r="J17270" s="265">
        <v>-64</v>
      </c>
      <c r="K17270" s="83" t="str">
        <f>IFERROR(IFERROR(VLOOKUP(I17270,'DE-PARA'!B:D,3,0),VLOOKUP(I17270,'DE-PARA'!C:D,2,0)),"NÃO ENCONTRADO")</f>
        <v>Pessoal</v>
      </c>
      <c r="L17270" s="50" t="str">
        <f>VLOOKUP(K17270,'Base -Receita-Despesa'!$B:$AS,1,FALSE)</f>
        <v>Pessoal</v>
      </c>
    </row>
    <row r="17271" spans="1:12" x14ac:dyDescent="0.3">
      <c r="A17271" s="82" t="str">
        <f t="shared" si="540"/>
        <v>2020</v>
      </c>
      <c r="B17271" s="260" t="s">
        <v>2228</v>
      </c>
      <c r="C17271" s="261" t="s">
        <v>138</v>
      </c>
      <c r="D17271" s="74" t="str">
        <f t="shared" si="539"/>
        <v>fev/2020</v>
      </c>
      <c r="E17271" s="264">
        <v>43874</v>
      </c>
      <c r="F17271" s="282">
        <v>48057</v>
      </c>
      <c r="G17271" s="282" t="s">
        <v>2229</v>
      </c>
      <c r="H17271" s="265" t="s">
        <v>2317</v>
      </c>
      <c r="I17271" s="265" t="s">
        <v>562</v>
      </c>
      <c r="J17271" s="265">
        <v>-1.34</v>
      </c>
      <c r="K17271" s="83" t="str">
        <f>IFERROR(IFERROR(VLOOKUP(I17271,'DE-PARA'!B:D,3,0),VLOOKUP(I17271,'DE-PARA'!C:D,2,0)),"NÃO ENCONTRADO")</f>
        <v>Outras Saídas</v>
      </c>
      <c r="L17271" s="50" t="str">
        <f>VLOOKUP(K17271,'Base -Receita-Despesa'!$B:$AS,1,FALSE)</f>
        <v>Outras Saídas</v>
      </c>
    </row>
    <row r="17272" spans="1:12" x14ac:dyDescent="0.3">
      <c r="A17272" s="82" t="str">
        <f t="shared" si="540"/>
        <v>2020</v>
      </c>
      <c r="B17272" s="260" t="s">
        <v>2228</v>
      </c>
      <c r="C17272" s="261" t="s">
        <v>138</v>
      </c>
      <c r="D17272" s="74" t="str">
        <f t="shared" si="539"/>
        <v>fev/2020</v>
      </c>
      <c r="E17272" s="264">
        <v>43874</v>
      </c>
      <c r="F17272" s="282">
        <v>4282</v>
      </c>
      <c r="G17272" s="282" t="s">
        <v>2229</v>
      </c>
      <c r="H17272" s="265" t="s">
        <v>2231</v>
      </c>
      <c r="I17272" s="265" t="s">
        <v>2185</v>
      </c>
      <c r="J17272" s="266">
        <v>-4346.5</v>
      </c>
      <c r="K17272" s="83" t="str">
        <f>IFERROR(IFERROR(VLOOKUP(I17272,'DE-PARA'!B:D,3,0),VLOOKUP(I17272,'DE-PARA'!C:D,2,0)),"NÃO ENCONTRADO")</f>
        <v>Materiais</v>
      </c>
      <c r="L17272" s="50" t="str">
        <f>VLOOKUP(K17272,'Base -Receita-Despesa'!$B:$AS,1,FALSE)</f>
        <v>Materiais</v>
      </c>
    </row>
    <row r="17273" spans="1:12" x14ac:dyDescent="0.3">
      <c r="A17273" s="82" t="str">
        <f t="shared" si="540"/>
        <v>2020</v>
      </c>
      <c r="B17273" s="260" t="s">
        <v>2228</v>
      </c>
      <c r="C17273" s="261" t="s">
        <v>138</v>
      </c>
      <c r="D17273" s="74" t="str">
        <f t="shared" si="539"/>
        <v>fev/2020</v>
      </c>
      <c r="E17273" s="264">
        <v>43874</v>
      </c>
      <c r="F17273" s="282" t="s">
        <v>2326</v>
      </c>
      <c r="G17273" s="282" t="s">
        <v>2229</v>
      </c>
      <c r="H17273" s="265" t="s">
        <v>5222</v>
      </c>
      <c r="I17273" s="265" t="s">
        <v>2209</v>
      </c>
      <c r="J17273" s="265">
        <v>-50</v>
      </c>
      <c r="K17273" s="83" t="str">
        <f>IFERROR(IFERROR(VLOOKUP(I17273,'DE-PARA'!B:D,3,0),VLOOKUP(I17273,'DE-PARA'!C:D,2,0)),"NÃO ENCONTRADO")</f>
        <v>Despesas com Viagens</v>
      </c>
      <c r="L17273" s="50" t="str">
        <f>VLOOKUP(K17273,'Base -Receita-Despesa'!$B:$AS,1,FALSE)</f>
        <v>Despesas com Viagens</v>
      </c>
    </row>
    <row r="17274" spans="1:12" x14ac:dyDescent="0.3">
      <c r="A17274" s="82" t="str">
        <f t="shared" si="540"/>
        <v>2020</v>
      </c>
      <c r="B17274" s="260" t="s">
        <v>2228</v>
      </c>
      <c r="C17274" s="261" t="s">
        <v>138</v>
      </c>
      <c r="D17274" s="74" t="str">
        <f t="shared" si="539"/>
        <v>fev/2020</v>
      </c>
      <c r="E17274" s="264">
        <v>43874</v>
      </c>
      <c r="F17274" s="282" t="s">
        <v>2326</v>
      </c>
      <c r="G17274" s="282" t="s">
        <v>2229</v>
      </c>
      <c r="H17274" s="265" t="s">
        <v>5223</v>
      </c>
      <c r="I17274" s="265" t="s">
        <v>2209</v>
      </c>
      <c r="J17274" s="265">
        <v>-50</v>
      </c>
      <c r="K17274" s="83" t="str">
        <f>IFERROR(IFERROR(VLOOKUP(I17274,'DE-PARA'!B:D,3,0),VLOOKUP(I17274,'DE-PARA'!C:D,2,0)),"NÃO ENCONTRADO")</f>
        <v>Despesas com Viagens</v>
      </c>
      <c r="L17274" s="50" t="str">
        <f>VLOOKUP(K17274,'Base -Receita-Despesa'!$B:$AS,1,FALSE)</f>
        <v>Despesas com Viagens</v>
      </c>
    </row>
    <row r="17275" spans="1:12" x14ac:dyDescent="0.3">
      <c r="A17275" s="82" t="str">
        <f t="shared" si="540"/>
        <v>2020</v>
      </c>
      <c r="B17275" s="260" t="s">
        <v>2228</v>
      </c>
      <c r="C17275" s="261" t="s">
        <v>138</v>
      </c>
      <c r="D17275" s="74" t="str">
        <f t="shared" si="539"/>
        <v>fev/2020</v>
      </c>
      <c r="E17275" s="264">
        <v>43874</v>
      </c>
      <c r="F17275" s="282">
        <v>20164</v>
      </c>
      <c r="G17275" s="282" t="s">
        <v>2229</v>
      </c>
      <c r="H17275" s="265" t="s">
        <v>5149</v>
      </c>
      <c r="I17275" s="265" t="s">
        <v>2204</v>
      </c>
      <c r="J17275" s="266">
        <v>-3073</v>
      </c>
      <c r="K17275" s="83" t="str">
        <f>IFERROR(IFERROR(VLOOKUP(I17275,'DE-PARA'!B:D,3,0),VLOOKUP(I17275,'DE-PARA'!C:D,2,0)),"NÃO ENCONTRADO")</f>
        <v>Serviços</v>
      </c>
      <c r="L17275" s="50" t="str">
        <f>VLOOKUP(K17275,'Base -Receita-Despesa'!$B:$AS,1,FALSE)</f>
        <v>Serviços</v>
      </c>
    </row>
    <row r="17276" spans="1:12" x14ac:dyDescent="0.3">
      <c r="A17276" s="82" t="str">
        <f t="shared" si="540"/>
        <v>2020</v>
      </c>
      <c r="B17276" s="260" t="s">
        <v>2228</v>
      </c>
      <c r="C17276" s="261" t="s">
        <v>138</v>
      </c>
      <c r="D17276" s="74" t="str">
        <f t="shared" si="539"/>
        <v>fev/2020</v>
      </c>
      <c r="E17276" s="264">
        <v>43874</v>
      </c>
      <c r="F17276" s="282" t="s">
        <v>1267</v>
      </c>
      <c r="G17276" s="282" t="s">
        <v>2229</v>
      </c>
      <c r="H17276" s="265" t="s">
        <v>5224</v>
      </c>
      <c r="I17276" s="265" t="s">
        <v>160</v>
      </c>
      <c r="J17276" s="266">
        <v>-3000</v>
      </c>
      <c r="K17276" s="83" t="str">
        <f>IFERROR(IFERROR(VLOOKUP(I17276,'DE-PARA'!B:D,3,0),VLOOKUP(I17276,'DE-PARA'!C:D,2,0)),"NÃO ENCONTRADO")</f>
        <v>Outras Saídas</v>
      </c>
      <c r="L17276" s="50" t="str">
        <f>VLOOKUP(K17276,'Base -Receita-Despesa'!$B:$AS,1,FALSE)</f>
        <v>Outras Saídas</v>
      </c>
    </row>
    <row r="17277" spans="1:12" x14ac:dyDescent="0.3">
      <c r="A17277" s="82" t="str">
        <f t="shared" si="540"/>
        <v>2020</v>
      </c>
      <c r="B17277" s="260" t="s">
        <v>2228</v>
      </c>
      <c r="C17277" s="261" t="s">
        <v>138</v>
      </c>
      <c r="D17277" s="74" t="str">
        <f t="shared" si="539"/>
        <v>fev/2020</v>
      </c>
      <c r="E17277" s="264">
        <v>43874</v>
      </c>
      <c r="F17277" s="282">
        <v>131</v>
      </c>
      <c r="G17277" s="282" t="s">
        <v>2229</v>
      </c>
      <c r="H17277" s="265" t="s">
        <v>3270</v>
      </c>
      <c r="I17277" s="265" t="s">
        <v>2177</v>
      </c>
      <c r="J17277" s="266">
        <v>-3350</v>
      </c>
      <c r="K17277" s="83" t="str">
        <f>IFERROR(IFERROR(VLOOKUP(I17277,'DE-PARA'!B:D,3,0),VLOOKUP(I17277,'DE-PARA'!C:D,2,0)),"NÃO ENCONTRADO")</f>
        <v>Pessoal</v>
      </c>
      <c r="L17277" s="50" t="str">
        <f>VLOOKUP(K17277,'Base -Receita-Despesa'!$B:$AS,1,FALSE)</f>
        <v>Pessoal</v>
      </c>
    </row>
    <row r="17278" spans="1:12" x14ac:dyDescent="0.3">
      <c r="A17278" s="82" t="str">
        <f t="shared" si="540"/>
        <v>2020</v>
      </c>
      <c r="B17278" s="260" t="s">
        <v>2228</v>
      </c>
      <c r="C17278" s="261" t="s">
        <v>138</v>
      </c>
      <c r="D17278" s="74" t="str">
        <f t="shared" si="539"/>
        <v>fev/2020</v>
      </c>
      <c r="E17278" s="264">
        <v>43874</v>
      </c>
      <c r="F17278" s="282">
        <v>11951</v>
      </c>
      <c r="G17278" s="282" t="s">
        <v>2229</v>
      </c>
      <c r="H17278" s="265" t="s">
        <v>5225</v>
      </c>
      <c r="I17278" s="265" t="s">
        <v>2183</v>
      </c>
      <c r="J17278" s="265">
        <v>-483.75</v>
      </c>
      <c r="K17278" s="83" t="str">
        <f>IFERROR(IFERROR(VLOOKUP(I17278,'DE-PARA'!B:D,3,0),VLOOKUP(I17278,'DE-PARA'!C:D,2,0)),"NÃO ENCONTRADO")</f>
        <v>Materiais</v>
      </c>
      <c r="L17278" s="50" t="str">
        <f>VLOOKUP(K17278,'Base -Receita-Despesa'!$B:$AS,1,FALSE)</f>
        <v>Materiais</v>
      </c>
    </row>
    <row r="17279" spans="1:12" x14ac:dyDescent="0.3">
      <c r="A17279" s="82" t="str">
        <f t="shared" si="540"/>
        <v>2020</v>
      </c>
      <c r="B17279" s="260" t="s">
        <v>2228</v>
      </c>
      <c r="C17279" s="261" t="s">
        <v>138</v>
      </c>
      <c r="D17279" s="74" t="str">
        <f t="shared" si="539"/>
        <v>fev/2020</v>
      </c>
      <c r="E17279" s="264">
        <v>43874</v>
      </c>
      <c r="F17279" s="282">
        <v>11844</v>
      </c>
      <c r="G17279" s="282" t="s">
        <v>2229</v>
      </c>
      <c r="H17279" s="265" t="s">
        <v>5225</v>
      </c>
      <c r="I17279" s="265" t="s">
        <v>2183</v>
      </c>
      <c r="J17279" s="266">
        <v>-1236.25</v>
      </c>
      <c r="K17279" s="83" t="str">
        <f>IFERROR(IFERROR(VLOOKUP(I17279,'DE-PARA'!B:D,3,0),VLOOKUP(I17279,'DE-PARA'!C:D,2,0)),"NÃO ENCONTRADO")</f>
        <v>Materiais</v>
      </c>
      <c r="L17279" s="50" t="str">
        <f>VLOOKUP(K17279,'Base -Receita-Despesa'!$B:$AS,1,FALSE)</f>
        <v>Materiais</v>
      </c>
    </row>
    <row r="17280" spans="1:12" x14ac:dyDescent="0.3">
      <c r="A17280" s="82" t="str">
        <f t="shared" si="540"/>
        <v>2020</v>
      </c>
      <c r="B17280" s="260" t="s">
        <v>2228</v>
      </c>
      <c r="C17280" s="261" t="s">
        <v>138</v>
      </c>
      <c r="D17280" s="74" t="str">
        <f t="shared" si="539"/>
        <v>fev/2020</v>
      </c>
      <c r="E17280" s="264">
        <v>43874</v>
      </c>
      <c r="F17280" s="282" t="s">
        <v>1261</v>
      </c>
      <c r="G17280" s="282" t="s">
        <v>2229</v>
      </c>
      <c r="H17280" s="265" t="s">
        <v>2250</v>
      </c>
      <c r="I17280" s="265" t="s">
        <v>135</v>
      </c>
      <c r="J17280" s="265">
        <v>-9.5</v>
      </c>
      <c r="K17280" s="83" t="str">
        <f>IFERROR(IFERROR(VLOOKUP(I17280,'DE-PARA'!B:D,3,0),VLOOKUP(I17280,'DE-PARA'!C:D,2,0)),"NÃO ENCONTRADO")</f>
        <v>Outras Saídas</v>
      </c>
      <c r="L17280" s="50" t="str">
        <f>VLOOKUP(K17280,'Base -Receita-Despesa'!$B:$AS,1,FALSE)</f>
        <v>Outras Saídas</v>
      </c>
    </row>
    <row r="17281" spans="1:12" x14ac:dyDescent="0.3">
      <c r="A17281" s="82" t="str">
        <f t="shared" si="540"/>
        <v>2020</v>
      </c>
      <c r="B17281" s="260" t="s">
        <v>2228</v>
      </c>
      <c r="C17281" s="261" t="s">
        <v>138</v>
      </c>
      <c r="D17281" s="74" t="str">
        <f t="shared" si="539"/>
        <v>fev/2020</v>
      </c>
      <c r="E17281" s="264">
        <v>43874</v>
      </c>
      <c r="F17281" s="282" t="s">
        <v>1261</v>
      </c>
      <c r="G17281" s="282" t="s">
        <v>2229</v>
      </c>
      <c r="H17281" s="265" t="s">
        <v>2250</v>
      </c>
      <c r="I17281" s="265" t="s">
        <v>135</v>
      </c>
      <c r="J17281" s="265">
        <v>-9.5</v>
      </c>
      <c r="K17281" s="83" t="str">
        <f>IFERROR(IFERROR(VLOOKUP(I17281,'DE-PARA'!B:D,3,0),VLOOKUP(I17281,'DE-PARA'!C:D,2,0)),"NÃO ENCONTRADO")</f>
        <v>Outras Saídas</v>
      </c>
      <c r="L17281" s="50" t="str">
        <f>VLOOKUP(K17281,'Base -Receita-Despesa'!$B:$AS,1,FALSE)</f>
        <v>Outras Saídas</v>
      </c>
    </row>
    <row r="17282" spans="1:12" x14ac:dyDescent="0.3">
      <c r="A17282" s="82" t="str">
        <f t="shared" si="540"/>
        <v>2020</v>
      </c>
      <c r="B17282" s="260" t="s">
        <v>2228</v>
      </c>
      <c r="C17282" s="261" t="s">
        <v>138</v>
      </c>
      <c r="D17282" s="74" t="str">
        <f t="shared" si="539"/>
        <v>fev/2020</v>
      </c>
      <c r="E17282" s="264">
        <v>43874</v>
      </c>
      <c r="F17282" s="282" t="s">
        <v>1261</v>
      </c>
      <c r="G17282" s="282" t="s">
        <v>2229</v>
      </c>
      <c r="H17282" s="265" t="s">
        <v>2250</v>
      </c>
      <c r="I17282" s="265" t="s">
        <v>135</v>
      </c>
      <c r="J17282" s="265">
        <v>-9.5</v>
      </c>
      <c r="K17282" s="83" t="str">
        <f>IFERROR(IFERROR(VLOOKUP(I17282,'DE-PARA'!B:D,3,0),VLOOKUP(I17282,'DE-PARA'!C:D,2,0)),"NÃO ENCONTRADO")</f>
        <v>Outras Saídas</v>
      </c>
      <c r="L17282" s="50" t="str">
        <f>VLOOKUP(K17282,'Base -Receita-Despesa'!$B:$AS,1,FALSE)</f>
        <v>Outras Saídas</v>
      </c>
    </row>
    <row r="17283" spans="1:12" x14ac:dyDescent="0.3">
      <c r="A17283" s="82" t="str">
        <f t="shared" si="540"/>
        <v>2020</v>
      </c>
      <c r="B17283" s="260" t="s">
        <v>2228</v>
      </c>
      <c r="C17283" s="261" t="s">
        <v>138</v>
      </c>
      <c r="D17283" s="74" t="str">
        <f t="shared" si="539"/>
        <v>fev/2020</v>
      </c>
      <c r="E17283" s="264">
        <v>43874</v>
      </c>
      <c r="F17283" s="282" t="s">
        <v>1261</v>
      </c>
      <c r="G17283" s="282" t="s">
        <v>2229</v>
      </c>
      <c r="H17283" s="265" t="s">
        <v>2250</v>
      </c>
      <c r="I17283" s="265" t="s">
        <v>135</v>
      </c>
      <c r="J17283" s="265">
        <v>-9.5</v>
      </c>
      <c r="K17283" s="83" t="str">
        <f>IFERROR(IFERROR(VLOOKUP(I17283,'DE-PARA'!B:D,3,0),VLOOKUP(I17283,'DE-PARA'!C:D,2,0)),"NÃO ENCONTRADO")</f>
        <v>Outras Saídas</v>
      </c>
      <c r="L17283" s="50" t="str">
        <f>VLOOKUP(K17283,'Base -Receita-Despesa'!$B:$AS,1,FALSE)</f>
        <v>Outras Saídas</v>
      </c>
    </row>
    <row r="17284" spans="1:12" x14ac:dyDescent="0.3">
      <c r="A17284" s="82" t="str">
        <f t="shared" si="540"/>
        <v>2020</v>
      </c>
      <c r="B17284" s="260" t="s">
        <v>2228</v>
      </c>
      <c r="C17284" s="261" t="s">
        <v>138</v>
      </c>
      <c r="D17284" s="74" t="str">
        <f t="shared" ref="D17284:D17347" si="541">TEXT(E17284,"mmm/aaaa")</f>
        <v>fev/2020</v>
      </c>
      <c r="E17284" s="264">
        <v>43874</v>
      </c>
      <c r="F17284" s="282" t="s">
        <v>1261</v>
      </c>
      <c r="G17284" s="282" t="s">
        <v>2229</v>
      </c>
      <c r="H17284" s="265" t="s">
        <v>2250</v>
      </c>
      <c r="I17284" s="265" t="s">
        <v>135</v>
      </c>
      <c r="J17284" s="265">
        <v>-9.5</v>
      </c>
      <c r="K17284" s="83" t="str">
        <f>IFERROR(IFERROR(VLOOKUP(I17284,'DE-PARA'!B:D,3,0),VLOOKUP(I17284,'DE-PARA'!C:D,2,0)),"NÃO ENCONTRADO")</f>
        <v>Outras Saídas</v>
      </c>
      <c r="L17284" s="50" t="str">
        <f>VLOOKUP(K17284,'Base -Receita-Despesa'!$B:$AS,1,FALSE)</f>
        <v>Outras Saídas</v>
      </c>
    </row>
    <row r="17285" spans="1:12" x14ac:dyDescent="0.3">
      <c r="A17285" s="82" t="str">
        <f t="shared" si="540"/>
        <v>2020</v>
      </c>
      <c r="B17285" s="260" t="s">
        <v>2228</v>
      </c>
      <c r="C17285" s="261" t="s">
        <v>138</v>
      </c>
      <c r="D17285" s="74" t="str">
        <f t="shared" si="541"/>
        <v>fev/2020</v>
      </c>
      <c r="E17285" s="264">
        <v>43874</v>
      </c>
      <c r="F17285" s="282" t="s">
        <v>1070</v>
      </c>
      <c r="G17285" s="282" t="s">
        <v>2229</v>
      </c>
      <c r="H17285" s="265" t="s">
        <v>1071</v>
      </c>
      <c r="I17285" s="265" t="s">
        <v>2237</v>
      </c>
      <c r="J17285" s="266">
        <v>22980.29</v>
      </c>
      <c r="K17285" s="83" t="str">
        <f>IFERROR(IFERROR(VLOOKUP(I17285,'DE-PARA'!B:D,3,0),VLOOKUP(I17285,'DE-PARA'!C:D,2,0)),"NÃO ENCONTRADO")</f>
        <v>Entrada Conta Aplicação (+)</v>
      </c>
      <c r="L17285" s="50" t="str">
        <f>VLOOKUP(K17285,'Base -Receita-Despesa'!$B:$AS,1,FALSE)</f>
        <v>ENTRADA CONTA APLICAÇÃO (+)</v>
      </c>
    </row>
    <row r="17286" spans="1:12" x14ac:dyDescent="0.3">
      <c r="A17286" s="82" t="str">
        <f t="shared" si="540"/>
        <v>2020</v>
      </c>
      <c r="B17286" s="260" t="s">
        <v>2228</v>
      </c>
      <c r="C17286" s="261" t="s">
        <v>138</v>
      </c>
      <c r="D17286" s="74" t="str">
        <f t="shared" si="541"/>
        <v>fev/2020</v>
      </c>
      <c r="E17286" s="264">
        <v>43875</v>
      </c>
      <c r="F17286" s="282">
        <v>18934</v>
      </c>
      <c r="G17286" s="282" t="s">
        <v>2229</v>
      </c>
      <c r="H17286" s="265" t="s">
        <v>3145</v>
      </c>
      <c r="I17286" s="265" t="s">
        <v>2182</v>
      </c>
      <c r="J17286" s="266">
        <v>-2670.44</v>
      </c>
      <c r="K17286" s="83" t="str">
        <f>IFERROR(IFERROR(VLOOKUP(I17286,'DE-PARA'!B:D,3,0),VLOOKUP(I17286,'DE-PARA'!C:D,2,0)),"NÃO ENCONTRADO")</f>
        <v>Materiais</v>
      </c>
      <c r="L17286" s="50" t="str">
        <f>VLOOKUP(K17286,'Base -Receita-Despesa'!$B:$AS,1,FALSE)</f>
        <v>Materiais</v>
      </c>
    </row>
    <row r="17287" spans="1:12" x14ac:dyDescent="0.3">
      <c r="A17287" s="82" t="str">
        <f t="shared" si="540"/>
        <v>2020</v>
      </c>
      <c r="B17287" s="260" t="s">
        <v>2228</v>
      </c>
      <c r="C17287" s="261" t="s">
        <v>138</v>
      </c>
      <c r="D17287" s="74" t="str">
        <f t="shared" si="541"/>
        <v>fev/2020</v>
      </c>
      <c r="E17287" s="264">
        <v>43875</v>
      </c>
      <c r="F17287" s="282">
        <v>3417</v>
      </c>
      <c r="G17287" s="282" t="s">
        <v>2229</v>
      </c>
      <c r="H17287" s="265" t="s">
        <v>5226</v>
      </c>
      <c r="I17287" s="265" t="s">
        <v>2181</v>
      </c>
      <c r="J17287" s="265">
        <v>-300.5</v>
      </c>
      <c r="K17287" s="83" t="str">
        <f>IFERROR(IFERROR(VLOOKUP(I17287,'DE-PARA'!B:D,3,0),VLOOKUP(I17287,'DE-PARA'!C:D,2,0)),"NÃO ENCONTRADO")</f>
        <v>Materiais</v>
      </c>
      <c r="L17287" s="50" t="str">
        <f>VLOOKUP(K17287,'Base -Receita-Despesa'!$B:$AS,1,FALSE)</f>
        <v>Materiais</v>
      </c>
    </row>
    <row r="17288" spans="1:12" x14ac:dyDescent="0.3">
      <c r="A17288" s="82" t="str">
        <f t="shared" si="540"/>
        <v>2020</v>
      </c>
      <c r="B17288" s="260" t="s">
        <v>2228</v>
      </c>
      <c r="C17288" s="261" t="s">
        <v>138</v>
      </c>
      <c r="D17288" s="74" t="str">
        <f t="shared" si="541"/>
        <v>fev/2020</v>
      </c>
      <c r="E17288" s="264">
        <v>43875</v>
      </c>
      <c r="F17288" s="282" t="s">
        <v>1261</v>
      </c>
      <c r="G17288" s="282" t="s">
        <v>2229</v>
      </c>
      <c r="H17288" s="265" t="s">
        <v>2250</v>
      </c>
      <c r="I17288" s="265" t="s">
        <v>135</v>
      </c>
      <c r="J17288" s="265">
        <v>-9.5</v>
      </c>
      <c r="K17288" s="83" t="str">
        <f>IFERROR(IFERROR(VLOOKUP(I17288,'DE-PARA'!B:D,3,0),VLOOKUP(I17288,'DE-PARA'!C:D,2,0)),"NÃO ENCONTRADO")</f>
        <v>Outras Saídas</v>
      </c>
      <c r="L17288" s="50" t="str">
        <f>VLOOKUP(K17288,'Base -Receita-Despesa'!$B:$AS,1,FALSE)</f>
        <v>Outras Saídas</v>
      </c>
    </row>
    <row r="17289" spans="1:12" x14ac:dyDescent="0.3">
      <c r="A17289" s="82" t="str">
        <f t="shared" si="540"/>
        <v>2020</v>
      </c>
      <c r="B17289" s="260" t="s">
        <v>2228</v>
      </c>
      <c r="C17289" s="261" t="s">
        <v>138</v>
      </c>
      <c r="D17289" s="74" t="str">
        <f t="shared" si="541"/>
        <v>fev/2020</v>
      </c>
      <c r="E17289" s="264">
        <v>43875</v>
      </c>
      <c r="F17289" s="282" t="s">
        <v>1070</v>
      </c>
      <c r="G17289" s="282" t="s">
        <v>2229</v>
      </c>
      <c r="H17289" s="265" t="s">
        <v>1071</v>
      </c>
      <c r="I17289" s="265" t="s">
        <v>2237</v>
      </c>
      <c r="J17289" s="266">
        <v>2980.44</v>
      </c>
      <c r="K17289" s="83" t="str">
        <f>IFERROR(IFERROR(VLOOKUP(I17289,'DE-PARA'!B:D,3,0),VLOOKUP(I17289,'DE-PARA'!C:D,2,0)),"NÃO ENCONTRADO")</f>
        <v>Entrada Conta Aplicação (+)</v>
      </c>
      <c r="L17289" s="50" t="str">
        <f>VLOOKUP(K17289,'Base -Receita-Despesa'!$B:$AS,1,FALSE)</f>
        <v>ENTRADA CONTA APLICAÇÃO (+)</v>
      </c>
    </row>
    <row r="17290" spans="1:12" x14ac:dyDescent="0.3">
      <c r="A17290" s="82" t="str">
        <f t="shared" si="540"/>
        <v>2020</v>
      </c>
      <c r="B17290" s="260" t="s">
        <v>2228</v>
      </c>
      <c r="C17290" s="261" t="s">
        <v>138</v>
      </c>
      <c r="D17290" s="74" t="str">
        <f t="shared" si="541"/>
        <v>fev/2020</v>
      </c>
      <c r="E17290" s="264">
        <v>43878</v>
      </c>
      <c r="F17290" s="282" t="s">
        <v>2326</v>
      </c>
      <c r="G17290" s="282" t="s">
        <v>2229</v>
      </c>
      <c r="H17290" s="265" t="s">
        <v>5223</v>
      </c>
      <c r="I17290" s="265" t="s">
        <v>2209</v>
      </c>
      <c r="J17290" s="265">
        <v>50</v>
      </c>
      <c r="K17290" s="83" t="str">
        <f>IFERROR(IFERROR(VLOOKUP(I17290,'DE-PARA'!B:D,3,0),VLOOKUP(I17290,'DE-PARA'!C:D,2,0)),"NÃO ENCONTRADO")</f>
        <v>Despesas com Viagens</v>
      </c>
      <c r="L17290" s="50" t="str">
        <f>VLOOKUP(K17290,'Base -Receita-Despesa'!$B:$AS,1,FALSE)</f>
        <v>Despesas com Viagens</v>
      </c>
    </row>
    <row r="17291" spans="1:12" x14ac:dyDescent="0.3">
      <c r="A17291" s="82" t="str">
        <f t="shared" si="540"/>
        <v>2020</v>
      </c>
      <c r="B17291" s="260" t="s">
        <v>2228</v>
      </c>
      <c r="C17291" s="261" t="s">
        <v>138</v>
      </c>
      <c r="D17291" s="74" t="str">
        <f t="shared" si="541"/>
        <v>fev/2020</v>
      </c>
      <c r="E17291" s="264">
        <v>43878</v>
      </c>
      <c r="F17291" s="282" t="s">
        <v>2326</v>
      </c>
      <c r="G17291" s="282" t="s">
        <v>2229</v>
      </c>
      <c r="H17291" s="265" t="s">
        <v>5222</v>
      </c>
      <c r="I17291" s="265" t="s">
        <v>2209</v>
      </c>
      <c r="J17291" s="265">
        <v>50</v>
      </c>
      <c r="K17291" s="83" t="str">
        <f>IFERROR(IFERROR(VLOOKUP(I17291,'DE-PARA'!B:D,3,0),VLOOKUP(I17291,'DE-PARA'!C:D,2,0)),"NÃO ENCONTRADO")</f>
        <v>Despesas com Viagens</v>
      </c>
      <c r="L17291" s="50" t="str">
        <f>VLOOKUP(K17291,'Base -Receita-Despesa'!$B:$AS,1,FALSE)</f>
        <v>Despesas com Viagens</v>
      </c>
    </row>
    <row r="17292" spans="1:12" x14ac:dyDescent="0.3">
      <c r="A17292" s="82" t="str">
        <f t="shared" si="540"/>
        <v>2020</v>
      </c>
      <c r="B17292" s="260" t="s">
        <v>2228</v>
      </c>
      <c r="C17292" s="261" t="s">
        <v>138</v>
      </c>
      <c r="D17292" s="74" t="str">
        <f t="shared" si="541"/>
        <v>fev/2020</v>
      </c>
      <c r="E17292" s="264">
        <v>43878</v>
      </c>
      <c r="F17292" s="282">
        <v>108393</v>
      </c>
      <c r="G17292" s="282" t="s">
        <v>2229</v>
      </c>
      <c r="H17292" s="265" t="s">
        <v>528</v>
      </c>
      <c r="I17292" s="265" t="s">
        <v>2182</v>
      </c>
      <c r="J17292" s="266">
        <v>-5234.78</v>
      </c>
      <c r="K17292" s="83" t="str">
        <f>IFERROR(IFERROR(VLOOKUP(I17292,'DE-PARA'!B:D,3,0),VLOOKUP(I17292,'DE-PARA'!C:D,2,0)),"NÃO ENCONTRADO")</f>
        <v>Materiais</v>
      </c>
      <c r="L17292" s="50" t="str">
        <f>VLOOKUP(K17292,'Base -Receita-Despesa'!$B:$AS,1,FALSE)</f>
        <v>Materiais</v>
      </c>
    </row>
    <row r="17293" spans="1:12" x14ac:dyDescent="0.3">
      <c r="A17293" s="82" t="str">
        <f t="shared" si="540"/>
        <v>2020</v>
      </c>
      <c r="B17293" s="260" t="s">
        <v>2228</v>
      </c>
      <c r="C17293" s="261" t="s">
        <v>138</v>
      </c>
      <c r="D17293" s="74" t="str">
        <f t="shared" si="541"/>
        <v>fev/2020</v>
      </c>
      <c r="E17293" s="264">
        <v>43878</v>
      </c>
      <c r="F17293" s="282">
        <v>108311</v>
      </c>
      <c r="G17293" s="282" t="s">
        <v>2229</v>
      </c>
      <c r="H17293" s="265" t="s">
        <v>528</v>
      </c>
      <c r="I17293" s="265" t="s">
        <v>2181</v>
      </c>
      <c r="J17293" s="265">
        <v>-654.70000000000005</v>
      </c>
      <c r="K17293" s="83" t="str">
        <f>IFERROR(IFERROR(VLOOKUP(I17293,'DE-PARA'!B:D,3,0),VLOOKUP(I17293,'DE-PARA'!C:D,2,0)),"NÃO ENCONTRADO")</f>
        <v>Materiais</v>
      </c>
      <c r="L17293" s="50" t="str">
        <f>VLOOKUP(K17293,'Base -Receita-Despesa'!$B:$AS,1,FALSE)</f>
        <v>Materiais</v>
      </c>
    </row>
    <row r="17294" spans="1:12" x14ac:dyDescent="0.3">
      <c r="A17294" s="82" t="str">
        <f t="shared" si="540"/>
        <v>2020</v>
      </c>
      <c r="B17294" s="260" t="s">
        <v>2228</v>
      </c>
      <c r="C17294" s="261" t="s">
        <v>138</v>
      </c>
      <c r="D17294" s="74" t="str">
        <f t="shared" si="541"/>
        <v>fev/2020</v>
      </c>
      <c r="E17294" s="264">
        <v>43878</v>
      </c>
      <c r="F17294" s="282">
        <v>1166536</v>
      </c>
      <c r="G17294" s="282" t="s">
        <v>2232</v>
      </c>
      <c r="H17294" s="265" t="s">
        <v>5152</v>
      </c>
      <c r="I17294" s="265" t="s">
        <v>2182</v>
      </c>
      <c r="J17294" s="266">
        <v>-2586.15</v>
      </c>
      <c r="K17294" s="83" t="str">
        <f>IFERROR(IFERROR(VLOOKUP(I17294,'DE-PARA'!B:D,3,0),VLOOKUP(I17294,'DE-PARA'!C:D,2,0)),"NÃO ENCONTRADO")</f>
        <v>Materiais</v>
      </c>
      <c r="L17294" s="50" t="str">
        <f>VLOOKUP(K17294,'Base -Receita-Despesa'!$B:$AS,1,FALSE)</f>
        <v>Materiais</v>
      </c>
    </row>
    <row r="17295" spans="1:12" x14ac:dyDescent="0.3">
      <c r="A17295" s="82" t="str">
        <f t="shared" si="540"/>
        <v>2020</v>
      </c>
      <c r="B17295" s="260" t="s">
        <v>2228</v>
      </c>
      <c r="C17295" s="261" t="s">
        <v>138</v>
      </c>
      <c r="D17295" s="74" t="str">
        <f t="shared" si="541"/>
        <v>fev/2020</v>
      </c>
      <c r="E17295" s="264">
        <v>43878</v>
      </c>
      <c r="F17295" s="282">
        <v>34218</v>
      </c>
      <c r="G17295" s="282" t="s">
        <v>2229</v>
      </c>
      <c r="H17295" s="265" t="s">
        <v>5171</v>
      </c>
      <c r="I17295" s="265" t="s">
        <v>2182</v>
      </c>
      <c r="J17295" s="266">
        <v>-2445.2800000000002</v>
      </c>
      <c r="K17295" s="83" t="str">
        <f>IFERROR(IFERROR(VLOOKUP(I17295,'DE-PARA'!B:D,3,0),VLOOKUP(I17295,'DE-PARA'!C:D,2,0)),"NÃO ENCONTRADO")</f>
        <v>Materiais</v>
      </c>
      <c r="L17295" s="50" t="str">
        <f>VLOOKUP(K17295,'Base -Receita-Despesa'!$B:$AS,1,FALSE)</f>
        <v>Materiais</v>
      </c>
    </row>
    <row r="17296" spans="1:12" x14ac:dyDescent="0.3">
      <c r="A17296" s="82" t="str">
        <f t="shared" si="540"/>
        <v>2020</v>
      </c>
      <c r="B17296" s="260" t="s">
        <v>2228</v>
      </c>
      <c r="C17296" s="261" t="s">
        <v>138</v>
      </c>
      <c r="D17296" s="74" t="str">
        <f t="shared" si="541"/>
        <v>fev/2020</v>
      </c>
      <c r="E17296" s="264">
        <v>43878</v>
      </c>
      <c r="F17296" s="282">
        <v>11259983</v>
      </c>
      <c r="G17296" s="282" t="s">
        <v>2229</v>
      </c>
      <c r="H17296" s="265" t="s">
        <v>2470</v>
      </c>
      <c r="I17296" s="265" t="s">
        <v>151</v>
      </c>
      <c r="J17296" s="266">
        <v>-1201.9100000000001</v>
      </c>
      <c r="K17296" s="83" t="str">
        <f>IFERROR(IFERROR(VLOOKUP(I17296,'DE-PARA'!B:D,3,0),VLOOKUP(I17296,'DE-PARA'!C:D,2,0)),"NÃO ENCONTRADO")</f>
        <v>Concessionárias (água, luz e telefone)</v>
      </c>
      <c r="L17296" s="50" t="str">
        <f>VLOOKUP(K17296,'Base -Receita-Despesa'!$B:$AS,1,FALSE)</f>
        <v>Concessionárias (água, luz e telefone)</v>
      </c>
    </row>
    <row r="17297" spans="1:12" x14ac:dyDescent="0.3">
      <c r="A17297" s="82" t="str">
        <f t="shared" si="540"/>
        <v>2020</v>
      </c>
      <c r="B17297" s="260" t="s">
        <v>2228</v>
      </c>
      <c r="C17297" s="261" t="s">
        <v>138</v>
      </c>
      <c r="D17297" s="74" t="str">
        <f t="shared" si="541"/>
        <v>fev/2020</v>
      </c>
      <c r="E17297" s="264">
        <v>43878</v>
      </c>
      <c r="F17297" s="282" t="s">
        <v>5227</v>
      </c>
      <c r="G17297" s="282" t="s">
        <v>2229</v>
      </c>
      <c r="H17297" s="265" t="s">
        <v>4736</v>
      </c>
      <c r="I17297" s="265" t="s">
        <v>188</v>
      </c>
      <c r="J17297" s="266">
        <v>-1225.26</v>
      </c>
      <c r="K17297" s="83" t="str">
        <f>IFERROR(IFERROR(VLOOKUP(I17297,'DE-PARA'!B:D,3,0),VLOOKUP(I17297,'DE-PARA'!C:D,2,0)),"NÃO ENCONTRADO")</f>
        <v>Serviços</v>
      </c>
      <c r="L17297" s="50" t="str">
        <f>VLOOKUP(K17297,'Base -Receita-Despesa'!$B:$AS,1,FALSE)</f>
        <v>Serviços</v>
      </c>
    </row>
    <row r="17298" spans="1:12" x14ac:dyDescent="0.3">
      <c r="A17298" s="82" t="str">
        <f t="shared" si="540"/>
        <v>2020</v>
      </c>
      <c r="B17298" s="260" t="s">
        <v>2228</v>
      </c>
      <c r="C17298" s="261" t="s">
        <v>138</v>
      </c>
      <c r="D17298" s="74" t="str">
        <f t="shared" si="541"/>
        <v>fev/2020</v>
      </c>
      <c r="E17298" s="264">
        <v>43878</v>
      </c>
      <c r="F17298" s="282" t="s">
        <v>5228</v>
      </c>
      <c r="G17298" s="282" t="s">
        <v>2229</v>
      </c>
      <c r="H17298" s="265" t="s">
        <v>5208</v>
      </c>
      <c r="I17298" s="265" t="s">
        <v>176</v>
      </c>
      <c r="J17298" s="265">
        <v>-72.930000000000007</v>
      </c>
      <c r="K17298" s="83" t="str">
        <f>IFERROR(IFERROR(VLOOKUP(I17298,'DE-PARA'!B:D,3,0),VLOOKUP(I17298,'DE-PARA'!C:D,2,0)),"NÃO ENCONTRADO")</f>
        <v>Pessoal</v>
      </c>
      <c r="L17298" s="50" t="str">
        <f>VLOOKUP(K17298,'Base -Receita-Despesa'!$B:$AS,1,FALSE)</f>
        <v>Pessoal</v>
      </c>
    </row>
    <row r="17299" spans="1:12" x14ac:dyDescent="0.3">
      <c r="A17299" s="82" t="str">
        <f t="shared" si="540"/>
        <v>2020</v>
      </c>
      <c r="B17299" s="260" t="s">
        <v>2228</v>
      </c>
      <c r="C17299" s="261" t="s">
        <v>138</v>
      </c>
      <c r="D17299" s="74" t="str">
        <f t="shared" si="541"/>
        <v>fev/2020</v>
      </c>
      <c r="E17299" s="264">
        <v>43878</v>
      </c>
      <c r="F17299" s="282" t="s">
        <v>2354</v>
      </c>
      <c r="G17299" s="282" t="s">
        <v>2229</v>
      </c>
      <c r="H17299" s="265" t="s">
        <v>5114</v>
      </c>
      <c r="I17299" s="265" t="s">
        <v>118</v>
      </c>
      <c r="J17299" s="266">
        <v>-5207.8</v>
      </c>
      <c r="K17299" s="83" t="str">
        <f>IFERROR(IFERROR(VLOOKUP(I17299,'DE-PARA'!B:D,3,0),VLOOKUP(I17299,'DE-PARA'!C:D,2,0)),"NÃO ENCONTRADO")</f>
        <v>Serviços</v>
      </c>
      <c r="L17299" s="50" t="str">
        <f>VLOOKUP(K17299,'Base -Receita-Despesa'!$B:$AS,1,FALSE)</f>
        <v>Serviços</v>
      </c>
    </row>
    <row r="17300" spans="1:12" x14ac:dyDescent="0.3">
      <c r="A17300" s="82" t="str">
        <f t="shared" si="540"/>
        <v>2020</v>
      </c>
      <c r="B17300" s="260" t="s">
        <v>2228</v>
      </c>
      <c r="C17300" s="261" t="s">
        <v>138</v>
      </c>
      <c r="D17300" s="74" t="str">
        <f t="shared" si="541"/>
        <v>fev/2020</v>
      </c>
      <c r="E17300" s="264">
        <v>43878</v>
      </c>
      <c r="F17300" s="282" t="s">
        <v>5229</v>
      </c>
      <c r="G17300" s="282" t="s">
        <v>2229</v>
      </c>
      <c r="H17300" s="265" t="s">
        <v>5211</v>
      </c>
      <c r="I17300" s="265" t="s">
        <v>176</v>
      </c>
      <c r="J17300" s="265">
        <v>-87.73</v>
      </c>
      <c r="K17300" s="83" t="str">
        <f>IFERROR(IFERROR(VLOOKUP(I17300,'DE-PARA'!B:D,3,0),VLOOKUP(I17300,'DE-PARA'!C:D,2,0)),"NÃO ENCONTRADO")</f>
        <v>Pessoal</v>
      </c>
      <c r="L17300" s="50" t="str">
        <f>VLOOKUP(K17300,'Base -Receita-Despesa'!$B:$AS,1,FALSE)</f>
        <v>Pessoal</v>
      </c>
    </row>
    <row r="17301" spans="1:12" x14ac:dyDescent="0.3">
      <c r="A17301" s="82" t="str">
        <f t="shared" si="540"/>
        <v>2020</v>
      </c>
      <c r="B17301" s="260" t="s">
        <v>2228</v>
      </c>
      <c r="C17301" s="261" t="s">
        <v>138</v>
      </c>
      <c r="D17301" s="74" t="str">
        <f t="shared" si="541"/>
        <v>fev/2020</v>
      </c>
      <c r="E17301" s="264">
        <v>43878</v>
      </c>
      <c r="F17301" s="282" t="s">
        <v>5230</v>
      </c>
      <c r="G17301" s="282" t="s">
        <v>2229</v>
      </c>
      <c r="H17301" s="265" t="s">
        <v>5205</v>
      </c>
      <c r="I17301" s="265" t="s">
        <v>176</v>
      </c>
      <c r="J17301" s="265">
        <v>-33.1</v>
      </c>
      <c r="K17301" s="83" t="str">
        <f>IFERROR(IFERROR(VLOOKUP(I17301,'DE-PARA'!B:D,3,0),VLOOKUP(I17301,'DE-PARA'!C:D,2,0)),"NÃO ENCONTRADO")</f>
        <v>Pessoal</v>
      </c>
      <c r="L17301" s="50" t="str">
        <f>VLOOKUP(K17301,'Base -Receita-Despesa'!$B:$AS,1,FALSE)</f>
        <v>Pessoal</v>
      </c>
    </row>
    <row r="17302" spans="1:12" x14ac:dyDescent="0.3">
      <c r="A17302" s="82" t="str">
        <f t="shared" si="540"/>
        <v>2020</v>
      </c>
      <c r="B17302" s="260" t="s">
        <v>2228</v>
      </c>
      <c r="C17302" s="261" t="s">
        <v>138</v>
      </c>
      <c r="D17302" s="74" t="str">
        <f t="shared" si="541"/>
        <v>fev/2020</v>
      </c>
      <c r="E17302" s="264">
        <v>43878</v>
      </c>
      <c r="F17302" s="282" t="s">
        <v>5231</v>
      </c>
      <c r="G17302" s="282" t="s">
        <v>2229</v>
      </c>
      <c r="H17302" s="265" t="s">
        <v>5128</v>
      </c>
      <c r="I17302" s="265" t="s">
        <v>176</v>
      </c>
      <c r="J17302" s="265">
        <v>-128.75</v>
      </c>
      <c r="K17302" s="83" t="str">
        <f>IFERROR(IFERROR(VLOOKUP(I17302,'DE-PARA'!B:D,3,0),VLOOKUP(I17302,'DE-PARA'!C:D,2,0)),"NÃO ENCONTRADO")</f>
        <v>Pessoal</v>
      </c>
      <c r="L17302" s="50" t="str">
        <f>VLOOKUP(K17302,'Base -Receita-Despesa'!$B:$AS,1,FALSE)</f>
        <v>Pessoal</v>
      </c>
    </row>
    <row r="17303" spans="1:12" x14ac:dyDescent="0.3">
      <c r="A17303" s="82" t="str">
        <f t="shared" si="540"/>
        <v>2020</v>
      </c>
      <c r="B17303" s="260" t="s">
        <v>2228</v>
      </c>
      <c r="C17303" s="261" t="s">
        <v>138</v>
      </c>
      <c r="D17303" s="74" t="str">
        <f t="shared" si="541"/>
        <v>fev/2020</v>
      </c>
      <c r="E17303" s="264">
        <v>43878</v>
      </c>
      <c r="F17303" s="282" t="s">
        <v>5232</v>
      </c>
      <c r="G17303" s="282" t="s">
        <v>2229</v>
      </c>
      <c r="H17303" s="265" t="s">
        <v>3379</v>
      </c>
      <c r="I17303" s="265" t="s">
        <v>176</v>
      </c>
      <c r="J17303" s="265">
        <v>-573.01</v>
      </c>
      <c r="K17303" s="83" t="str">
        <f>IFERROR(IFERROR(VLOOKUP(I17303,'DE-PARA'!B:D,3,0),VLOOKUP(I17303,'DE-PARA'!C:D,2,0)),"NÃO ENCONTRADO")</f>
        <v>Pessoal</v>
      </c>
      <c r="L17303" s="50" t="str">
        <f>VLOOKUP(K17303,'Base -Receita-Despesa'!$B:$AS,1,FALSE)</f>
        <v>Pessoal</v>
      </c>
    </row>
    <row r="17304" spans="1:12" x14ac:dyDescent="0.3">
      <c r="A17304" s="82" t="str">
        <f t="shared" si="540"/>
        <v>2020</v>
      </c>
      <c r="B17304" s="260" t="s">
        <v>2228</v>
      </c>
      <c r="C17304" s="261" t="s">
        <v>138</v>
      </c>
      <c r="D17304" s="74" t="str">
        <f t="shared" si="541"/>
        <v>fev/2020</v>
      </c>
      <c r="E17304" s="264">
        <v>43878</v>
      </c>
      <c r="F17304" s="282" t="s">
        <v>5233</v>
      </c>
      <c r="G17304" s="282" t="s">
        <v>2229</v>
      </c>
      <c r="H17304" s="265" t="s">
        <v>5172</v>
      </c>
      <c r="I17304" s="265" t="s">
        <v>176</v>
      </c>
      <c r="J17304" s="265">
        <v>-235.36</v>
      </c>
      <c r="K17304" s="83" t="str">
        <f>IFERROR(IFERROR(VLOOKUP(I17304,'DE-PARA'!B:D,3,0),VLOOKUP(I17304,'DE-PARA'!C:D,2,0)),"NÃO ENCONTRADO")</f>
        <v>Pessoal</v>
      </c>
      <c r="L17304" s="50" t="str">
        <f>VLOOKUP(K17304,'Base -Receita-Despesa'!$B:$AS,1,FALSE)</f>
        <v>Pessoal</v>
      </c>
    </row>
    <row r="17305" spans="1:12" x14ac:dyDescent="0.3">
      <c r="A17305" s="82" t="str">
        <f t="shared" si="540"/>
        <v>2020</v>
      </c>
      <c r="B17305" s="260" t="s">
        <v>2228</v>
      </c>
      <c r="C17305" s="261" t="s">
        <v>138</v>
      </c>
      <c r="D17305" s="74" t="str">
        <f t="shared" si="541"/>
        <v>fev/2020</v>
      </c>
      <c r="E17305" s="264">
        <v>43878</v>
      </c>
      <c r="F17305" s="282">
        <v>378</v>
      </c>
      <c r="G17305" s="282" t="s">
        <v>2229</v>
      </c>
      <c r="H17305" s="265" t="s">
        <v>5182</v>
      </c>
      <c r="I17305" s="265" t="s">
        <v>157</v>
      </c>
      <c r="J17305" s="266">
        <v>-3822.39</v>
      </c>
      <c r="K17305" s="83" t="str">
        <f>IFERROR(IFERROR(VLOOKUP(I17305,'DE-PARA'!B:D,3,0),VLOOKUP(I17305,'DE-PARA'!C:D,2,0)),"NÃO ENCONTRADO")</f>
        <v>Materiais</v>
      </c>
      <c r="L17305" s="50" t="str">
        <f>VLOOKUP(K17305,'Base -Receita-Despesa'!$B:$AS,1,FALSE)</f>
        <v>Materiais</v>
      </c>
    </row>
    <row r="17306" spans="1:12" x14ac:dyDescent="0.3">
      <c r="A17306" s="82" t="str">
        <f t="shared" si="540"/>
        <v>2020</v>
      </c>
      <c r="B17306" s="260" t="s">
        <v>2228</v>
      </c>
      <c r="C17306" s="261" t="s">
        <v>138</v>
      </c>
      <c r="D17306" s="74" t="str">
        <f t="shared" si="541"/>
        <v>fev/2020</v>
      </c>
      <c r="E17306" s="264">
        <v>43878</v>
      </c>
      <c r="F17306" s="282">
        <v>387</v>
      </c>
      <c r="G17306" s="282" t="s">
        <v>2229</v>
      </c>
      <c r="H17306" s="265" t="s">
        <v>5182</v>
      </c>
      <c r="I17306" s="265" t="s">
        <v>157</v>
      </c>
      <c r="J17306" s="266">
        <v>-8741.7099999999991</v>
      </c>
      <c r="K17306" s="83" t="str">
        <f>IFERROR(IFERROR(VLOOKUP(I17306,'DE-PARA'!B:D,3,0),VLOOKUP(I17306,'DE-PARA'!C:D,2,0)),"NÃO ENCONTRADO")</f>
        <v>Materiais</v>
      </c>
      <c r="L17306" s="50" t="str">
        <f>VLOOKUP(K17306,'Base -Receita-Despesa'!$B:$AS,1,FALSE)</f>
        <v>Materiais</v>
      </c>
    </row>
    <row r="17307" spans="1:12" x14ac:dyDescent="0.3">
      <c r="A17307" s="82" t="str">
        <f t="shared" si="540"/>
        <v>2020</v>
      </c>
      <c r="B17307" s="260" t="s">
        <v>2228</v>
      </c>
      <c r="C17307" s="261" t="s">
        <v>138</v>
      </c>
      <c r="D17307" s="74" t="str">
        <f t="shared" si="541"/>
        <v>fev/2020</v>
      </c>
      <c r="E17307" s="264">
        <v>43878</v>
      </c>
      <c r="F17307" s="282">
        <v>113430</v>
      </c>
      <c r="G17307" s="282" t="s">
        <v>2229</v>
      </c>
      <c r="H17307" s="265" t="s">
        <v>5139</v>
      </c>
      <c r="I17307" s="265" t="s">
        <v>2192</v>
      </c>
      <c r="J17307" s="266">
        <v>-6014.83</v>
      </c>
      <c r="K17307" s="83" t="str">
        <f>IFERROR(IFERROR(VLOOKUP(I17307,'DE-PARA'!B:D,3,0),VLOOKUP(I17307,'DE-PARA'!C:D,2,0)),"NÃO ENCONTRADO")</f>
        <v>Materiais</v>
      </c>
      <c r="L17307" s="50" t="str">
        <f>VLOOKUP(K17307,'Base -Receita-Despesa'!$B:$AS,1,FALSE)</f>
        <v>Materiais</v>
      </c>
    </row>
    <row r="17308" spans="1:12" x14ac:dyDescent="0.3">
      <c r="A17308" s="82" t="str">
        <f t="shared" si="540"/>
        <v>2020</v>
      </c>
      <c r="B17308" s="260" t="s">
        <v>2228</v>
      </c>
      <c r="C17308" s="261" t="s">
        <v>138</v>
      </c>
      <c r="D17308" s="74" t="str">
        <f t="shared" si="541"/>
        <v>fev/2020</v>
      </c>
      <c r="E17308" s="264">
        <v>43878</v>
      </c>
      <c r="F17308" s="282">
        <v>9458</v>
      </c>
      <c r="G17308" s="282" t="s">
        <v>2229</v>
      </c>
      <c r="H17308" s="265" t="s">
        <v>5234</v>
      </c>
      <c r="I17308" s="265" t="s">
        <v>2182</v>
      </c>
      <c r="J17308" s="265">
        <v>-438.03</v>
      </c>
      <c r="K17308" s="83" t="str">
        <f>IFERROR(IFERROR(VLOOKUP(I17308,'DE-PARA'!B:D,3,0),VLOOKUP(I17308,'DE-PARA'!C:D,2,0)),"NÃO ENCONTRADO")</f>
        <v>Materiais</v>
      </c>
      <c r="L17308" s="50" t="str">
        <f>VLOOKUP(K17308,'Base -Receita-Despesa'!$B:$AS,1,FALSE)</f>
        <v>Materiais</v>
      </c>
    </row>
    <row r="17309" spans="1:12" x14ac:dyDescent="0.3">
      <c r="A17309" s="82" t="str">
        <f t="shared" si="540"/>
        <v>2020</v>
      </c>
      <c r="B17309" s="260" t="s">
        <v>2228</v>
      </c>
      <c r="C17309" s="261" t="s">
        <v>138</v>
      </c>
      <c r="D17309" s="74" t="str">
        <f t="shared" si="541"/>
        <v>fev/2020</v>
      </c>
      <c r="E17309" s="264">
        <v>43878</v>
      </c>
      <c r="F17309" s="282">
        <v>2036</v>
      </c>
      <c r="G17309" s="282" t="s">
        <v>2229</v>
      </c>
      <c r="H17309" s="265" t="s">
        <v>4768</v>
      </c>
      <c r="I17309" s="265" t="s">
        <v>118</v>
      </c>
      <c r="J17309" s="266">
        <v>-117806.76</v>
      </c>
      <c r="K17309" s="83" t="str">
        <f>IFERROR(IFERROR(VLOOKUP(I17309,'DE-PARA'!B:D,3,0),VLOOKUP(I17309,'DE-PARA'!C:D,2,0)),"NÃO ENCONTRADO")</f>
        <v>Serviços</v>
      </c>
      <c r="L17309" s="50" t="str">
        <f>VLOOKUP(K17309,'Base -Receita-Despesa'!$B:$AS,1,FALSE)</f>
        <v>Serviços</v>
      </c>
    </row>
    <row r="17310" spans="1:12" x14ac:dyDescent="0.3">
      <c r="A17310" s="82" t="str">
        <f t="shared" si="540"/>
        <v>2020</v>
      </c>
      <c r="B17310" s="260" t="s">
        <v>2228</v>
      </c>
      <c r="C17310" s="261" t="s">
        <v>138</v>
      </c>
      <c r="D17310" s="74" t="str">
        <f t="shared" si="541"/>
        <v>fev/2020</v>
      </c>
      <c r="E17310" s="264">
        <v>43878</v>
      </c>
      <c r="F17310" s="282">
        <v>2044</v>
      </c>
      <c r="G17310" s="282" t="s">
        <v>2229</v>
      </c>
      <c r="H17310" s="265" t="s">
        <v>4768</v>
      </c>
      <c r="I17310" s="265" t="s">
        <v>118</v>
      </c>
      <c r="J17310" s="266">
        <v>-77538.429999999993</v>
      </c>
      <c r="K17310" s="83" t="str">
        <f>IFERROR(IFERROR(VLOOKUP(I17310,'DE-PARA'!B:D,3,0),VLOOKUP(I17310,'DE-PARA'!C:D,2,0)),"NÃO ENCONTRADO")</f>
        <v>Serviços</v>
      </c>
      <c r="L17310" s="50" t="str">
        <f>VLOOKUP(K17310,'Base -Receita-Despesa'!$B:$AS,1,FALSE)</f>
        <v>Serviços</v>
      </c>
    </row>
    <row r="17311" spans="1:12" x14ac:dyDescent="0.3">
      <c r="A17311" s="82" t="str">
        <f t="shared" si="540"/>
        <v>2020</v>
      </c>
      <c r="B17311" s="260" t="s">
        <v>2228</v>
      </c>
      <c r="C17311" s="261" t="s">
        <v>138</v>
      </c>
      <c r="D17311" s="74" t="str">
        <f t="shared" si="541"/>
        <v>fev/2020</v>
      </c>
      <c r="E17311" s="264">
        <v>43878</v>
      </c>
      <c r="F17311" s="282">
        <v>2055</v>
      </c>
      <c r="G17311" s="282" t="s">
        <v>2229</v>
      </c>
      <c r="H17311" s="265" t="s">
        <v>4768</v>
      </c>
      <c r="I17311" s="265" t="s">
        <v>118</v>
      </c>
      <c r="J17311" s="266">
        <v>-78338.429999999993</v>
      </c>
      <c r="K17311" s="83" t="str">
        <f>IFERROR(IFERROR(VLOOKUP(I17311,'DE-PARA'!B:D,3,0),VLOOKUP(I17311,'DE-PARA'!C:D,2,0)),"NÃO ENCONTRADO")</f>
        <v>Serviços</v>
      </c>
      <c r="L17311" s="50" t="str">
        <f>VLOOKUP(K17311,'Base -Receita-Despesa'!$B:$AS,1,FALSE)</f>
        <v>Serviços</v>
      </c>
    </row>
    <row r="17312" spans="1:12" x14ac:dyDescent="0.3">
      <c r="A17312" s="82" t="str">
        <f t="shared" si="540"/>
        <v>2020</v>
      </c>
      <c r="B17312" s="260" t="s">
        <v>2228</v>
      </c>
      <c r="C17312" s="261" t="s">
        <v>138</v>
      </c>
      <c r="D17312" s="74" t="str">
        <f t="shared" si="541"/>
        <v>fev/2020</v>
      </c>
      <c r="E17312" s="264">
        <v>43878</v>
      </c>
      <c r="F17312" s="282">
        <v>6445</v>
      </c>
      <c r="G17312" s="282" t="s">
        <v>2229</v>
      </c>
      <c r="H17312" s="265" t="s">
        <v>180</v>
      </c>
      <c r="I17312" s="265" t="s">
        <v>181</v>
      </c>
      <c r="J17312" s="266">
        <v>-20085.2</v>
      </c>
      <c r="K17312" s="83" t="str">
        <f>IFERROR(IFERROR(VLOOKUP(I17312,'DE-PARA'!B:D,3,0),VLOOKUP(I17312,'DE-PARA'!C:D,2,0)),"NÃO ENCONTRADO")</f>
        <v>Serviços</v>
      </c>
      <c r="L17312" s="50" t="str">
        <f>VLOOKUP(K17312,'Base -Receita-Despesa'!$B:$AS,1,FALSE)</f>
        <v>Serviços</v>
      </c>
    </row>
    <row r="17313" spans="1:12" x14ac:dyDescent="0.3">
      <c r="A17313" s="82" t="str">
        <f t="shared" si="540"/>
        <v>2020</v>
      </c>
      <c r="B17313" s="260" t="s">
        <v>2228</v>
      </c>
      <c r="C17313" s="261" t="s">
        <v>138</v>
      </c>
      <c r="D17313" s="74" t="str">
        <f t="shared" si="541"/>
        <v>fev/2020</v>
      </c>
      <c r="E17313" s="264">
        <v>43878</v>
      </c>
      <c r="F17313" s="282">
        <v>6446</v>
      </c>
      <c r="G17313" s="282" t="s">
        <v>2229</v>
      </c>
      <c r="H17313" s="265" t="s">
        <v>180</v>
      </c>
      <c r="I17313" s="265" t="s">
        <v>181</v>
      </c>
      <c r="J17313" s="266">
        <v>-13660.25</v>
      </c>
      <c r="K17313" s="83" t="str">
        <f>IFERROR(IFERROR(VLOOKUP(I17313,'DE-PARA'!B:D,3,0),VLOOKUP(I17313,'DE-PARA'!C:D,2,0)),"NÃO ENCONTRADO")</f>
        <v>Serviços</v>
      </c>
      <c r="L17313" s="50" t="str">
        <f>VLOOKUP(K17313,'Base -Receita-Despesa'!$B:$AS,1,FALSE)</f>
        <v>Serviços</v>
      </c>
    </row>
    <row r="17314" spans="1:12" x14ac:dyDescent="0.3">
      <c r="A17314" s="82" t="str">
        <f t="shared" si="540"/>
        <v>2020</v>
      </c>
      <c r="B17314" s="260" t="s">
        <v>2228</v>
      </c>
      <c r="C17314" s="261" t="s">
        <v>138</v>
      </c>
      <c r="D17314" s="74" t="str">
        <f t="shared" si="541"/>
        <v>fev/2020</v>
      </c>
      <c r="E17314" s="264">
        <v>43878</v>
      </c>
      <c r="F17314" s="282">
        <v>6513</v>
      </c>
      <c r="G17314" s="282" t="s">
        <v>2229</v>
      </c>
      <c r="H17314" s="265" t="s">
        <v>180</v>
      </c>
      <c r="I17314" s="265" t="s">
        <v>181</v>
      </c>
      <c r="J17314" s="266">
        <v>-11752.41</v>
      </c>
      <c r="K17314" s="83" t="str">
        <f>IFERROR(IFERROR(VLOOKUP(I17314,'DE-PARA'!B:D,3,0),VLOOKUP(I17314,'DE-PARA'!C:D,2,0)),"NÃO ENCONTRADO")</f>
        <v>Serviços</v>
      </c>
      <c r="L17314" s="50" t="str">
        <f>VLOOKUP(K17314,'Base -Receita-Despesa'!$B:$AS,1,FALSE)</f>
        <v>Serviços</v>
      </c>
    </row>
    <row r="17315" spans="1:12" x14ac:dyDescent="0.3">
      <c r="A17315" s="82" t="str">
        <f t="shared" si="540"/>
        <v>2020</v>
      </c>
      <c r="B17315" s="260" t="s">
        <v>2228</v>
      </c>
      <c r="C17315" s="261" t="s">
        <v>138</v>
      </c>
      <c r="D17315" s="74" t="str">
        <f t="shared" si="541"/>
        <v>fev/2020</v>
      </c>
      <c r="E17315" s="264">
        <v>43878</v>
      </c>
      <c r="F17315" s="282">
        <v>6514</v>
      </c>
      <c r="G17315" s="282" t="s">
        <v>2229</v>
      </c>
      <c r="H17315" s="265" t="s">
        <v>180</v>
      </c>
      <c r="I17315" s="265" t="s">
        <v>181</v>
      </c>
      <c r="J17315" s="266">
        <v>-17058.03</v>
      </c>
      <c r="K17315" s="83" t="str">
        <f>IFERROR(IFERROR(VLOOKUP(I17315,'DE-PARA'!B:D,3,0),VLOOKUP(I17315,'DE-PARA'!C:D,2,0)),"NÃO ENCONTRADO")</f>
        <v>Serviços</v>
      </c>
      <c r="L17315" s="50" t="str">
        <f>VLOOKUP(K17315,'Base -Receita-Despesa'!$B:$AS,1,FALSE)</f>
        <v>Serviços</v>
      </c>
    </row>
    <row r="17316" spans="1:12" x14ac:dyDescent="0.3">
      <c r="A17316" s="82" t="str">
        <f t="shared" si="540"/>
        <v>2020</v>
      </c>
      <c r="B17316" s="260" t="s">
        <v>2228</v>
      </c>
      <c r="C17316" s="261" t="s">
        <v>138</v>
      </c>
      <c r="D17316" s="74" t="str">
        <f t="shared" si="541"/>
        <v>fev/2020</v>
      </c>
      <c r="E17316" s="264">
        <v>43878</v>
      </c>
      <c r="F17316" s="282">
        <v>476</v>
      </c>
      <c r="G17316" s="282" t="s">
        <v>2229</v>
      </c>
      <c r="H17316" s="265" t="s">
        <v>4391</v>
      </c>
      <c r="I17316" s="265" t="s">
        <v>2202</v>
      </c>
      <c r="J17316" s="266">
        <v>-7755.6</v>
      </c>
      <c r="K17316" s="83" t="str">
        <f>IFERROR(IFERROR(VLOOKUP(I17316,'DE-PARA'!B:D,3,0),VLOOKUP(I17316,'DE-PARA'!C:D,2,0)),"NÃO ENCONTRADO")</f>
        <v>Serviços</v>
      </c>
      <c r="L17316" s="50" t="str">
        <f>VLOOKUP(K17316,'Base -Receita-Despesa'!$B:$AS,1,FALSE)</f>
        <v>Serviços</v>
      </c>
    </row>
    <row r="17317" spans="1:12" x14ac:dyDescent="0.3">
      <c r="A17317" s="82" t="str">
        <f t="shared" si="540"/>
        <v>2020</v>
      </c>
      <c r="B17317" s="260" t="s">
        <v>2228</v>
      </c>
      <c r="C17317" s="261" t="s">
        <v>138</v>
      </c>
      <c r="D17317" s="74" t="str">
        <f t="shared" si="541"/>
        <v>fev/2020</v>
      </c>
      <c r="E17317" s="264">
        <v>43878</v>
      </c>
      <c r="F17317" s="282" t="s">
        <v>1261</v>
      </c>
      <c r="G17317" s="282" t="s">
        <v>2229</v>
      </c>
      <c r="H17317" s="265" t="s">
        <v>2250</v>
      </c>
      <c r="I17317" s="265" t="s">
        <v>135</v>
      </c>
      <c r="J17317" s="265">
        <v>-9.5</v>
      </c>
      <c r="K17317" s="83" t="str">
        <f>IFERROR(IFERROR(VLOOKUP(I17317,'DE-PARA'!B:D,3,0),VLOOKUP(I17317,'DE-PARA'!C:D,2,0)),"NÃO ENCONTRADO")</f>
        <v>Outras Saídas</v>
      </c>
      <c r="L17317" s="50" t="str">
        <f>VLOOKUP(K17317,'Base -Receita-Despesa'!$B:$AS,1,FALSE)</f>
        <v>Outras Saídas</v>
      </c>
    </row>
    <row r="17318" spans="1:12" x14ac:dyDescent="0.3">
      <c r="A17318" s="82" t="str">
        <f t="shared" si="540"/>
        <v>2020</v>
      </c>
      <c r="B17318" s="260" t="s">
        <v>2228</v>
      </c>
      <c r="C17318" s="261" t="s">
        <v>138</v>
      </c>
      <c r="D17318" s="74" t="str">
        <f t="shared" si="541"/>
        <v>fev/2020</v>
      </c>
      <c r="E17318" s="264">
        <v>43878</v>
      </c>
      <c r="F17318" s="282" t="s">
        <v>1261</v>
      </c>
      <c r="G17318" s="282" t="s">
        <v>2229</v>
      </c>
      <c r="H17318" s="265" t="s">
        <v>2250</v>
      </c>
      <c r="I17318" s="265" t="s">
        <v>135</v>
      </c>
      <c r="J17318" s="265">
        <v>-9.5</v>
      </c>
      <c r="K17318" s="83" t="str">
        <f>IFERROR(IFERROR(VLOOKUP(I17318,'DE-PARA'!B:D,3,0),VLOOKUP(I17318,'DE-PARA'!C:D,2,0)),"NÃO ENCONTRADO")</f>
        <v>Outras Saídas</v>
      </c>
      <c r="L17318" s="50" t="str">
        <f>VLOOKUP(K17318,'Base -Receita-Despesa'!$B:$AS,1,FALSE)</f>
        <v>Outras Saídas</v>
      </c>
    </row>
    <row r="17319" spans="1:12" x14ac:dyDescent="0.3">
      <c r="A17319" s="82" t="str">
        <f t="shared" si="540"/>
        <v>2020</v>
      </c>
      <c r="B17319" s="260" t="s">
        <v>2228</v>
      </c>
      <c r="C17319" s="261" t="s">
        <v>138</v>
      </c>
      <c r="D17319" s="74" t="str">
        <f t="shared" si="541"/>
        <v>fev/2020</v>
      </c>
      <c r="E17319" s="264">
        <v>43878</v>
      </c>
      <c r="F17319" s="282" t="s">
        <v>1261</v>
      </c>
      <c r="G17319" s="282" t="s">
        <v>2229</v>
      </c>
      <c r="H17319" s="265" t="s">
        <v>2338</v>
      </c>
      <c r="I17319" s="265" t="s">
        <v>135</v>
      </c>
      <c r="J17319" s="265">
        <v>-74.25</v>
      </c>
      <c r="K17319" s="83" t="str">
        <f>IFERROR(IFERROR(VLOOKUP(I17319,'DE-PARA'!B:D,3,0),VLOOKUP(I17319,'DE-PARA'!C:D,2,0)),"NÃO ENCONTRADO")</f>
        <v>Outras Saídas</v>
      </c>
      <c r="L17319" s="50" t="str">
        <f>VLOOKUP(K17319,'Base -Receita-Despesa'!$B:$AS,1,FALSE)</f>
        <v>Outras Saídas</v>
      </c>
    </row>
    <row r="17320" spans="1:12" x14ac:dyDescent="0.3">
      <c r="A17320" s="82" t="str">
        <f t="shared" si="540"/>
        <v>2020</v>
      </c>
      <c r="B17320" s="260" t="s">
        <v>2228</v>
      </c>
      <c r="C17320" s="261" t="s">
        <v>138</v>
      </c>
      <c r="D17320" s="74" t="str">
        <f t="shared" si="541"/>
        <v>fev/2020</v>
      </c>
      <c r="E17320" s="264">
        <v>43878</v>
      </c>
      <c r="F17320" s="282" t="s">
        <v>1070</v>
      </c>
      <c r="G17320" s="282" t="s">
        <v>2229</v>
      </c>
      <c r="H17320" s="265" t="s">
        <v>1071</v>
      </c>
      <c r="I17320" s="265" t="s">
        <v>2237</v>
      </c>
      <c r="J17320" s="266">
        <v>382692.08</v>
      </c>
      <c r="K17320" s="83" t="str">
        <f>IFERROR(IFERROR(VLOOKUP(I17320,'DE-PARA'!B:D,3,0),VLOOKUP(I17320,'DE-PARA'!C:D,2,0)),"NÃO ENCONTRADO")</f>
        <v>Entrada Conta Aplicação (+)</v>
      </c>
      <c r="L17320" s="50" t="str">
        <f>VLOOKUP(K17320,'Base -Receita-Despesa'!$B:$AS,1,FALSE)</f>
        <v>ENTRADA CONTA APLICAÇÃO (+)</v>
      </c>
    </row>
    <row r="17321" spans="1:12" x14ac:dyDescent="0.3">
      <c r="A17321" s="82" t="str">
        <f t="shared" si="540"/>
        <v>2020</v>
      </c>
      <c r="B17321" s="260" t="s">
        <v>2240</v>
      </c>
      <c r="C17321" s="261" t="s">
        <v>138</v>
      </c>
      <c r="D17321" s="74" t="str">
        <f t="shared" si="541"/>
        <v>fev/2020</v>
      </c>
      <c r="E17321" s="264">
        <v>43879</v>
      </c>
      <c r="F17321" s="282" t="s">
        <v>1261</v>
      </c>
      <c r="G17321" s="282" t="s">
        <v>2229</v>
      </c>
      <c r="H17321" s="265" t="s">
        <v>2338</v>
      </c>
      <c r="I17321" s="265" t="s">
        <v>135</v>
      </c>
      <c r="J17321" s="267">
        <v>-12.41</v>
      </c>
      <c r="K17321" s="83" t="str">
        <f>IFERROR(IFERROR(VLOOKUP(I17321,'DE-PARA'!B:D,3,0),VLOOKUP(I17321,'DE-PARA'!C:D,2,0)),"NÃO ENCONTRADO")</f>
        <v>Outras Saídas</v>
      </c>
      <c r="L17321" s="50" t="str">
        <f>VLOOKUP(K17321,'Base -Receita-Despesa'!$B:$AS,1,FALSE)</f>
        <v>Outras Saídas</v>
      </c>
    </row>
    <row r="17322" spans="1:12" x14ac:dyDescent="0.3">
      <c r="A17322" s="82" t="str">
        <f t="shared" ref="A17322:A17385" si="542">IF(K17322="NÃO ENCONTRADO",0,RIGHT(D17322,4))</f>
        <v>2020</v>
      </c>
      <c r="B17322" s="260" t="s">
        <v>2240</v>
      </c>
      <c r="C17322" s="261" t="s">
        <v>138</v>
      </c>
      <c r="D17322" s="74" t="str">
        <f t="shared" si="541"/>
        <v>fev/2020</v>
      </c>
      <c r="E17322" s="264">
        <v>43879</v>
      </c>
      <c r="F17322" s="282" t="s">
        <v>1070</v>
      </c>
      <c r="G17322" s="282" t="s">
        <v>2229</v>
      </c>
      <c r="H17322" s="265" t="s">
        <v>1071</v>
      </c>
      <c r="I17322" s="265" t="s">
        <v>2237</v>
      </c>
      <c r="J17322" s="267">
        <v>12.41</v>
      </c>
      <c r="K17322" s="83" t="str">
        <f>IFERROR(IFERROR(VLOOKUP(I17322,'DE-PARA'!B:D,3,0),VLOOKUP(I17322,'DE-PARA'!C:D,2,0)),"NÃO ENCONTRADO")</f>
        <v>Entrada Conta Aplicação (+)</v>
      </c>
      <c r="L17322" s="50" t="str">
        <f>VLOOKUP(K17322,'Base -Receita-Despesa'!$B:$AS,1,FALSE)</f>
        <v>ENTRADA CONTA APLICAÇÃO (+)</v>
      </c>
    </row>
    <row r="17323" spans="1:12" x14ac:dyDescent="0.3">
      <c r="A17323" s="82" t="str">
        <f t="shared" si="542"/>
        <v>2020</v>
      </c>
      <c r="B17323" s="260" t="s">
        <v>2228</v>
      </c>
      <c r="C17323" s="261" t="s">
        <v>138</v>
      </c>
      <c r="D17323" s="74" t="str">
        <f t="shared" si="541"/>
        <v>fev/2020</v>
      </c>
      <c r="E17323" s="264">
        <v>43879</v>
      </c>
      <c r="F17323" s="282" t="s">
        <v>1008</v>
      </c>
      <c r="G17323" s="282" t="s">
        <v>2229</v>
      </c>
      <c r="H17323" s="265" t="s">
        <v>5235</v>
      </c>
      <c r="I17323" s="265" t="s">
        <v>133</v>
      </c>
      <c r="J17323" s="266">
        <v>-1972.38</v>
      </c>
      <c r="K17323" s="83" t="str">
        <f>IFERROR(IFERROR(VLOOKUP(I17323,'DE-PARA'!B:D,3,0),VLOOKUP(I17323,'DE-PARA'!C:D,2,0)),"NÃO ENCONTRADO")</f>
        <v>Pessoal</v>
      </c>
      <c r="L17323" s="50" t="str">
        <f>VLOOKUP(K17323,'Base -Receita-Despesa'!$B:$AS,1,FALSE)</f>
        <v>Pessoal</v>
      </c>
    </row>
    <row r="17324" spans="1:12" x14ac:dyDescent="0.3">
      <c r="A17324" s="82" t="str">
        <f t="shared" si="542"/>
        <v>2020</v>
      </c>
      <c r="B17324" s="260" t="s">
        <v>2228</v>
      </c>
      <c r="C17324" s="261" t="s">
        <v>138</v>
      </c>
      <c r="D17324" s="74" t="str">
        <f t="shared" si="541"/>
        <v>fev/2020</v>
      </c>
      <c r="E17324" s="264">
        <v>43879</v>
      </c>
      <c r="F17324" s="282">
        <v>41982</v>
      </c>
      <c r="G17324" s="282" t="s">
        <v>2229</v>
      </c>
      <c r="H17324" s="265" t="s">
        <v>5236</v>
      </c>
      <c r="I17324" s="265" t="s">
        <v>2182</v>
      </c>
      <c r="J17324" s="266">
        <v>-1161</v>
      </c>
      <c r="K17324" s="83" t="str">
        <f>IFERROR(IFERROR(VLOOKUP(I17324,'DE-PARA'!B:D,3,0),VLOOKUP(I17324,'DE-PARA'!C:D,2,0)),"NÃO ENCONTRADO")</f>
        <v>Materiais</v>
      </c>
      <c r="L17324" s="50" t="str">
        <f>VLOOKUP(K17324,'Base -Receita-Despesa'!$B:$AS,1,FALSE)</f>
        <v>Materiais</v>
      </c>
    </row>
    <row r="17325" spans="1:12" x14ac:dyDescent="0.3">
      <c r="A17325" s="82" t="str">
        <f t="shared" si="542"/>
        <v>2020</v>
      </c>
      <c r="B17325" s="260" t="s">
        <v>2228</v>
      </c>
      <c r="C17325" s="261" t="s">
        <v>138</v>
      </c>
      <c r="D17325" s="74" t="str">
        <f t="shared" si="541"/>
        <v>fev/2020</v>
      </c>
      <c r="E17325" s="264">
        <v>43879</v>
      </c>
      <c r="F17325" s="282">
        <v>41578</v>
      </c>
      <c r="G17325" s="282" t="s">
        <v>2229</v>
      </c>
      <c r="H17325" s="265" t="s">
        <v>5236</v>
      </c>
      <c r="I17325" s="265" t="s">
        <v>2182</v>
      </c>
      <c r="J17325" s="266">
        <v>-1107</v>
      </c>
      <c r="K17325" s="83" t="str">
        <f>IFERROR(IFERROR(VLOOKUP(I17325,'DE-PARA'!B:D,3,0),VLOOKUP(I17325,'DE-PARA'!C:D,2,0)),"NÃO ENCONTRADO")</f>
        <v>Materiais</v>
      </c>
      <c r="L17325" s="50" t="str">
        <f>VLOOKUP(K17325,'Base -Receita-Despesa'!$B:$AS,1,FALSE)</f>
        <v>Materiais</v>
      </c>
    </row>
    <row r="17326" spans="1:12" x14ac:dyDescent="0.3">
      <c r="A17326" s="82" t="str">
        <f t="shared" si="542"/>
        <v>2020</v>
      </c>
      <c r="B17326" s="260" t="s">
        <v>2228</v>
      </c>
      <c r="C17326" s="261" t="s">
        <v>138</v>
      </c>
      <c r="D17326" s="74" t="str">
        <f t="shared" si="541"/>
        <v>fev/2020</v>
      </c>
      <c r="E17326" s="264">
        <v>43879</v>
      </c>
      <c r="F17326" s="282" t="s">
        <v>1070</v>
      </c>
      <c r="G17326" s="282" t="s">
        <v>2229</v>
      </c>
      <c r="H17326" s="265" t="s">
        <v>1071</v>
      </c>
      <c r="I17326" s="265" t="s">
        <v>2237</v>
      </c>
      <c r="J17326" s="266">
        <v>4240.38</v>
      </c>
      <c r="K17326" s="83" t="str">
        <f>IFERROR(IFERROR(VLOOKUP(I17326,'DE-PARA'!B:D,3,0),VLOOKUP(I17326,'DE-PARA'!C:D,2,0)),"NÃO ENCONTRADO")</f>
        <v>Entrada Conta Aplicação (+)</v>
      </c>
      <c r="L17326" s="50" t="str">
        <f>VLOOKUP(K17326,'Base -Receita-Despesa'!$B:$AS,1,FALSE)</f>
        <v>ENTRADA CONTA APLICAÇÃO (+)</v>
      </c>
    </row>
    <row r="17327" spans="1:12" x14ac:dyDescent="0.3">
      <c r="A17327" s="82" t="str">
        <f t="shared" si="542"/>
        <v>2020</v>
      </c>
      <c r="B17327" s="260" t="s">
        <v>2240</v>
      </c>
      <c r="C17327" s="261" t="s">
        <v>138</v>
      </c>
      <c r="D17327" s="74" t="str">
        <f t="shared" si="541"/>
        <v>fev/2020</v>
      </c>
      <c r="E17327" s="264">
        <v>43880</v>
      </c>
      <c r="F17327" s="282" t="s">
        <v>1261</v>
      </c>
      <c r="G17327" s="282" t="s">
        <v>2229</v>
      </c>
      <c r="H17327" s="265" t="s">
        <v>2338</v>
      </c>
      <c r="I17327" s="265" t="s">
        <v>135</v>
      </c>
      <c r="J17327" s="267">
        <v>-0.25</v>
      </c>
      <c r="K17327" s="83" t="str">
        <f>IFERROR(IFERROR(VLOOKUP(I17327,'DE-PARA'!B:D,3,0),VLOOKUP(I17327,'DE-PARA'!C:D,2,0)),"NÃO ENCONTRADO")</f>
        <v>Outras Saídas</v>
      </c>
      <c r="L17327" s="50" t="str">
        <f>VLOOKUP(K17327,'Base -Receita-Despesa'!$B:$AS,1,FALSE)</f>
        <v>Outras Saídas</v>
      </c>
    </row>
    <row r="17328" spans="1:12" x14ac:dyDescent="0.3">
      <c r="A17328" s="82" t="str">
        <f t="shared" si="542"/>
        <v>2020</v>
      </c>
      <c r="B17328" s="260" t="s">
        <v>2240</v>
      </c>
      <c r="C17328" s="261" t="s">
        <v>138</v>
      </c>
      <c r="D17328" s="74" t="str">
        <f t="shared" si="541"/>
        <v>fev/2020</v>
      </c>
      <c r="E17328" s="264">
        <v>43880</v>
      </c>
      <c r="F17328" s="282" t="s">
        <v>1070</v>
      </c>
      <c r="G17328" s="282" t="s">
        <v>2229</v>
      </c>
      <c r="H17328" s="265" t="s">
        <v>1071</v>
      </c>
      <c r="I17328" s="265" t="s">
        <v>2237</v>
      </c>
      <c r="J17328" s="267">
        <v>0.25</v>
      </c>
      <c r="K17328" s="83" t="str">
        <f>IFERROR(IFERROR(VLOOKUP(I17328,'DE-PARA'!B:D,3,0),VLOOKUP(I17328,'DE-PARA'!C:D,2,0)),"NÃO ENCONTRADO")</f>
        <v>Entrada Conta Aplicação (+)</v>
      </c>
      <c r="L17328" s="50" t="str">
        <f>VLOOKUP(K17328,'Base -Receita-Despesa'!$B:$AS,1,FALSE)</f>
        <v>ENTRADA CONTA APLICAÇÃO (+)</v>
      </c>
    </row>
    <row r="17329" spans="1:12" x14ac:dyDescent="0.3">
      <c r="A17329" s="82" t="str">
        <f t="shared" si="542"/>
        <v>2020</v>
      </c>
      <c r="B17329" s="260" t="s">
        <v>2228</v>
      </c>
      <c r="C17329" s="261" t="s">
        <v>138</v>
      </c>
      <c r="D17329" s="74" t="str">
        <f t="shared" si="541"/>
        <v>fev/2020</v>
      </c>
      <c r="E17329" s="264">
        <v>43880</v>
      </c>
      <c r="F17329" s="282">
        <v>46872</v>
      </c>
      <c r="G17329" s="282" t="s">
        <v>2229</v>
      </c>
      <c r="H17329" s="265" t="s">
        <v>4514</v>
      </c>
      <c r="I17329" s="265" t="s">
        <v>2181</v>
      </c>
      <c r="J17329" s="266">
        <v>-2373</v>
      </c>
      <c r="K17329" s="83" t="str">
        <f>IFERROR(IFERROR(VLOOKUP(I17329,'DE-PARA'!B:D,3,0),VLOOKUP(I17329,'DE-PARA'!C:D,2,0)),"NÃO ENCONTRADO")</f>
        <v>Materiais</v>
      </c>
      <c r="L17329" s="50" t="str">
        <f>VLOOKUP(K17329,'Base -Receita-Despesa'!$B:$AS,1,FALSE)</f>
        <v>Materiais</v>
      </c>
    </row>
    <row r="17330" spans="1:12" x14ac:dyDescent="0.3">
      <c r="A17330" s="82" t="str">
        <f t="shared" si="542"/>
        <v>2020</v>
      </c>
      <c r="B17330" s="260" t="s">
        <v>2228</v>
      </c>
      <c r="C17330" s="261" t="s">
        <v>138</v>
      </c>
      <c r="D17330" s="74" t="str">
        <f t="shared" si="541"/>
        <v>fev/2020</v>
      </c>
      <c r="E17330" s="264">
        <v>43880</v>
      </c>
      <c r="F17330" s="282">
        <v>46827</v>
      </c>
      <c r="G17330" s="282" t="s">
        <v>2229</v>
      </c>
      <c r="H17330" s="265" t="s">
        <v>4514</v>
      </c>
      <c r="I17330" s="265" t="s">
        <v>2182</v>
      </c>
      <c r="J17330" s="266">
        <v>-1040</v>
      </c>
      <c r="K17330" s="83" t="str">
        <f>IFERROR(IFERROR(VLOOKUP(I17330,'DE-PARA'!B:D,3,0),VLOOKUP(I17330,'DE-PARA'!C:D,2,0)),"NÃO ENCONTRADO")</f>
        <v>Materiais</v>
      </c>
      <c r="L17330" s="50" t="str">
        <f>VLOOKUP(K17330,'Base -Receita-Despesa'!$B:$AS,1,FALSE)</f>
        <v>Materiais</v>
      </c>
    </row>
    <row r="17331" spans="1:12" x14ac:dyDescent="0.3">
      <c r="A17331" s="82" t="str">
        <f t="shared" si="542"/>
        <v>2020</v>
      </c>
      <c r="B17331" s="260" t="s">
        <v>2228</v>
      </c>
      <c r="C17331" s="261" t="s">
        <v>138</v>
      </c>
      <c r="D17331" s="74" t="str">
        <f t="shared" si="541"/>
        <v>fev/2020</v>
      </c>
      <c r="E17331" s="264">
        <v>43880</v>
      </c>
      <c r="F17331" s="282">
        <v>347283</v>
      </c>
      <c r="G17331" s="282" t="s">
        <v>2229</v>
      </c>
      <c r="H17331" s="265" t="s">
        <v>5237</v>
      </c>
      <c r="I17331" s="265" t="s">
        <v>2181</v>
      </c>
      <c r="J17331" s="266">
        <v>-3505</v>
      </c>
      <c r="K17331" s="83" t="str">
        <f>IFERROR(IFERROR(VLOOKUP(I17331,'DE-PARA'!B:D,3,0),VLOOKUP(I17331,'DE-PARA'!C:D,2,0)),"NÃO ENCONTRADO")</f>
        <v>Materiais</v>
      </c>
      <c r="L17331" s="50" t="str">
        <f>VLOOKUP(K17331,'Base -Receita-Despesa'!$B:$AS,1,FALSE)</f>
        <v>Materiais</v>
      </c>
    </row>
    <row r="17332" spans="1:12" x14ac:dyDescent="0.3">
      <c r="A17332" s="82" t="str">
        <f t="shared" si="542"/>
        <v>2020</v>
      </c>
      <c r="B17332" s="260" t="s">
        <v>2228</v>
      </c>
      <c r="C17332" s="261" t="s">
        <v>138</v>
      </c>
      <c r="D17332" s="74" t="str">
        <f t="shared" si="541"/>
        <v>fev/2020</v>
      </c>
      <c r="E17332" s="264">
        <v>43880</v>
      </c>
      <c r="F17332" s="282">
        <v>509500</v>
      </c>
      <c r="G17332" s="282" t="s">
        <v>2229</v>
      </c>
      <c r="H17332" s="265" t="s">
        <v>5162</v>
      </c>
      <c r="I17332" s="265" t="s">
        <v>846</v>
      </c>
      <c r="J17332" s="266">
        <v>-1605.11</v>
      </c>
      <c r="K17332" s="83" t="str">
        <f>IFERROR(IFERROR(VLOOKUP(I17332,'DE-PARA'!B:D,3,0),VLOOKUP(I17332,'DE-PARA'!C:D,2,0)),"NÃO ENCONTRADO")</f>
        <v>Pessoal</v>
      </c>
      <c r="L17332" s="50" t="str">
        <f>VLOOKUP(K17332,'Base -Receita-Despesa'!$B:$AS,1,FALSE)</f>
        <v>Pessoal</v>
      </c>
    </row>
    <row r="17333" spans="1:12" x14ac:dyDescent="0.3">
      <c r="A17333" s="82" t="str">
        <f t="shared" si="542"/>
        <v>2020</v>
      </c>
      <c r="B17333" s="260" t="s">
        <v>2228</v>
      </c>
      <c r="C17333" s="261" t="s">
        <v>138</v>
      </c>
      <c r="D17333" s="74" t="str">
        <f t="shared" si="541"/>
        <v>fev/2020</v>
      </c>
      <c r="E17333" s="264">
        <v>43880</v>
      </c>
      <c r="F17333" s="282">
        <v>2</v>
      </c>
      <c r="G17333" s="282" t="s">
        <v>2229</v>
      </c>
      <c r="H17333" s="265" t="s">
        <v>5049</v>
      </c>
      <c r="I17333" s="265" t="s">
        <v>2176</v>
      </c>
      <c r="J17333" s="266">
        <v>-124899.3</v>
      </c>
      <c r="K17333" s="83" t="str">
        <f>IFERROR(IFERROR(VLOOKUP(I17333,'DE-PARA'!B:D,3,0),VLOOKUP(I17333,'DE-PARA'!C:D,2,0)),"NÃO ENCONTRADO")</f>
        <v>Pessoal</v>
      </c>
      <c r="L17333" s="50" t="str">
        <f>VLOOKUP(K17333,'Base -Receita-Despesa'!$B:$AS,1,FALSE)</f>
        <v>Pessoal</v>
      </c>
    </row>
    <row r="17334" spans="1:12" x14ac:dyDescent="0.3">
      <c r="A17334" s="82" t="str">
        <f t="shared" si="542"/>
        <v>2020</v>
      </c>
      <c r="B17334" s="260" t="s">
        <v>2228</v>
      </c>
      <c r="C17334" s="261" t="s">
        <v>138</v>
      </c>
      <c r="D17334" s="74" t="str">
        <f t="shared" si="541"/>
        <v>fev/2020</v>
      </c>
      <c r="E17334" s="264">
        <v>43880</v>
      </c>
      <c r="F17334" s="282">
        <v>440</v>
      </c>
      <c r="G17334" s="282" t="s">
        <v>2229</v>
      </c>
      <c r="H17334" s="265" t="s">
        <v>5168</v>
      </c>
      <c r="I17334" s="265" t="s">
        <v>215</v>
      </c>
      <c r="J17334" s="266">
        <v>-11250</v>
      </c>
      <c r="K17334" s="83" t="str">
        <f>IFERROR(IFERROR(VLOOKUP(I17334,'DE-PARA'!B:D,3,0),VLOOKUP(I17334,'DE-PARA'!C:D,2,0)),"NÃO ENCONTRADO")</f>
        <v>Serviços</v>
      </c>
      <c r="L17334" s="50" t="str">
        <f>VLOOKUP(K17334,'Base -Receita-Despesa'!$B:$AS,1,FALSE)</f>
        <v>Serviços</v>
      </c>
    </row>
    <row r="17335" spans="1:12" x14ac:dyDescent="0.3">
      <c r="A17335" s="82" t="str">
        <f t="shared" si="542"/>
        <v>2020</v>
      </c>
      <c r="B17335" s="260" t="s">
        <v>2228</v>
      </c>
      <c r="C17335" s="261" t="s">
        <v>138</v>
      </c>
      <c r="D17335" s="74" t="str">
        <f t="shared" si="541"/>
        <v>fev/2020</v>
      </c>
      <c r="E17335" s="264">
        <v>43880</v>
      </c>
      <c r="F17335" s="282">
        <v>318</v>
      </c>
      <c r="G17335" s="282" t="s">
        <v>2229</v>
      </c>
      <c r="H17335" s="265" t="s">
        <v>5155</v>
      </c>
      <c r="I17335" s="265" t="s">
        <v>164</v>
      </c>
      <c r="J17335" s="266">
        <v>-6600</v>
      </c>
      <c r="K17335" s="83" t="str">
        <f>IFERROR(IFERROR(VLOOKUP(I17335,'DE-PARA'!B:D,3,0),VLOOKUP(I17335,'DE-PARA'!C:D,2,0)),"NÃO ENCONTRADO")</f>
        <v>Concessionárias (água, luz e telefone)</v>
      </c>
      <c r="L17335" s="50" t="str">
        <f>VLOOKUP(K17335,'Base -Receita-Despesa'!$B:$AS,1,FALSE)</f>
        <v>Concessionárias (água, luz e telefone)</v>
      </c>
    </row>
    <row r="17336" spans="1:12" x14ac:dyDescent="0.3">
      <c r="A17336" s="82" t="str">
        <f t="shared" si="542"/>
        <v>2020</v>
      </c>
      <c r="B17336" s="260" t="s">
        <v>2228</v>
      </c>
      <c r="C17336" s="261" t="s">
        <v>138</v>
      </c>
      <c r="D17336" s="74" t="str">
        <f t="shared" si="541"/>
        <v>fev/2020</v>
      </c>
      <c r="E17336" s="264">
        <v>43880</v>
      </c>
      <c r="F17336" s="282">
        <v>27095</v>
      </c>
      <c r="G17336" s="282" t="s">
        <v>2229</v>
      </c>
      <c r="H17336" s="265" t="s">
        <v>5238</v>
      </c>
      <c r="I17336" s="265" t="s">
        <v>2182</v>
      </c>
      <c r="J17336" s="265">
        <v>-952</v>
      </c>
      <c r="K17336" s="83" t="str">
        <f>IFERROR(IFERROR(VLOOKUP(I17336,'DE-PARA'!B:D,3,0),VLOOKUP(I17336,'DE-PARA'!C:D,2,0)),"NÃO ENCONTRADO")</f>
        <v>Materiais</v>
      </c>
      <c r="L17336" s="50" t="str">
        <f>VLOOKUP(K17336,'Base -Receita-Despesa'!$B:$AS,1,FALSE)</f>
        <v>Materiais</v>
      </c>
    </row>
    <row r="17337" spans="1:12" x14ac:dyDescent="0.3">
      <c r="A17337" s="82" t="str">
        <f t="shared" si="542"/>
        <v>2020</v>
      </c>
      <c r="B17337" s="260" t="s">
        <v>2228</v>
      </c>
      <c r="C17337" s="261" t="s">
        <v>138</v>
      </c>
      <c r="D17337" s="74" t="str">
        <f t="shared" si="541"/>
        <v>fev/2020</v>
      </c>
      <c r="E17337" s="264">
        <v>43880</v>
      </c>
      <c r="F17337" s="282" t="s">
        <v>2326</v>
      </c>
      <c r="G17337" s="282" t="s">
        <v>2229</v>
      </c>
      <c r="H17337" s="265" t="s">
        <v>5223</v>
      </c>
      <c r="I17337" s="265" t="s">
        <v>2209</v>
      </c>
      <c r="J17337" s="265">
        <v>-263.16000000000003</v>
      </c>
      <c r="K17337" s="83" t="str">
        <f>IFERROR(IFERROR(VLOOKUP(I17337,'DE-PARA'!B:D,3,0),VLOOKUP(I17337,'DE-PARA'!C:D,2,0)),"NÃO ENCONTRADO")</f>
        <v>Despesas com Viagens</v>
      </c>
      <c r="L17337" s="50" t="str">
        <f>VLOOKUP(K17337,'Base -Receita-Despesa'!$B:$AS,1,FALSE)</f>
        <v>Despesas com Viagens</v>
      </c>
    </row>
    <row r="17338" spans="1:12" x14ac:dyDescent="0.3">
      <c r="A17338" s="82" t="str">
        <f t="shared" si="542"/>
        <v>2020</v>
      </c>
      <c r="B17338" s="260" t="s">
        <v>2228</v>
      </c>
      <c r="C17338" s="261" t="s">
        <v>138</v>
      </c>
      <c r="D17338" s="74" t="str">
        <f t="shared" si="541"/>
        <v>fev/2020</v>
      </c>
      <c r="E17338" s="264">
        <v>43880</v>
      </c>
      <c r="F17338" s="282">
        <v>8090</v>
      </c>
      <c r="G17338" s="282" t="s">
        <v>2229</v>
      </c>
      <c r="H17338" s="265" t="s">
        <v>2316</v>
      </c>
      <c r="I17338" s="265" t="s">
        <v>2181</v>
      </c>
      <c r="J17338" s="265">
        <v>-649.75</v>
      </c>
      <c r="K17338" s="83" t="str">
        <f>IFERROR(IFERROR(VLOOKUP(I17338,'DE-PARA'!B:D,3,0),VLOOKUP(I17338,'DE-PARA'!C:D,2,0)),"NÃO ENCONTRADO")</f>
        <v>Materiais</v>
      </c>
      <c r="L17338" s="50" t="str">
        <f>VLOOKUP(K17338,'Base -Receita-Despesa'!$B:$AS,1,FALSE)</f>
        <v>Materiais</v>
      </c>
    </row>
    <row r="17339" spans="1:12" x14ac:dyDescent="0.3">
      <c r="A17339" s="82" t="str">
        <f t="shared" si="542"/>
        <v>2020</v>
      </c>
      <c r="B17339" s="260" t="s">
        <v>2228</v>
      </c>
      <c r="C17339" s="261" t="s">
        <v>138</v>
      </c>
      <c r="D17339" s="74" t="str">
        <f t="shared" si="541"/>
        <v>fev/2020</v>
      </c>
      <c r="E17339" s="264">
        <v>43880</v>
      </c>
      <c r="F17339" s="282">
        <v>8091</v>
      </c>
      <c r="G17339" s="282" t="s">
        <v>2229</v>
      </c>
      <c r="H17339" s="265" t="s">
        <v>2316</v>
      </c>
      <c r="I17339" s="265" t="s">
        <v>2181</v>
      </c>
      <c r="J17339" s="265">
        <v>-330.68</v>
      </c>
      <c r="K17339" s="83" t="str">
        <f>IFERROR(IFERROR(VLOOKUP(I17339,'DE-PARA'!B:D,3,0),VLOOKUP(I17339,'DE-PARA'!C:D,2,0)),"NÃO ENCONTRADO")</f>
        <v>Materiais</v>
      </c>
      <c r="L17339" s="50" t="str">
        <f>VLOOKUP(K17339,'Base -Receita-Despesa'!$B:$AS,1,FALSE)</f>
        <v>Materiais</v>
      </c>
    </row>
    <row r="17340" spans="1:12" x14ac:dyDescent="0.3">
      <c r="A17340" s="82" t="str">
        <f t="shared" si="542"/>
        <v>2020</v>
      </c>
      <c r="B17340" s="260" t="s">
        <v>2228</v>
      </c>
      <c r="C17340" s="261" t="s">
        <v>138</v>
      </c>
      <c r="D17340" s="74" t="str">
        <f t="shared" si="541"/>
        <v>fev/2020</v>
      </c>
      <c r="E17340" s="264">
        <v>43880</v>
      </c>
      <c r="F17340" s="282">
        <v>7318</v>
      </c>
      <c r="G17340" s="282" t="s">
        <v>2229</v>
      </c>
      <c r="H17340" s="265" t="s">
        <v>5215</v>
      </c>
      <c r="I17340" s="265" t="s">
        <v>2182</v>
      </c>
      <c r="J17340" s="265">
        <v>-600</v>
      </c>
      <c r="K17340" s="83" t="str">
        <f>IFERROR(IFERROR(VLOOKUP(I17340,'DE-PARA'!B:D,3,0),VLOOKUP(I17340,'DE-PARA'!C:D,2,0)),"NÃO ENCONTRADO")</f>
        <v>Materiais</v>
      </c>
      <c r="L17340" s="50" t="str">
        <f>VLOOKUP(K17340,'Base -Receita-Despesa'!$B:$AS,1,FALSE)</f>
        <v>Materiais</v>
      </c>
    </row>
    <row r="17341" spans="1:12" x14ac:dyDescent="0.3">
      <c r="A17341" s="82" t="str">
        <f t="shared" si="542"/>
        <v>2020</v>
      </c>
      <c r="B17341" s="260" t="s">
        <v>2228</v>
      </c>
      <c r="C17341" s="261" t="s">
        <v>138</v>
      </c>
      <c r="D17341" s="74" t="str">
        <f t="shared" si="541"/>
        <v>fev/2020</v>
      </c>
      <c r="E17341" s="264">
        <v>43880</v>
      </c>
      <c r="F17341" s="282">
        <v>18342</v>
      </c>
      <c r="G17341" s="282" t="s">
        <v>2229</v>
      </c>
      <c r="H17341" s="265" t="s">
        <v>3145</v>
      </c>
      <c r="I17341" s="265" t="s">
        <v>2182</v>
      </c>
      <c r="J17341" s="265">
        <v>-643.5</v>
      </c>
      <c r="K17341" s="83" t="str">
        <f>IFERROR(IFERROR(VLOOKUP(I17341,'DE-PARA'!B:D,3,0),VLOOKUP(I17341,'DE-PARA'!C:D,2,0)),"NÃO ENCONTRADO")</f>
        <v>Materiais</v>
      </c>
      <c r="L17341" s="50" t="str">
        <f>VLOOKUP(K17341,'Base -Receita-Despesa'!$B:$AS,1,FALSE)</f>
        <v>Materiais</v>
      </c>
    </row>
    <row r="17342" spans="1:12" x14ac:dyDescent="0.3">
      <c r="A17342" s="82" t="str">
        <f t="shared" si="542"/>
        <v>2020</v>
      </c>
      <c r="B17342" s="260" t="s">
        <v>2228</v>
      </c>
      <c r="C17342" s="261" t="s">
        <v>138</v>
      </c>
      <c r="D17342" s="74" t="str">
        <f t="shared" si="541"/>
        <v>fev/2020</v>
      </c>
      <c r="E17342" s="264">
        <v>43880</v>
      </c>
      <c r="F17342" s="282">
        <v>18338</v>
      </c>
      <c r="G17342" s="282" t="s">
        <v>2229</v>
      </c>
      <c r="H17342" s="265" t="s">
        <v>3145</v>
      </c>
      <c r="I17342" s="265" t="s">
        <v>2182</v>
      </c>
      <c r="J17342" s="265">
        <v>-371</v>
      </c>
      <c r="K17342" s="83" t="str">
        <f>IFERROR(IFERROR(VLOOKUP(I17342,'DE-PARA'!B:D,3,0),VLOOKUP(I17342,'DE-PARA'!C:D,2,0)),"NÃO ENCONTRADO")</f>
        <v>Materiais</v>
      </c>
      <c r="L17342" s="50" t="str">
        <f>VLOOKUP(K17342,'Base -Receita-Despesa'!$B:$AS,1,FALSE)</f>
        <v>Materiais</v>
      </c>
    </row>
    <row r="17343" spans="1:12" x14ac:dyDescent="0.3">
      <c r="A17343" s="82" t="str">
        <f t="shared" si="542"/>
        <v>2020</v>
      </c>
      <c r="B17343" s="260" t="s">
        <v>2228</v>
      </c>
      <c r="C17343" s="261" t="s">
        <v>138</v>
      </c>
      <c r="D17343" s="74" t="str">
        <f t="shared" si="541"/>
        <v>fev/2020</v>
      </c>
      <c r="E17343" s="264">
        <v>43880</v>
      </c>
      <c r="F17343" s="282" t="s">
        <v>1261</v>
      </c>
      <c r="G17343" s="282" t="s">
        <v>2229</v>
      </c>
      <c r="H17343" s="265" t="s">
        <v>2250</v>
      </c>
      <c r="I17343" s="265" t="s">
        <v>135</v>
      </c>
      <c r="J17343" s="265">
        <v>-9.5</v>
      </c>
      <c r="K17343" s="83" t="str">
        <f>IFERROR(IFERROR(VLOOKUP(I17343,'DE-PARA'!B:D,3,0),VLOOKUP(I17343,'DE-PARA'!C:D,2,0)),"NÃO ENCONTRADO")</f>
        <v>Outras Saídas</v>
      </c>
      <c r="L17343" s="50" t="str">
        <f>VLOOKUP(K17343,'Base -Receita-Despesa'!$B:$AS,1,FALSE)</f>
        <v>Outras Saídas</v>
      </c>
    </row>
    <row r="17344" spans="1:12" x14ac:dyDescent="0.3">
      <c r="A17344" s="82" t="str">
        <f t="shared" si="542"/>
        <v>2020</v>
      </c>
      <c r="B17344" s="260" t="s">
        <v>2228</v>
      </c>
      <c r="C17344" s="261" t="s">
        <v>138</v>
      </c>
      <c r="D17344" s="74" t="str">
        <f t="shared" si="541"/>
        <v>fev/2020</v>
      </c>
      <c r="E17344" s="264">
        <v>43880</v>
      </c>
      <c r="F17344" s="282" t="s">
        <v>1261</v>
      </c>
      <c r="G17344" s="282" t="s">
        <v>2229</v>
      </c>
      <c r="H17344" s="265" t="s">
        <v>2250</v>
      </c>
      <c r="I17344" s="265" t="s">
        <v>135</v>
      </c>
      <c r="J17344" s="265">
        <v>-9.5</v>
      </c>
      <c r="K17344" s="83" t="str">
        <f>IFERROR(IFERROR(VLOOKUP(I17344,'DE-PARA'!B:D,3,0),VLOOKUP(I17344,'DE-PARA'!C:D,2,0)),"NÃO ENCONTRADO")</f>
        <v>Outras Saídas</v>
      </c>
      <c r="L17344" s="50" t="str">
        <f>VLOOKUP(K17344,'Base -Receita-Despesa'!$B:$AS,1,FALSE)</f>
        <v>Outras Saídas</v>
      </c>
    </row>
    <row r="17345" spans="1:12" x14ac:dyDescent="0.3">
      <c r="A17345" s="82" t="str">
        <f t="shared" si="542"/>
        <v>2020</v>
      </c>
      <c r="B17345" s="260" t="s">
        <v>2228</v>
      </c>
      <c r="C17345" s="261" t="s">
        <v>138</v>
      </c>
      <c r="D17345" s="74" t="str">
        <f t="shared" si="541"/>
        <v>fev/2020</v>
      </c>
      <c r="E17345" s="264">
        <v>43880</v>
      </c>
      <c r="F17345" s="282" t="s">
        <v>1261</v>
      </c>
      <c r="G17345" s="282" t="s">
        <v>2229</v>
      </c>
      <c r="H17345" s="265" t="s">
        <v>2250</v>
      </c>
      <c r="I17345" s="265" t="s">
        <v>135</v>
      </c>
      <c r="J17345" s="265">
        <v>-9.5</v>
      </c>
      <c r="K17345" s="83" t="str">
        <f>IFERROR(IFERROR(VLOOKUP(I17345,'DE-PARA'!B:D,3,0),VLOOKUP(I17345,'DE-PARA'!C:D,2,0)),"NÃO ENCONTRADO")</f>
        <v>Outras Saídas</v>
      </c>
      <c r="L17345" s="50" t="str">
        <f>VLOOKUP(K17345,'Base -Receita-Despesa'!$B:$AS,1,FALSE)</f>
        <v>Outras Saídas</v>
      </c>
    </row>
    <row r="17346" spans="1:12" x14ac:dyDescent="0.3">
      <c r="A17346" s="82" t="str">
        <f t="shared" si="542"/>
        <v>2020</v>
      </c>
      <c r="B17346" s="260" t="s">
        <v>2228</v>
      </c>
      <c r="C17346" s="261" t="s">
        <v>138</v>
      </c>
      <c r="D17346" s="74" t="str">
        <f t="shared" si="541"/>
        <v>fev/2020</v>
      </c>
      <c r="E17346" s="264">
        <v>43880</v>
      </c>
      <c r="F17346" s="282" t="s">
        <v>1261</v>
      </c>
      <c r="G17346" s="282" t="s">
        <v>2229</v>
      </c>
      <c r="H17346" s="265" t="s">
        <v>2250</v>
      </c>
      <c r="I17346" s="265" t="s">
        <v>135</v>
      </c>
      <c r="J17346" s="265">
        <v>-9.5</v>
      </c>
      <c r="K17346" s="83" t="str">
        <f>IFERROR(IFERROR(VLOOKUP(I17346,'DE-PARA'!B:D,3,0),VLOOKUP(I17346,'DE-PARA'!C:D,2,0)),"NÃO ENCONTRADO")</f>
        <v>Outras Saídas</v>
      </c>
      <c r="L17346" s="50" t="str">
        <f>VLOOKUP(K17346,'Base -Receita-Despesa'!$B:$AS,1,FALSE)</f>
        <v>Outras Saídas</v>
      </c>
    </row>
    <row r="17347" spans="1:12" x14ac:dyDescent="0.3">
      <c r="A17347" s="82" t="str">
        <f t="shared" si="542"/>
        <v>2020</v>
      </c>
      <c r="B17347" s="260" t="s">
        <v>2228</v>
      </c>
      <c r="C17347" s="261" t="s">
        <v>138</v>
      </c>
      <c r="D17347" s="74" t="str">
        <f t="shared" si="541"/>
        <v>fev/2020</v>
      </c>
      <c r="E17347" s="264">
        <v>43880</v>
      </c>
      <c r="F17347" s="282" t="s">
        <v>1261</v>
      </c>
      <c r="G17347" s="282" t="s">
        <v>2229</v>
      </c>
      <c r="H17347" s="265" t="s">
        <v>2250</v>
      </c>
      <c r="I17347" s="265" t="s">
        <v>135</v>
      </c>
      <c r="J17347" s="265">
        <v>-9.5</v>
      </c>
      <c r="K17347" s="83" t="str">
        <f>IFERROR(IFERROR(VLOOKUP(I17347,'DE-PARA'!B:D,3,0),VLOOKUP(I17347,'DE-PARA'!C:D,2,0)),"NÃO ENCONTRADO")</f>
        <v>Outras Saídas</v>
      </c>
      <c r="L17347" s="50" t="str">
        <f>VLOOKUP(K17347,'Base -Receita-Despesa'!$B:$AS,1,FALSE)</f>
        <v>Outras Saídas</v>
      </c>
    </row>
    <row r="17348" spans="1:12" x14ac:dyDescent="0.3">
      <c r="A17348" s="82" t="str">
        <f t="shared" si="542"/>
        <v>2020</v>
      </c>
      <c r="B17348" s="260" t="s">
        <v>2228</v>
      </c>
      <c r="C17348" s="261" t="s">
        <v>138</v>
      </c>
      <c r="D17348" s="74" t="str">
        <f t="shared" ref="D17348:D17411" si="543">TEXT(E17348,"mmm/aaaa")</f>
        <v>fev/2020</v>
      </c>
      <c r="E17348" s="264">
        <v>43880</v>
      </c>
      <c r="F17348" s="282" t="s">
        <v>1261</v>
      </c>
      <c r="G17348" s="282" t="s">
        <v>2229</v>
      </c>
      <c r="H17348" s="265" t="s">
        <v>2250</v>
      </c>
      <c r="I17348" s="265" t="s">
        <v>135</v>
      </c>
      <c r="J17348" s="265">
        <v>-9.5</v>
      </c>
      <c r="K17348" s="83" t="str">
        <f>IFERROR(IFERROR(VLOOKUP(I17348,'DE-PARA'!B:D,3,0),VLOOKUP(I17348,'DE-PARA'!C:D,2,0)),"NÃO ENCONTRADO")</f>
        <v>Outras Saídas</v>
      </c>
      <c r="L17348" s="50" t="str">
        <f>VLOOKUP(K17348,'Base -Receita-Despesa'!$B:$AS,1,FALSE)</f>
        <v>Outras Saídas</v>
      </c>
    </row>
    <row r="17349" spans="1:12" x14ac:dyDescent="0.3">
      <c r="A17349" s="82" t="str">
        <f t="shared" si="542"/>
        <v>2020</v>
      </c>
      <c r="B17349" s="260" t="s">
        <v>2228</v>
      </c>
      <c r="C17349" s="261" t="s">
        <v>138</v>
      </c>
      <c r="D17349" s="74" t="str">
        <f t="shared" si="543"/>
        <v>fev/2020</v>
      </c>
      <c r="E17349" s="264">
        <v>43880</v>
      </c>
      <c r="F17349" s="282" t="s">
        <v>1261</v>
      </c>
      <c r="G17349" s="282" t="s">
        <v>2229</v>
      </c>
      <c r="H17349" s="265" t="s">
        <v>2250</v>
      </c>
      <c r="I17349" s="265" t="s">
        <v>135</v>
      </c>
      <c r="J17349" s="265">
        <v>-9.5</v>
      </c>
      <c r="K17349" s="83" t="str">
        <f>IFERROR(IFERROR(VLOOKUP(I17349,'DE-PARA'!B:D,3,0),VLOOKUP(I17349,'DE-PARA'!C:D,2,0)),"NÃO ENCONTRADO")</f>
        <v>Outras Saídas</v>
      </c>
      <c r="L17349" s="50" t="str">
        <f>VLOOKUP(K17349,'Base -Receita-Despesa'!$B:$AS,1,FALSE)</f>
        <v>Outras Saídas</v>
      </c>
    </row>
    <row r="17350" spans="1:12" x14ac:dyDescent="0.3">
      <c r="A17350" s="82" t="str">
        <f t="shared" si="542"/>
        <v>2020</v>
      </c>
      <c r="B17350" s="260" t="s">
        <v>2228</v>
      </c>
      <c r="C17350" s="261" t="s">
        <v>138</v>
      </c>
      <c r="D17350" s="74" t="str">
        <f t="shared" si="543"/>
        <v>fev/2020</v>
      </c>
      <c r="E17350" s="264">
        <v>43880</v>
      </c>
      <c r="F17350" s="282" t="s">
        <v>1261</v>
      </c>
      <c r="G17350" s="282" t="s">
        <v>2229</v>
      </c>
      <c r="H17350" s="265" t="s">
        <v>2250</v>
      </c>
      <c r="I17350" s="265" t="s">
        <v>135</v>
      </c>
      <c r="J17350" s="265">
        <v>-9.5</v>
      </c>
      <c r="K17350" s="83" t="str">
        <f>IFERROR(IFERROR(VLOOKUP(I17350,'DE-PARA'!B:D,3,0),VLOOKUP(I17350,'DE-PARA'!C:D,2,0)),"NÃO ENCONTRADO")</f>
        <v>Outras Saídas</v>
      </c>
      <c r="L17350" s="50" t="str">
        <f>VLOOKUP(K17350,'Base -Receita-Despesa'!$B:$AS,1,FALSE)</f>
        <v>Outras Saídas</v>
      </c>
    </row>
    <row r="17351" spans="1:12" x14ac:dyDescent="0.3">
      <c r="A17351" s="82" t="str">
        <f t="shared" si="542"/>
        <v>2020</v>
      </c>
      <c r="B17351" s="260" t="s">
        <v>2228</v>
      </c>
      <c r="C17351" s="261" t="s">
        <v>138</v>
      </c>
      <c r="D17351" s="74" t="str">
        <f t="shared" si="543"/>
        <v>fev/2020</v>
      </c>
      <c r="E17351" s="264">
        <v>43880</v>
      </c>
      <c r="F17351" s="282" t="s">
        <v>1070</v>
      </c>
      <c r="G17351" s="282" t="s">
        <v>2229</v>
      </c>
      <c r="H17351" s="265" t="s">
        <v>1071</v>
      </c>
      <c r="I17351" s="265" t="s">
        <v>2237</v>
      </c>
      <c r="J17351" s="266">
        <v>155158.5</v>
      </c>
      <c r="K17351" s="83" t="str">
        <f>IFERROR(IFERROR(VLOOKUP(I17351,'DE-PARA'!B:D,3,0),VLOOKUP(I17351,'DE-PARA'!C:D,2,0)),"NÃO ENCONTRADO")</f>
        <v>Entrada Conta Aplicação (+)</v>
      </c>
      <c r="L17351" s="50" t="str">
        <f>VLOOKUP(K17351,'Base -Receita-Despesa'!$B:$AS,1,FALSE)</f>
        <v>ENTRADA CONTA APLICAÇÃO (+)</v>
      </c>
    </row>
    <row r="17352" spans="1:12" x14ac:dyDescent="0.3">
      <c r="A17352" s="82" t="str">
        <f t="shared" si="542"/>
        <v>2020</v>
      </c>
      <c r="B17352" s="260" t="s">
        <v>2228</v>
      </c>
      <c r="C17352" s="261" t="s">
        <v>138</v>
      </c>
      <c r="D17352" s="74" t="str">
        <f t="shared" si="543"/>
        <v>fev/2020</v>
      </c>
      <c r="E17352" s="264">
        <v>43881</v>
      </c>
      <c r="F17352" s="282" t="s">
        <v>5239</v>
      </c>
      <c r="G17352" s="282" t="s">
        <v>2229</v>
      </c>
      <c r="H17352" s="265" t="s">
        <v>4736</v>
      </c>
      <c r="I17352" s="265" t="s">
        <v>188</v>
      </c>
      <c r="J17352" s="265">
        <v>-611.08000000000004</v>
      </c>
      <c r="K17352" s="83" t="str">
        <f>IFERROR(IFERROR(VLOOKUP(I17352,'DE-PARA'!B:D,3,0),VLOOKUP(I17352,'DE-PARA'!C:D,2,0)),"NÃO ENCONTRADO")</f>
        <v>Serviços</v>
      </c>
      <c r="L17352" s="50" t="str">
        <f>VLOOKUP(K17352,'Base -Receita-Despesa'!$B:$AS,1,FALSE)</f>
        <v>Serviços</v>
      </c>
    </row>
    <row r="17353" spans="1:12" x14ac:dyDescent="0.3">
      <c r="A17353" s="82" t="str">
        <f t="shared" si="542"/>
        <v>2020</v>
      </c>
      <c r="B17353" s="260" t="s">
        <v>2228</v>
      </c>
      <c r="C17353" s="261" t="s">
        <v>138</v>
      </c>
      <c r="D17353" s="74" t="str">
        <f t="shared" si="543"/>
        <v>fev/2020</v>
      </c>
      <c r="E17353" s="264">
        <v>43881</v>
      </c>
      <c r="F17353" s="282" t="s">
        <v>5240</v>
      </c>
      <c r="G17353" s="282" t="s">
        <v>2229</v>
      </c>
      <c r="H17353" s="265" t="s">
        <v>4736</v>
      </c>
      <c r="I17353" s="265" t="s">
        <v>179</v>
      </c>
      <c r="J17353" s="265">
        <v>-13.05</v>
      </c>
      <c r="K17353" s="83" t="str">
        <f>IFERROR(IFERROR(VLOOKUP(I17353,'DE-PARA'!B:D,3,0),VLOOKUP(I17353,'DE-PARA'!C:D,2,0)),"NÃO ENCONTRADO")</f>
        <v>Serviços</v>
      </c>
      <c r="L17353" s="50" t="str">
        <f>VLOOKUP(K17353,'Base -Receita-Despesa'!$B:$AS,1,FALSE)</f>
        <v>Serviços</v>
      </c>
    </row>
    <row r="17354" spans="1:12" x14ac:dyDescent="0.3">
      <c r="A17354" s="82" t="str">
        <f t="shared" si="542"/>
        <v>2020</v>
      </c>
      <c r="B17354" s="260" t="s">
        <v>2228</v>
      </c>
      <c r="C17354" s="261" t="s">
        <v>138</v>
      </c>
      <c r="D17354" s="74" t="str">
        <f t="shared" si="543"/>
        <v>fev/2020</v>
      </c>
      <c r="E17354" s="264">
        <v>43881</v>
      </c>
      <c r="F17354" s="282" t="s">
        <v>5241</v>
      </c>
      <c r="G17354" s="282" t="s">
        <v>2229</v>
      </c>
      <c r="H17354" s="265" t="s">
        <v>2654</v>
      </c>
      <c r="I17354" s="265" t="s">
        <v>120</v>
      </c>
      <c r="J17354" s="265">
        <v>-25.17</v>
      </c>
      <c r="K17354" s="83" t="str">
        <f>IFERROR(IFERROR(VLOOKUP(I17354,'DE-PARA'!B:D,3,0),VLOOKUP(I17354,'DE-PARA'!C:D,2,0)),"NÃO ENCONTRADO")</f>
        <v>Serviços</v>
      </c>
      <c r="L17354" s="50" t="str">
        <f>VLOOKUP(K17354,'Base -Receita-Despesa'!$B:$AS,1,FALSE)</f>
        <v>Serviços</v>
      </c>
    </row>
    <row r="17355" spans="1:12" x14ac:dyDescent="0.3">
      <c r="A17355" s="82" t="str">
        <f t="shared" si="542"/>
        <v>2020</v>
      </c>
      <c r="B17355" s="260" t="s">
        <v>2228</v>
      </c>
      <c r="C17355" s="261" t="s">
        <v>138</v>
      </c>
      <c r="D17355" s="74" t="str">
        <f t="shared" si="543"/>
        <v>fev/2020</v>
      </c>
      <c r="E17355" s="264">
        <v>43881</v>
      </c>
      <c r="F17355" s="282" t="s">
        <v>3028</v>
      </c>
      <c r="G17355" s="282" t="s">
        <v>2229</v>
      </c>
      <c r="H17355" s="265" t="s">
        <v>4753</v>
      </c>
      <c r="I17355" s="265" t="s">
        <v>2176</v>
      </c>
      <c r="J17355" s="266">
        <v>-6007.54</v>
      </c>
      <c r="K17355" s="83" t="str">
        <f>IFERROR(IFERROR(VLOOKUP(I17355,'DE-PARA'!B:D,3,0),VLOOKUP(I17355,'DE-PARA'!C:D,2,0)),"NÃO ENCONTRADO")</f>
        <v>Pessoal</v>
      </c>
      <c r="L17355" s="50" t="str">
        <f>VLOOKUP(K17355,'Base -Receita-Despesa'!$B:$AS,1,FALSE)</f>
        <v>Pessoal</v>
      </c>
    </row>
    <row r="17356" spans="1:12" x14ac:dyDescent="0.3">
      <c r="A17356" s="82" t="str">
        <f t="shared" si="542"/>
        <v>2020</v>
      </c>
      <c r="B17356" s="260" t="s">
        <v>2228</v>
      </c>
      <c r="C17356" s="261" t="s">
        <v>138</v>
      </c>
      <c r="D17356" s="74" t="str">
        <f t="shared" si="543"/>
        <v>fev/2020</v>
      </c>
      <c r="E17356" s="264">
        <v>43881</v>
      </c>
      <c r="F17356" s="282" t="s">
        <v>3316</v>
      </c>
      <c r="G17356" s="282" t="s">
        <v>2229</v>
      </c>
      <c r="H17356" s="265" t="s">
        <v>4753</v>
      </c>
      <c r="I17356" s="265" t="s">
        <v>2176</v>
      </c>
      <c r="J17356" s="266">
        <v>-3387.65</v>
      </c>
      <c r="K17356" s="83" t="str">
        <f>IFERROR(IFERROR(VLOOKUP(I17356,'DE-PARA'!B:D,3,0),VLOOKUP(I17356,'DE-PARA'!C:D,2,0)),"NÃO ENCONTRADO")</f>
        <v>Pessoal</v>
      </c>
      <c r="L17356" s="50" t="str">
        <f>VLOOKUP(K17356,'Base -Receita-Despesa'!$B:$AS,1,FALSE)</f>
        <v>Pessoal</v>
      </c>
    </row>
    <row r="17357" spans="1:12" x14ac:dyDescent="0.3">
      <c r="A17357" s="82" t="str">
        <f t="shared" si="542"/>
        <v>2020</v>
      </c>
      <c r="B17357" s="260" t="s">
        <v>2228</v>
      </c>
      <c r="C17357" s="261" t="s">
        <v>138</v>
      </c>
      <c r="D17357" s="74" t="str">
        <f t="shared" si="543"/>
        <v>fev/2020</v>
      </c>
      <c r="E17357" s="264">
        <v>43881</v>
      </c>
      <c r="F17357" s="282" t="s">
        <v>5242</v>
      </c>
      <c r="G17357" s="282" t="s">
        <v>2229</v>
      </c>
      <c r="H17357" s="265" t="s">
        <v>4753</v>
      </c>
      <c r="I17357" s="265" t="s">
        <v>2176</v>
      </c>
      <c r="J17357" s="265">
        <v>-135</v>
      </c>
      <c r="K17357" s="83" t="str">
        <f>IFERROR(IFERROR(VLOOKUP(I17357,'DE-PARA'!B:D,3,0),VLOOKUP(I17357,'DE-PARA'!C:D,2,0)),"NÃO ENCONTRADO")</f>
        <v>Pessoal</v>
      </c>
      <c r="L17357" s="50" t="str">
        <f>VLOOKUP(K17357,'Base -Receita-Despesa'!$B:$AS,1,FALSE)</f>
        <v>Pessoal</v>
      </c>
    </row>
    <row r="17358" spans="1:12" x14ac:dyDescent="0.3">
      <c r="A17358" s="82" t="str">
        <f t="shared" si="542"/>
        <v>2020</v>
      </c>
      <c r="B17358" s="260" t="s">
        <v>2228</v>
      </c>
      <c r="C17358" s="261" t="s">
        <v>138</v>
      </c>
      <c r="D17358" s="74" t="str">
        <f t="shared" si="543"/>
        <v>fev/2020</v>
      </c>
      <c r="E17358" s="264">
        <v>43881</v>
      </c>
      <c r="F17358" s="282" t="s">
        <v>5243</v>
      </c>
      <c r="G17358" s="282" t="s">
        <v>2229</v>
      </c>
      <c r="H17358" s="265" t="s">
        <v>4753</v>
      </c>
      <c r="I17358" s="265" t="s">
        <v>2176</v>
      </c>
      <c r="J17358" s="265">
        <v>-298.2</v>
      </c>
      <c r="K17358" s="83" t="str">
        <f>IFERROR(IFERROR(VLOOKUP(I17358,'DE-PARA'!B:D,3,0),VLOOKUP(I17358,'DE-PARA'!C:D,2,0)),"NÃO ENCONTRADO")</f>
        <v>Pessoal</v>
      </c>
      <c r="L17358" s="50" t="str">
        <f>VLOOKUP(K17358,'Base -Receita-Despesa'!$B:$AS,1,FALSE)</f>
        <v>Pessoal</v>
      </c>
    </row>
    <row r="17359" spans="1:12" x14ac:dyDescent="0.3">
      <c r="A17359" s="82" t="str">
        <f t="shared" si="542"/>
        <v>2020</v>
      </c>
      <c r="B17359" s="260" t="s">
        <v>2228</v>
      </c>
      <c r="C17359" s="261" t="s">
        <v>138</v>
      </c>
      <c r="D17359" s="74" t="str">
        <f t="shared" si="543"/>
        <v>fev/2020</v>
      </c>
      <c r="E17359" s="264">
        <v>43881</v>
      </c>
      <c r="F17359" s="282" t="s">
        <v>5244</v>
      </c>
      <c r="G17359" s="282" t="s">
        <v>2229</v>
      </c>
      <c r="H17359" s="265" t="s">
        <v>2370</v>
      </c>
      <c r="I17359" s="265" t="s">
        <v>145</v>
      </c>
      <c r="J17359" s="265">
        <v>-79.86</v>
      </c>
      <c r="K17359" s="83" t="str">
        <f>IFERROR(IFERROR(VLOOKUP(I17359,'DE-PARA'!B:D,3,0),VLOOKUP(I17359,'DE-PARA'!C:D,2,0)),"NÃO ENCONTRADO")</f>
        <v>Serviços</v>
      </c>
      <c r="L17359" s="50" t="str">
        <f>VLOOKUP(K17359,'Base -Receita-Despesa'!$B:$AS,1,FALSE)</f>
        <v>Serviços</v>
      </c>
    </row>
    <row r="17360" spans="1:12" x14ac:dyDescent="0.3">
      <c r="A17360" s="82" t="str">
        <f t="shared" si="542"/>
        <v>2020</v>
      </c>
      <c r="B17360" s="260" t="s">
        <v>2228</v>
      </c>
      <c r="C17360" s="261" t="s">
        <v>138</v>
      </c>
      <c r="D17360" s="74" t="str">
        <f t="shared" si="543"/>
        <v>fev/2020</v>
      </c>
      <c r="E17360" s="264">
        <v>43881</v>
      </c>
      <c r="F17360" s="282" t="s">
        <v>5245</v>
      </c>
      <c r="G17360" s="282" t="s">
        <v>2229</v>
      </c>
      <c r="H17360" s="265" t="s">
        <v>257</v>
      </c>
      <c r="I17360" s="265" t="s">
        <v>145</v>
      </c>
      <c r="J17360" s="265">
        <v>-14.6</v>
      </c>
      <c r="K17360" s="83" t="str">
        <f>IFERROR(IFERROR(VLOOKUP(I17360,'DE-PARA'!B:D,3,0),VLOOKUP(I17360,'DE-PARA'!C:D,2,0)),"NÃO ENCONTRADO")</f>
        <v>Serviços</v>
      </c>
      <c r="L17360" s="50" t="str">
        <f>VLOOKUP(K17360,'Base -Receita-Despesa'!$B:$AS,1,FALSE)</f>
        <v>Serviços</v>
      </c>
    </row>
    <row r="17361" spans="1:12" x14ac:dyDescent="0.3">
      <c r="A17361" s="82" t="str">
        <f t="shared" si="542"/>
        <v>2020</v>
      </c>
      <c r="B17361" s="260" t="s">
        <v>2228</v>
      </c>
      <c r="C17361" s="261" t="s">
        <v>138</v>
      </c>
      <c r="D17361" s="74" t="str">
        <f t="shared" si="543"/>
        <v>fev/2020</v>
      </c>
      <c r="E17361" s="264">
        <v>43881</v>
      </c>
      <c r="F17361" s="282" t="s">
        <v>3028</v>
      </c>
      <c r="G17361" s="282" t="s">
        <v>2229</v>
      </c>
      <c r="H17361" s="265" t="s">
        <v>5049</v>
      </c>
      <c r="I17361" s="265" t="s">
        <v>2176</v>
      </c>
      <c r="J17361" s="266">
        <v>-2012.99</v>
      </c>
      <c r="K17361" s="83" t="str">
        <f>IFERROR(IFERROR(VLOOKUP(I17361,'DE-PARA'!B:D,3,0),VLOOKUP(I17361,'DE-PARA'!C:D,2,0)),"NÃO ENCONTRADO")</f>
        <v>Pessoal</v>
      </c>
      <c r="L17361" s="50" t="str">
        <f>VLOOKUP(K17361,'Base -Receita-Despesa'!$B:$AS,1,FALSE)</f>
        <v>Pessoal</v>
      </c>
    </row>
    <row r="17362" spans="1:12" x14ac:dyDescent="0.3">
      <c r="A17362" s="82" t="str">
        <f t="shared" si="542"/>
        <v>2020</v>
      </c>
      <c r="B17362" s="260" t="s">
        <v>2228</v>
      </c>
      <c r="C17362" s="261" t="s">
        <v>138</v>
      </c>
      <c r="D17362" s="74" t="str">
        <f t="shared" si="543"/>
        <v>fev/2020</v>
      </c>
      <c r="E17362" s="264">
        <v>43881</v>
      </c>
      <c r="F17362" s="282" t="s">
        <v>5246</v>
      </c>
      <c r="G17362" s="282" t="s">
        <v>2229</v>
      </c>
      <c r="H17362" s="265" t="s">
        <v>5164</v>
      </c>
      <c r="I17362" s="265" t="s">
        <v>200</v>
      </c>
      <c r="J17362" s="265">
        <v>-69.38</v>
      </c>
      <c r="K17362" s="83" t="str">
        <f>IFERROR(IFERROR(VLOOKUP(I17362,'DE-PARA'!B:D,3,0),VLOOKUP(I17362,'DE-PARA'!C:D,2,0)),"NÃO ENCONTRADO")</f>
        <v>Serviços</v>
      </c>
      <c r="L17362" s="50" t="str">
        <f>VLOOKUP(K17362,'Base -Receita-Despesa'!$B:$AS,1,FALSE)</f>
        <v>Serviços</v>
      </c>
    </row>
    <row r="17363" spans="1:12" x14ac:dyDescent="0.3">
      <c r="A17363" s="82" t="str">
        <f t="shared" si="542"/>
        <v>2020</v>
      </c>
      <c r="B17363" s="260" t="s">
        <v>2228</v>
      </c>
      <c r="C17363" s="261" t="s">
        <v>138</v>
      </c>
      <c r="D17363" s="74" t="str">
        <f t="shared" si="543"/>
        <v>fev/2020</v>
      </c>
      <c r="E17363" s="264">
        <v>43881</v>
      </c>
      <c r="F17363" s="282" t="s">
        <v>4565</v>
      </c>
      <c r="G17363" s="282" t="s">
        <v>2229</v>
      </c>
      <c r="H17363" s="280" t="s">
        <v>5247</v>
      </c>
      <c r="I17363" s="265" t="s">
        <v>194</v>
      </c>
      <c r="J17363" s="266">
        <v>-34896.61</v>
      </c>
      <c r="K17363" s="83" t="str">
        <f>IFERROR(IFERROR(VLOOKUP(I17363,'DE-PARA'!B:D,3,0),VLOOKUP(I17363,'DE-PARA'!C:D,2,0)),"NÃO ENCONTRADO")</f>
        <v>Encargos sobre Folha de Pagamento</v>
      </c>
      <c r="L17363" s="50" t="str">
        <f>VLOOKUP(K17363,'Base -Receita-Despesa'!$B:$AS,1,FALSE)</f>
        <v>Encargos sobre Folha de Pagamento</v>
      </c>
    </row>
    <row r="17364" spans="1:12" x14ac:dyDescent="0.3">
      <c r="A17364" s="82" t="str">
        <f t="shared" si="542"/>
        <v>2020</v>
      </c>
      <c r="B17364" s="260" t="s">
        <v>2228</v>
      </c>
      <c r="C17364" s="261" t="s">
        <v>138</v>
      </c>
      <c r="D17364" s="74" t="str">
        <f t="shared" si="543"/>
        <v>fev/2020</v>
      </c>
      <c r="E17364" s="264">
        <v>43881</v>
      </c>
      <c r="F17364" s="282" t="s">
        <v>5248</v>
      </c>
      <c r="G17364" s="282" t="s">
        <v>2229</v>
      </c>
      <c r="H17364" s="265" t="s">
        <v>5135</v>
      </c>
      <c r="I17364" s="265" t="s">
        <v>194</v>
      </c>
      <c r="J17364" s="266">
        <v>-1448.47</v>
      </c>
      <c r="K17364" s="83" t="str">
        <f>IFERROR(IFERROR(VLOOKUP(I17364,'DE-PARA'!B:D,3,0),VLOOKUP(I17364,'DE-PARA'!C:D,2,0)),"NÃO ENCONTRADO")</f>
        <v>Encargos sobre Folha de Pagamento</v>
      </c>
      <c r="L17364" s="50" t="str">
        <f>VLOOKUP(K17364,'Base -Receita-Despesa'!$B:$AS,1,FALSE)</f>
        <v>Encargos sobre Folha de Pagamento</v>
      </c>
    </row>
    <row r="17365" spans="1:12" x14ac:dyDescent="0.3">
      <c r="A17365" s="82" t="str">
        <f t="shared" si="542"/>
        <v>2020</v>
      </c>
      <c r="B17365" s="260" t="s">
        <v>2228</v>
      </c>
      <c r="C17365" s="261" t="s">
        <v>138</v>
      </c>
      <c r="D17365" s="74" t="str">
        <f t="shared" si="543"/>
        <v>fev/2020</v>
      </c>
      <c r="E17365" s="264">
        <v>43881</v>
      </c>
      <c r="F17365" s="282" t="s">
        <v>5249</v>
      </c>
      <c r="G17365" s="282" t="s">
        <v>2229</v>
      </c>
      <c r="H17365" s="265" t="s">
        <v>4736</v>
      </c>
      <c r="I17365" s="265" t="s">
        <v>179</v>
      </c>
      <c r="J17365" s="265">
        <v>-169.76</v>
      </c>
      <c r="K17365" s="83" t="str">
        <f>IFERROR(IFERROR(VLOOKUP(I17365,'DE-PARA'!B:D,3,0),VLOOKUP(I17365,'DE-PARA'!C:D,2,0)),"NÃO ENCONTRADO")</f>
        <v>Serviços</v>
      </c>
      <c r="L17365" s="50" t="str">
        <f>VLOOKUP(K17365,'Base -Receita-Despesa'!$B:$AS,1,FALSE)</f>
        <v>Serviços</v>
      </c>
    </row>
    <row r="17366" spans="1:12" x14ac:dyDescent="0.3">
      <c r="A17366" s="82" t="str">
        <f t="shared" si="542"/>
        <v>2020</v>
      </c>
      <c r="B17366" s="260" t="s">
        <v>2228</v>
      </c>
      <c r="C17366" s="261" t="s">
        <v>138</v>
      </c>
      <c r="D17366" s="74" t="str">
        <f t="shared" si="543"/>
        <v>fev/2020</v>
      </c>
      <c r="E17366" s="264">
        <v>43881</v>
      </c>
      <c r="F17366" s="282" t="s">
        <v>5250</v>
      </c>
      <c r="G17366" s="282" t="s">
        <v>2229</v>
      </c>
      <c r="H17366" s="265" t="s">
        <v>4736</v>
      </c>
      <c r="I17366" s="265" t="s">
        <v>188</v>
      </c>
      <c r="J17366" s="266">
        <v>-1894.35</v>
      </c>
      <c r="K17366" s="83" t="str">
        <f>IFERROR(IFERROR(VLOOKUP(I17366,'DE-PARA'!B:D,3,0),VLOOKUP(I17366,'DE-PARA'!C:D,2,0)),"NÃO ENCONTRADO")</f>
        <v>Serviços</v>
      </c>
      <c r="L17366" s="50" t="str">
        <f>VLOOKUP(K17366,'Base -Receita-Despesa'!$B:$AS,1,FALSE)</f>
        <v>Serviços</v>
      </c>
    </row>
    <row r="17367" spans="1:12" x14ac:dyDescent="0.3">
      <c r="A17367" s="82" t="str">
        <f t="shared" si="542"/>
        <v>2020</v>
      </c>
      <c r="B17367" s="260" t="s">
        <v>2228</v>
      </c>
      <c r="C17367" s="261" t="s">
        <v>138</v>
      </c>
      <c r="D17367" s="74" t="str">
        <f t="shared" si="543"/>
        <v>fev/2020</v>
      </c>
      <c r="E17367" s="264">
        <v>43881</v>
      </c>
      <c r="F17367" s="282" t="s">
        <v>5251</v>
      </c>
      <c r="G17367" s="282" t="s">
        <v>2229</v>
      </c>
      <c r="H17367" s="265" t="s">
        <v>4736</v>
      </c>
      <c r="I17367" s="265" t="s">
        <v>179</v>
      </c>
      <c r="J17367" s="266">
        <v>-2390.37</v>
      </c>
      <c r="K17367" s="83" t="str">
        <f>IFERROR(IFERROR(VLOOKUP(I17367,'DE-PARA'!B:D,3,0),VLOOKUP(I17367,'DE-PARA'!C:D,2,0)),"NÃO ENCONTRADO")</f>
        <v>Serviços</v>
      </c>
      <c r="L17367" s="50" t="str">
        <f>VLOOKUP(K17367,'Base -Receita-Despesa'!$B:$AS,1,FALSE)</f>
        <v>Serviços</v>
      </c>
    </row>
    <row r="17368" spans="1:12" x14ac:dyDescent="0.3">
      <c r="A17368" s="82" t="str">
        <f t="shared" si="542"/>
        <v>2020</v>
      </c>
      <c r="B17368" s="260" t="s">
        <v>2228</v>
      </c>
      <c r="C17368" s="261" t="s">
        <v>138</v>
      </c>
      <c r="D17368" s="74" t="str">
        <f t="shared" si="543"/>
        <v>fev/2020</v>
      </c>
      <c r="E17368" s="264">
        <v>43881</v>
      </c>
      <c r="F17368" s="282" t="s">
        <v>5252</v>
      </c>
      <c r="G17368" s="282" t="s">
        <v>2229</v>
      </c>
      <c r="H17368" s="265" t="s">
        <v>4736</v>
      </c>
      <c r="I17368" s="265" t="s">
        <v>179</v>
      </c>
      <c r="J17368" s="265">
        <v>-49.52</v>
      </c>
      <c r="K17368" s="83" t="str">
        <f>IFERROR(IFERROR(VLOOKUP(I17368,'DE-PARA'!B:D,3,0),VLOOKUP(I17368,'DE-PARA'!C:D,2,0)),"NÃO ENCONTRADO")</f>
        <v>Serviços</v>
      </c>
      <c r="L17368" s="50" t="str">
        <f>VLOOKUP(K17368,'Base -Receita-Despesa'!$B:$AS,1,FALSE)</f>
        <v>Serviços</v>
      </c>
    </row>
    <row r="17369" spans="1:12" x14ac:dyDescent="0.3">
      <c r="A17369" s="82" t="str">
        <f t="shared" si="542"/>
        <v>2020</v>
      </c>
      <c r="B17369" s="260" t="s">
        <v>2228</v>
      </c>
      <c r="C17369" s="261" t="s">
        <v>138</v>
      </c>
      <c r="D17369" s="74" t="str">
        <f t="shared" si="543"/>
        <v>fev/2020</v>
      </c>
      <c r="E17369" s="264">
        <v>43881</v>
      </c>
      <c r="F17369" s="282" t="s">
        <v>5253</v>
      </c>
      <c r="G17369" s="282" t="s">
        <v>2229</v>
      </c>
      <c r="H17369" s="265" t="s">
        <v>4736</v>
      </c>
      <c r="I17369" s="265" t="s">
        <v>179</v>
      </c>
      <c r="J17369" s="265">
        <v>-300.33</v>
      </c>
      <c r="K17369" s="83" t="str">
        <f>IFERROR(IFERROR(VLOOKUP(I17369,'DE-PARA'!B:D,3,0),VLOOKUP(I17369,'DE-PARA'!C:D,2,0)),"NÃO ENCONTRADO")</f>
        <v>Serviços</v>
      </c>
      <c r="L17369" s="50" t="str">
        <f>VLOOKUP(K17369,'Base -Receita-Despesa'!$B:$AS,1,FALSE)</f>
        <v>Serviços</v>
      </c>
    </row>
    <row r="17370" spans="1:12" x14ac:dyDescent="0.3">
      <c r="A17370" s="82" t="str">
        <f t="shared" si="542"/>
        <v>2020</v>
      </c>
      <c r="B17370" s="260" t="s">
        <v>2228</v>
      </c>
      <c r="C17370" s="261" t="s">
        <v>138</v>
      </c>
      <c r="D17370" s="74" t="str">
        <f t="shared" si="543"/>
        <v>fev/2020</v>
      </c>
      <c r="E17370" s="264">
        <v>43881</v>
      </c>
      <c r="F17370" s="282" t="s">
        <v>5254</v>
      </c>
      <c r="G17370" s="282" t="s">
        <v>2229</v>
      </c>
      <c r="H17370" s="265" t="s">
        <v>2654</v>
      </c>
      <c r="I17370" s="265" t="s">
        <v>120</v>
      </c>
      <c r="J17370" s="265">
        <v>-78.03</v>
      </c>
      <c r="K17370" s="83" t="str">
        <f>IFERROR(IFERROR(VLOOKUP(I17370,'DE-PARA'!B:D,3,0),VLOOKUP(I17370,'DE-PARA'!C:D,2,0)),"NÃO ENCONTRADO")</f>
        <v>Serviços</v>
      </c>
      <c r="L17370" s="50" t="str">
        <f>VLOOKUP(K17370,'Base -Receita-Despesa'!$B:$AS,1,FALSE)</f>
        <v>Serviços</v>
      </c>
    </row>
    <row r="17371" spans="1:12" x14ac:dyDescent="0.3">
      <c r="A17371" s="82" t="str">
        <f t="shared" si="542"/>
        <v>2020</v>
      </c>
      <c r="B17371" s="260" t="s">
        <v>2228</v>
      </c>
      <c r="C17371" s="261" t="s">
        <v>138</v>
      </c>
      <c r="D17371" s="74" t="str">
        <f t="shared" si="543"/>
        <v>fev/2020</v>
      </c>
      <c r="E17371" s="264">
        <v>43881</v>
      </c>
      <c r="F17371" s="282" t="s">
        <v>3084</v>
      </c>
      <c r="G17371" s="282" t="s">
        <v>2229</v>
      </c>
      <c r="H17371" s="265" t="s">
        <v>4753</v>
      </c>
      <c r="I17371" s="265" t="s">
        <v>2176</v>
      </c>
      <c r="J17371" s="266">
        <v>-18623.38</v>
      </c>
      <c r="K17371" s="83" t="str">
        <f>IFERROR(IFERROR(VLOOKUP(I17371,'DE-PARA'!B:D,3,0),VLOOKUP(I17371,'DE-PARA'!C:D,2,0)),"NÃO ENCONTRADO")</f>
        <v>Pessoal</v>
      </c>
      <c r="L17371" s="50" t="str">
        <f>VLOOKUP(K17371,'Base -Receita-Despesa'!$B:$AS,1,FALSE)</f>
        <v>Pessoal</v>
      </c>
    </row>
    <row r="17372" spans="1:12" x14ac:dyDescent="0.3">
      <c r="A17372" s="82" t="str">
        <f t="shared" si="542"/>
        <v>2020</v>
      </c>
      <c r="B17372" s="260" t="s">
        <v>2228</v>
      </c>
      <c r="C17372" s="261" t="s">
        <v>138</v>
      </c>
      <c r="D17372" s="74" t="str">
        <f t="shared" si="543"/>
        <v>fev/2020</v>
      </c>
      <c r="E17372" s="264">
        <v>43881</v>
      </c>
      <c r="F17372" s="282" t="s">
        <v>3331</v>
      </c>
      <c r="G17372" s="282" t="s">
        <v>2229</v>
      </c>
      <c r="H17372" s="265" t="s">
        <v>4753</v>
      </c>
      <c r="I17372" s="265" t="s">
        <v>2176</v>
      </c>
      <c r="J17372" s="266">
        <v>-10501.71</v>
      </c>
      <c r="K17372" s="83" t="str">
        <f>IFERROR(IFERROR(VLOOKUP(I17372,'DE-PARA'!B:D,3,0),VLOOKUP(I17372,'DE-PARA'!C:D,2,0)),"NÃO ENCONTRADO")</f>
        <v>Pessoal</v>
      </c>
      <c r="L17372" s="50" t="str">
        <f>VLOOKUP(K17372,'Base -Receita-Despesa'!$B:$AS,1,FALSE)</f>
        <v>Pessoal</v>
      </c>
    </row>
    <row r="17373" spans="1:12" x14ac:dyDescent="0.3">
      <c r="A17373" s="82" t="str">
        <f t="shared" si="542"/>
        <v>2020</v>
      </c>
      <c r="B17373" s="260" t="s">
        <v>2228</v>
      </c>
      <c r="C17373" s="261" t="s">
        <v>138</v>
      </c>
      <c r="D17373" s="74" t="str">
        <f t="shared" si="543"/>
        <v>fev/2020</v>
      </c>
      <c r="E17373" s="264">
        <v>43881</v>
      </c>
      <c r="F17373" s="282" t="s">
        <v>5255</v>
      </c>
      <c r="G17373" s="282" t="s">
        <v>2229</v>
      </c>
      <c r="H17373" s="265" t="s">
        <v>2370</v>
      </c>
      <c r="I17373" s="265" t="s">
        <v>145</v>
      </c>
      <c r="J17373" s="265">
        <v>-247.57</v>
      </c>
      <c r="K17373" s="83" t="str">
        <f>IFERROR(IFERROR(VLOOKUP(I17373,'DE-PARA'!B:D,3,0),VLOOKUP(I17373,'DE-PARA'!C:D,2,0)),"NÃO ENCONTRADO")</f>
        <v>Serviços</v>
      </c>
      <c r="L17373" s="50" t="str">
        <f>VLOOKUP(K17373,'Base -Receita-Despesa'!$B:$AS,1,FALSE)</f>
        <v>Serviços</v>
      </c>
    </row>
    <row r="17374" spans="1:12" x14ac:dyDescent="0.3">
      <c r="A17374" s="82" t="str">
        <f t="shared" si="542"/>
        <v>2020</v>
      </c>
      <c r="B17374" s="260" t="s">
        <v>2228</v>
      </c>
      <c r="C17374" s="261" t="s">
        <v>138</v>
      </c>
      <c r="D17374" s="74" t="str">
        <f t="shared" si="543"/>
        <v>fev/2020</v>
      </c>
      <c r="E17374" s="264">
        <v>43881</v>
      </c>
      <c r="F17374" s="282" t="s">
        <v>5256</v>
      </c>
      <c r="G17374" s="282" t="s">
        <v>2229</v>
      </c>
      <c r="H17374" s="265" t="s">
        <v>2370</v>
      </c>
      <c r="I17374" s="265" t="s">
        <v>145</v>
      </c>
      <c r="J17374" s="265">
        <v>-247.57</v>
      </c>
      <c r="K17374" s="83" t="str">
        <f>IFERROR(IFERROR(VLOOKUP(I17374,'DE-PARA'!B:D,3,0),VLOOKUP(I17374,'DE-PARA'!C:D,2,0)),"NÃO ENCONTRADO")</f>
        <v>Serviços</v>
      </c>
      <c r="L17374" s="50" t="str">
        <f>VLOOKUP(K17374,'Base -Receita-Despesa'!$B:$AS,1,FALSE)</f>
        <v>Serviços</v>
      </c>
    </row>
    <row r="17375" spans="1:12" x14ac:dyDescent="0.3">
      <c r="A17375" s="82" t="str">
        <f t="shared" si="542"/>
        <v>2020</v>
      </c>
      <c r="B17375" s="260" t="s">
        <v>2228</v>
      </c>
      <c r="C17375" s="261" t="s">
        <v>138</v>
      </c>
      <c r="D17375" s="74" t="str">
        <f t="shared" si="543"/>
        <v>fev/2020</v>
      </c>
      <c r="E17375" s="264">
        <v>43881</v>
      </c>
      <c r="F17375" s="282" t="s">
        <v>5257</v>
      </c>
      <c r="G17375" s="282" t="s">
        <v>2229</v>
      </c>
      <c r="H17375" s="265" t="s">
        <v>257</v>
      </c>
      <c r="I17375" s="265" t="s">
        <v>145</v>
      </c>
      <c r="J17375" s="265">
        <v>-45.26</v>
      </c>
      <c r="K17375" s="83" t="str">
        <f>IFERROR(IFERROR(VLOOKUP(I17375,'DE-PARA'!B:D,3,0),VLOOKUP(I17375,'DE-PARA'!C:D,2,0)),"NÃO ENCONTRADO")</f>
        <v>Serviços</v>
      </c>
      <c r="L17375" s="50" t="str">
        <f>VLOOKUP(K17375,'Base -Receita-Despesa'!$B:$AS,1,FALSE)</f>
        <v>Serviços</v>
      </c>
    </row>
    <row r="17376" spans="1:12" x14ac:dyDescent="0.3">
      <c r="A17376" s="82" t="str">
        <f t="shared" si="542"/>
        <v>2020</v>
      </c>
      <c r="B17376" s="260" t="s">
        <v>2228</v>
      </c>
      <c r="C17376" s="261" t="s">
        <v>138</v>
      </c>
      <c r="D17376" s="74" t="str">
        <f t="shared" si="543"/>
        <v>fev/2020</v>
      </c>
      <c r="E17376" s="264">
        <v>43881</v>
      </c>
      <c r="F17376" s="282" t="s">
        <v>5258</v>
      </c>
      <c r="G17376" s="282" t="s">
        <v>2229</v>
      </c>
      <c r="H17376" s="265" t="s">
        <v>5174</v>
      </c>
      <c r="I17376" s="265" t="s">
        <v>145</v>
      </c>
      <c r="J17376" s="266">
        <v>-1078.95</v>
      </c>
      <c r="K17376" s="83" t="str">
        <f>IFERROR(IFERROR(VLOOKUP(I17376,'DE-PARA'!B:D,3,0),VLOOKUP(I17376,'DE-PARA'!C:D,2,0)),"NÃO ENCONTRADO")</f>
        <v>Serviços</v>
      </c>
      <c r="L17376" s="50" t="str">
        <f>VLOOKUP(K17376,'Base -Receita-Despesa'!$B:$AS,1,FALSE)</f>
        <v>Serviços</v>
      </c>
    </row>
    <row r="17377" spans="1:12" x14ac:dyDescent="0.3">
      <c r="A17377" s="82" t="str">
        <f t="shared" si="542"/>
        <v>2020</v>
      </c>
      <c r="B17377" s="260" t="s">
        <v>2228</v>
      </c>
      <c r="C17377" s="261" t="s">
        <v>138</v>
      </c>
      <c r="D17377" s="74" t="str">
        <f t="shared" si="543"/>
        <v>fev/2020</v>
      </c>
      <c r="E17377" s="264">
        <v>43881</v>
      </c>
      <c r="F17377" s="282" t="s">
        <v>5259</v>
      </c>
      <c r="G17377" s="282" t="s">
        <v>2229</v>
      </c>
      <c r="H17377" s="265" t="s">
        <v>5164</v>
      </c>
      <c r="I17377" s="265" t="s">
        <v>200</v>
      </c>
      <c r="J17377" s="265">
        <v>-215.06</v>
      </c>
      <c r="K17377" s="83" t="str">
        <f>IFERROR(IFERROR(VLOOKUP(I17377,'DE-PARA'!B:D,3,0),VLOOKUP(I17377,'DE-PARA'!C:D,2,0)),"NÃO ENCONTRADO")</f>
        <v>Serviços</v>
      </c>
      <c r="L17377" s="50" t="str">
        <f>VLOOKUP(K17377,'Base -Receita-Despesa'!$B:$AS,1,FALSE)</f>
        <v>Serviços</v>
      </c>
    </row>
    <row r="17378" spans="1:12" x14ac:dyDescent="0.3">
      <c r="A17378" s="82" t="str">
        <f t="shared" si="542"/>
        <v>2020</v>
      </c>
      <c r="B17378" s="260" t="s">
        <v>2228</v>
      </c>
      <c r="C17378" s="261" t="s">
        <v>138</v>
      </c>
      <c r="D17378" s="74" t="str">
        <f t="shared" si="543"/>
        <v>fev/2020</v>
      </c>
      <c r="E17378" s="264">
        <v>43881</v>
      </c>
      <c r="F17378" s="282" t="s">
        <v>4412</v>
      </c>
      <c r="G17378" s="282" t="s">
        <v>2229</v>
      </c>
      <c r="H17378" s="265" t="s">
        <v>4323</v>
      </c>
      <c r="I17378" s="265" t="s">
        <v>128</v>
      </c>
      <c r="J17378" s="266">
        <v>-1778.3</v>
      </c>
      <c r="K17378" s="83" t="str">
        <f>IFERROR(IFERROR(VLOOKUP(I17378,'DE-PARA'!B:D,3,0),VLOOKUP(I17378,'DE-PARA'!C:D,2,0)),"NÃO ENCONTRADO")</f>
        <v>Encargos sobre Folha de Pagamento</v>
      </c>
      <c r="L17378" s="50" t="str">
        <f>VLOOKUP(K17378,'Base -Receita-Despesa'!$B:$AS,1,FALSE)</f>
        <v>Encargos sobre Folha de Pagamento</v>
      </c>
    </row>
    <row r="17379" spans="1:12" x14ac:dyDescent="0.3">
      <c r="A17379" s="82" t="str">
        <f t="shared" si="542"/>
        <v>2020</v>
      </c>
      <c r="B17379" s="260" t="s">
        <v>2228</v>
      </c>
      <c r="C17379" s="261" t="s">
        <v>138</v>
      </c>
      <c r="D17379" s="74" t="str">
        <f t="shared" si="543"/>
        <v>fev/2020</v>
      </c>
      <c r="E17379" s="264">
        <v>43881</v>
      </c>
      <c r="F17379" s="282">
        <v>7718065</v>
      </c>
      <c r="G17379" s="282" t="s">
        <v>2229</v>
      </c>
      <c r="H17379" s="265" t="s">
        <v>3582</v>
      </c>
      <c r="I17379" s="265" t="s">
        <v>151</v>
      </c>
      <c r="J17379" s="266">
        <v>-1955.96</v>
      </c>
      <c r="K17379" s="83" t="str">
        <f>IFERROR(IFERROR(VLOOKUP(I17379,'DE-PARA'!B:D,3,0),VLOOKUP(I17379,'DE-PARA'!C:D,2,0)),"NÃO ENCONTRADO")</f>
        <v>Concessionárias (água, luz e telefone)</v>
      </c>
      <c r="L17379" s="50" t="str">
        <f>VLOOKUP(K17379,'Base -Receita-Despesa'!$B:$AS,1,FALSE)</f>
        <v>Concessionárias (água, luz e telefone)</v>
      </c>
    </row>
    <row r="17380" spans="1:12" x14ac:dyDescent="0.3">
      <c r="A17380" s="82" t="str">
        <f t="shared" si="542"/>
        <v>2020</v>
      </c>
      <c r="B17380" s="260" t="s">
        <v>2228</v>
      </c>
      <c r="C17380" s="261" t="s">
        <v>138</v>
      </c>
      <c r="D17380" s="74" t="str">
        <f t="shared" si="543"/>
        <v>fev/2020</v>
      </c>
      <c r="E17380" s="264">
        <v>43881</v>
      </c>
      <c r="F17380" s="282">
        <v>7718066</v>
      </c>
      <c r="G17380" s="282" t="s">
        <v>2229</v>
      </c>
      <c r="H17380" s="265" t="s">
        <v>3582</v>
      </c>
      <c r="I17380" s="265" t="s">
        <v>151</v>
      </c>
      <c r="J17380" s="266">
        <v>-3145.23</v>
      </c>
      <c r="K17380" s="83" t="str">
        <f>IFERROR(IFERROR(VLOOKUP(I17380,'DE-PARA'!B:D,3,0),VLOOKUP(I17380,'DE-PARA'!C:D,2,0)),"NÃO ENCONTRADO")</f>
        <v>Concessionárias (água, luz e telefone)</v>
      </c>
      <c r="L17380" s="50" t="str">
        <f>VLOOKUP(K17380,'Base -Receita-Despesa'!$B:$AS,1,FALSE)</f>
        <v>Concessionárias (água, luz e telefone)</v>
      </c>
    </row>
    <row r="17381" spans="1:12" x14ac:dyDescent="0.3">
      <c r="A17381" s="82" t="str">
        <f t="shared" si="542"/>
        <v>2020</v>
      </c>
      <c r="B17381" s="260" t="s">
        <v>2228</v>
      </c>
      <c r="C17381" s="261" t="s">
        <v>138</v>
      </c>
      <c r="D17381" s="74" t="str">
        <f t="shared" si="543"/>
        <v>fev/2020</v>
      </c>
      <c r="E17381" s="264">
        <v>43881</v>
      </c>
      <c r="F17381" s="282" t="s">
        <v>4539</v>
      </c>
      <c r="G17381" s="282" t="s">
        <v>2229</v>
      </c>
      <c r="H17381" s="280" t="s">
        <v>5260</v>
      </c>
      <c r="I17381" s="265" t="s">
        <v>195</v>
      </c>
      <c r="J17381" s="266">
        <v>-191797.37</v>
      </c>
      <c r="K17381" s="83" t="str">
        <f>IFERROR(IFERROR(VLOOKUP(I17381,'DE-PARA'!B:D,3,0),VLOOKUP(I17381,'DE-PARA'!C:D,2,0)),"NÃO ENCONTRADO")</f>
        <v>Encargos sobre Folha de Pagamento</v>
      </c>
      <c r="L17381" s="50" t="str">
        <f>VLOOKUP(K17381,'Base -Receita-Despesa'!$B:$AS,1,FALSE)</f>
        <v>Encargos sobre Folha de Pagamento</v>
      </c>
    </row>
    <row r="17382" spans="1:12" x14ac:dyDescent="0.3">
      <c r="A17382" s="82" t="str">
        <f t="shared" si="542"/>
        <v>2020</v>
      </c>
      <c r="B17382" s="260" t="s">
        <v>2228</v>
      </c>
      <c r="C17382" s="261" t="s">
        <v>138</v>
      </c>
      <c r="D17382" s="74" t="str">
        <f t="shared" si="543"/>
        <v>fev/2020</v>
      </c>
      <c r="E17382" s="264">
        <v>43881</v>
      </c>
      <c r="F17382" s="316" t="s">
        <v>3014</v>
      </c>
      <c r="G17382" s="282" t="s">
        <v>2229</v>
      </c>
      <c r="H17382" s="265" t="s">
        <v>4753</v>
      </c>
      <c r="I17382" s="265" t="s">
        <v>2176</v>
      </c>
      <c r="J17382" s="266">
        <v>-8740</v>
      </c>
      <c r="K17382" s="83" t="str">
        <f>IFERROR(IFERROR(VLOOKUP(I17382,'DE-PARA'!B:D,3,0),VLOOKUP(I17382,'DE-PARA'!C:D,2,0)),"NÃO ENCONTRADO")</f>
        <v>Pessoal</v>
      </c>
      <c r="L17382" s="50" t="str">
        <f>VLOOKUP(K17382,'Base -Receita-Despesa'!$B:$AS,1,FALSE)</f>
        <v>Pessoal</v>
      </c>
    </row>
    <row r="17383" spans="1:12" x14ac:dyDescent="0.3">
      <c r="A17383" s="82" t="str">
        <f t="shared" si="542"/>
        <v>2020</v>
      </c>
      <c r="B17383" s="260" t="s">
        <v>2228</v>
      </c>
      <c r="C17383" s="261" t="s">
        <v>138</v>
      </c>
      <c r="D17383" s="74" t="str">
        <f t="shared" si="543"/>
        <v>fev/2020</v>
      </c>
      <c r="E17383" s="264">
        <v>43881</v>
      </c>
      <c r="F17383" s="316" t="s">
        <v>2385</v>
      </c>
      <c r="G17383" s="282" t="s">
        <v>2229</v>
      </c>
      <c r="H17383" s="280" t="s">
        <v>5114</v>
      </c>
      <c r="I17383" s="265" t="s">
        <v>118</v>
      </c>
      <c r="J17383" s="266">
        <v>-14312.93</v>
      </c>
      <c r="K17383" s="83" t="str">
        <f>IFERROR(IFERROR(VLOOKUP(I17383,'DE-PARA'!B:D,3,0),VLOOKUP(I17383,'DE-PARA'!C:D,2,0)),"NÃO ENCONTRADO")</f>
        <v>Serviços</v>
      </c>
      <c r="L17383" s="50" t="str">
        <f>VLOOKUP(K17383,'Base -Receita-Despesa'!$B:$AS,1,FALSE)</f>
        <v>Serviços</v>
      </c>
    </row>
    <row r="17384" spans="1:12" x14ac:dyDescent="0.3">
      <c r="A17384" s="82" t="str">
        <f t="shared" si="542"/>
        <v>2020</v>
      </c>
      <c r="B17384" s="260" t="s">
        <v>2228</v>
      </c>
      <c r="C17384" s="261" t="s">
        <v>138</v>
      </c>
      <c r="D17384" s="74" t="str">
        <f t="shared" si="543"/>
        <v>fev/2020</v>
      </c>
      <c r="E17384" s="264">
        <v>43881</v>
      </c>
      <c r="F17384" s="316" t="s">
        <v>5261</v>
      </c>
      <c r="G17384" s="282" t="s">
        <v>2229</v>
      </c>
      <c r="H17384" s="265" t="s">
        <v>4736</v>
      </c>
      <c r="I17384" s="265" t="s">
        <v>188</v>
      </c>
      <c r="J17384" s="266">
        <v>-4481.24</v>
      </c>
      <c r="K17384" s="83" t="str">
        <f>IFERROR(IFERROR(VLOOKUP(I17384,'DE-PARA'!B:D,3,0),VLOOKUP(I17384,'DE-PARA'!C:D,2,0)),"NÃO ENCONTRADO")</f>
        <v>Serviços</v>
      </c>
      <c r="L17384" s="50" t="str">
        <f>VLOOKUP(K17384,'Base -Receita-Despesa'!$B:$AS,1,FALSE)</f>
        <v>Serviços</v>
      </c>
    </row>
    <row r="17385" spans="1:12" x14ac:dyDescent="0.3">
      <c r="A17385" s="82" t="str">
        <f t="shared" si="542"/>
        <v>2020</v>
      </c>
      <c r="B17385" s="260" t="s">
        <v>2228</v>
      </c>
      <c r="C17385" s="261" t="s">
        <v>138</v>
      </c>
      <c r="D17385" s="74" t="str">
        <f t="shared" si="543"/>
        <v>fev/2020</v>
      </c>
      <c r="E17385" s="264">
        <v>43881</v>
      </c>
      <c r="F17385" s="282">
        <v>174292</v>
      </c>
      <c r="G17385" s="282" t="s">
        <v>2229</v>
      </c>
      <c r="H17385" s="265" t="s">
        <v>5213</v>
      </c>
      <c r="I17385" s="265" t="s">
        <v>145</v>
      </c>
      <c r="J17385" s="265">
        <v>-597.97</v>
      </c>
      <c r="K17385" s="83" t="str">
        <f>IFERROR(IFERROR(VLOOKUP(I17385,'DE-PARA'!B:D,3,0),VLOOKUP(I17385,'DE-PARA'!C:D,2,0)),"NÃO ENCONTRADO")</f>
        <v>Serviços</v>
      </c>
      <c r="L17385" s="50" t="str">
        <f>VLOOKUP(K17385,'Base -Receita-Despesa'!$B:$AS,1,FALSE)</f>
        <v>Serviços</v>
      </c>
    </row>
    <row r="17386" spans="1:12" x14ac:dyDescent="0.3">
      <c r="A17386" s="82" t="str">
        <f t="shared" ref="A17386:A17449" si="544">IF(K17386="NÃO ENCONTRADO",0,RIGHT(D17386,4))</f>
        <v>2020</v>
      </c>
      <c r="B17386" s="260" t="s">
        <v>2228</v>
      </c>
      <c r="C17386" s="261" t="s">
        <v>138</v>
      </c>
      <c r="D17386" s="74" t="str">
        <f t="shared" si="543"/>
        <v>fev/2020</v>
      </c>
      <c r="E17386" s="264">
        <v>43881</v>
      </c>
      <c r="F17386" s="282">
        <v>2399014</v>
      </c>
      <c r="G17386" s="282" t="s">
        <v>2229</v>
      </c>
      <c r="H17386" s="265" t="s">
        <v>5221</v>
      </c>
      <c r="I17386" s="265" t="s">
        <v>145</v>
      </c>
      <c r="J17386" s="266">
        <v>-7177.95</v>
      </c>
      <c r="K17386" s="83" t="str">
        <f>IFERROR(IFERROR(VLOOKUP(I17386,'DE-PARA'!B:D,3,0),VLOOKUP(I17386,'DE-PARA'!C:D,2,0)),"NÃO ENCONTRADO")</f>
        <v>Serviços</v>
      </c>
      <c r="L17386" s="50" t="str">
        <f>VLOOKUP(K17386,'Base -Receita-Despesa'!$B:$AS,1,FALSE)</f>
        <v>Serviços</v>
      </c>
    </row>
    <row r="17387" spans="1:12" x14ac:dyDescent="0.3">
      <c r="A17387" s="82" t="str">
        <f t="shared" si="544"/>
        <v>2020</v>
      </c>
      <c r="B17387" s="260" t="s">
        <v>2228</v>
      </c>
      <c r="C17387" s="261" t="s">
        <v>138</v>
      </c>
      <c r="D17387" s="74" t="str">
        <f t="shared" si="543"/>
        <v>fev/2020</v>
      </c>
      <c r="E17387" s="264">
        <v>43881</v>
      </c>
      <c r="F17387" s="282">
        <v>22994</v>
      </c>
      <c r="G17387" s="282" t="s">
        <v>2229</v>
      </c>
      <c r="H17387" s="265" t="s">
        <v>4591</v>
      </c>
      <c r="I17387" s="265" t="s">
        <v>151</v>
      </c>
      <c r="J17387" s="265">
        <v>-420</v>
      </c>
      <c r="K17387" s="83" t="str">
        <f>IFERROR(IFERROR(VLOOKUP(I17387,'DE-PARA'!B:D,3,0),VLOOKUP(I17387,'DE-PARA'!C:D,2,0)),"NÃO ENCONTRADO")</f>
        <v>Concessionárias (água, luz e telefone)</v>
      </c>
      <c r="L17387" s="50" t="str">
        <f>VLOOKUP(K17387,'Base -Receita-Despesa'!$B:$AS,1,FALSE)</f>
        <v>Concessionárias (água, luz e telefone)</v>
      </c>
    </row>
    <row r="17388" spans="1:12" x14ac:dyDescent="0.3">
      <c r="A17388" s="82" t="str">
        <f t="shared" si="544"/>
        <v>2020</v>
      </c>
      <c r="B17388" s="260" t="s">
        <v>2228</v>
      </c>
      <c r="C17388" s="261" t="s">
        <v>138</v>
      </c>
      <c r="D17388" s="74" t="str">
        <f t="shared" si="543"/>
        <v>fev/2020</v>
      </c>
      <c r="E17388" s="264">
        <v>43881</v>
      </c>
      <c r="F17388" s="282" t="s">
        <v>3376</v>
      </c>
      <c r="G17388" s="282" t="s">
        <v>2229</v>
      </c>
      <c r="H17388" s="265" t="s">
        <v>4323</v>
      </c>
      <c r="I17388" s="265" t="s">
        <v>130</v>
      </c>
      <c r="J17388" s="266">
        <v>-3531.44</v>
      </c>
      <c r="K17388" s="83" t="str">
        <f>IFERROR(IFERROR(VLOOKUP(I17388,'DE-PARA'!B:D,3,0),VLOOKUP(I17388,'DE-PARA'!C:D,2,0)),"NÃO ENCONTRADO")</f>
        <v>Rescisões Trabalhistas</v>
      </c>
      <c r="L17388" s="50" t="str">
        <f>VLOOKUP(K17388,'Base -Receita-Despesa'!$B:$AS,1,FALSE)</f>
        <v>Rescisões Trabalhistas</v>
      </c>
    </row>
    <row r="17389" spans="1:12" x14ac:dyDescent="0.3">
      <c r="A17389" s="82" t="str">
        <f t="shared" si="544"/>
        <v>2020</v>
      </c>
      <c r="B17389" s="260" t="s">
        <v>2228</v>
      </c>
      <c r="C17389" s="261" t="s">
        <v>138</v>
      </c>
      <c r="D17389" s="74" t="str">
        <f t="shared" si="543"/>
        <v>fev/2020</v>
      </c>
      <c r="E17389" s="264">
        <v>43881</v>
      </c>
      <c r="F17389" s="282" t="s">
        <v>1070</v>
      </c>
      <c r="G17389" s="282" t="s">
        <v>2229</v>
      </c>
      <c r="H17389" s="265" t="s">
        <v>1071</v>
      </c>
      <c r="I17389" s="265" t="s">
        <v>2237</v>
      </c>
      <c r="J17389" s="266">
        <v>322779.84999999998</v>
      </c>
      <c r="K17389" s="83" t="str">
        <f>IFERROR(IFERROR(VLOOKUP(I17389,'DE-PARA'!B:D,3,0),VLOOKUP(I17389,'DE-PARA'!C:D,2,0)),"NÃO ENCONTRADO")</f>
        <v>Entrada Conta Aplicação (+)</v>
      </c>
      <c r="L17389" s="50" t="str">
        <f>VLOOKUP(K17389,'Base -Receita-Despesa'!$B:$AS,1,FALSE)</f>
        <v>ENTRADA CONTA APLICAÇÃO (+)</v>
      </c>
    </row>
    <row r="17390" spans="1:12" x14ac:dyDescent="0.3">
      <c r="A17390" s="82" t="str">
        <f t="shared" si="544"/>
        <v>2020</v>
      </c>
      <c r="B17390" s="260" t="s">
        <v>2228</v>
      </c>
      <c r="C17390" s="261" t="s">
        <v>138</v>
      </c>
      <c r="D17390" s="74" t="str">
        <f t="shared" si="543"/>
        <v>fev/2020</v>
      </c>
      <c r="E17390" s="264">
        <v>43882</v>
      </c>
      <c r="F17390" s="282">
        <v>99252</v>
      </c>
      <c r="G17390" s="282" t="s">
        <v>2229</v>
      </c>
      <c r="H17390" s="265" t="s">
        <v>5262</v>
      </c>
      <c r="I17390" s="265" t="s">
        <v>2194</v>
      </c>
      <c r="J17390" s="266">
        <v>7350</v>
      </c>
      <c r="K17390" s="83" t="str">
        <f>IFERROR(IFERROR(VLOOKUP(I17390,'DE-PARA'!B:D,3,0),VLOOKUP(I17390,'DE-PARA'!C:D,2,0)),"NÃO ENCONTRADO")</f>
        <v>Materiais</v>
      </c>
      <c r="L17390" s="50" t="str">
        <f>VLOOKUP(K17390,'Base -Receita-Despesa'!$B:$AS,1,FALSE)</f>
        <v>Materiais</v>
      </c>
    </row>
    <row r="17391" spans="1:12" x14ac:dyDescent="0.3">
      <c r="A17391" s="82" t="str">
        <f t="shared" si="544"/>
        <v>2020</v>
      </c>
      <c r="B17391" s="260" t="s">
        <v>2228</v>
      </c>
      <c r="C17391" s="261" t="s">
        <v>138</v>
      </c>
      <c r="D17391" s="74" t="str">
        <f t="shared" si="543"/>
        <v>fev/2020</v>
      </c>
      <c r="E17391" s="264">
        <v>43882</v>
      </c>
      <c r="F17391" s="282" t="s">
        <v>4542</v>
      </c>
      <c r="G17391" s="282" t="s">
        <v>2229</v>
      </c>
      <c r="H17391" s="265" t="s">
        <v>5263</v>
      </c>
      <c r="I17391" s="265" t="s">
        <v>194</v>
      </c>
      <c r="J17391" s="266">
        <v>-5439.63</v>
      </c>
      <c r="K17391" s="83" t="str">
        <f>IFERROR(IFERROR(VLOOKUP(I17391,'DE-PARA'!B:D,3,0),VLOOKUP(I17391,'DE-PARA'!C:D,2,0)),"NÃO ENCONTRADO")</f>
        <v>Encargos sobre Folha de Pagamento</v>
      </c>
      <c r="L17391" s="50" t="str">
        <f>VLOOKUP(K17391,'Base -Receita-Despesa'!$B:$AS,1,FALSE)</f>
        <v>Encargos sobre Folha de Pagamento</v>
      </c>
    </row>
    <row r="17392" spans="1:12" x14ac:dyDescent="0.3">
      <c r="A17392" s="82" t="str">
        <f t="shared" si="544"/>
        <v>2020</v>
      </c>
      <c r="B17392" s="260" t="s">
        <v>2228</v>
      </c>
      <c r="C17392" s="261" t="s">
        <v>138</v>
      </c>
      <c r="D17392" s="74" t="str">
        <f t="shared" si="543"/>
        <v>fev/2020</v>
      </c>
      <c r="E17392" s="264">
        <v>43882</v>
      </c>
      <c r="F17392" s="282">
        <v>3651</v>
      </c>
      <c r="G17392" s="282" t="s">
        <v>2229</v>
      </c>
      <c r="H17392" s="265" t="s">
        <v>2231</v>
      </c>
      <c r="I17392" s="265" t="s">
        <v>2185</v>
      </c>
      <c r="J17392" s="266">
        <v>-1930.5</v>
      </c>
      <c r="K17392" s="83" t="str">
        <f>IFERROR(IFERROR(VLOOKUP(I17392,'DE-PARA'!B:D,3,0),VLOOKUP(I17392,'DE-PARA'!C:D,2,0)),"NÃO ENCONTRADO")</f>
        <v>Materiais</v>
      </c>
      <c r="L17392" s="50" t="str">
        <f>VLOOKUP(K17392,'Base -Receita-Despesa'!$B:$AS,1,FALSE)</f>
        <v>Materiais</v>
      </c>
    </row>
    <row r="17393" spans="1:12" x14ac:dyDescent="0.3">
      <c r="A17393" s="82" t="str">
        <f t="shared" si="544"/>
        <v>2020</v>
      </c>
      <c r="B17393" s="260" t="s">
        <v>2228</v>
      </c>
      <c r="C17393" s="261" t="s">
        <v>138</v>
      </c>
      <c r="D17393" s="74" t="str">
        <f t="shared" si="543"/>
        <v>fev/2020</v>
      </c>
      <c r="E17393" s="264">
        <v>43882</v>
      </c>
      <c r="F17393" s="282">
        <v>19041</v>
      </c>
      <c r="G17393" s="282" t="s">
        <v>2229</v>
      </c>
      <c r="H17393" s="265" t="s">
        <v>3145</v>
      </c>
      <c r="I17393" s="265" t="s">
        <v>2182</v>
      </c>
      <c r="J17393" s="266">
        <v>-1988</v>
      </c>
      <c r="K17393" s="83" t="str">
        <f>IFERROR(IFERROR(VLOOKUP(I17393,'DE-PARA'!B:D,3,0),VLOOKUP(I17393,'DE-PARA'!C:D,2,0)),"NÃO ENCONTRADO")</f>
        <v>Materiais</v>
      </c>
      <c r="L17393" s="50" t="str">
        <f>VLOOKUP(K17393,'Base -Receita-Despesa'!$B:$AS,1,FALSE)</f>
        <v>Materiais</v>
      </c>
    </row>
    <row r="17394" spans="1:12" x14ac:dyDescent="0.3">
      <c r="A17394" s="82" t="str">
        <f t="shared" si="544"/>
        <v>2020</v>
      </c>
      <c r="B17394" s="260" t="s">
        <v>2228</v>
      </c>
      <c r="C17394" s="261" t="s">
        <v>138</v>
      </c>
      <c r="D17394" s="74" t="str">
        <f t="shared" si="543"/>
        <v>fev/2020</v>
      </c>
      <c r="E17394" s="264">
        <v>43882</v>
      </c>
      <c r="F17394" s="282">
        <v>42052</v>
      </c>
      <c r="G17394" s="282" t="s">
        <v>2229</v>
      </c>
      <c r="H17394" s="265" t="s">
        <v>2787</v>
      </c>
      <c r="I17394" s="265" t="s">
        <v>2181</v>
      </c>
      <c r="J17394" s="265">
        <v>-840</v>
      </c>
      <c r="K17394" s="83" t="str">
        <f>IFERROR(IFERROR(VLOOKUP(I17394,'DE-PARA'!B:D,3,0),VLOOKUP(I17394,'DE-PARA'!C:D,2,0)),"NÃO ENCONTRADO")</f>
        <v>Materiais</v>
      </c>
      <c r="L17394" s="50" t="str">
        <f>VLOOKUP(K17394,'Base -Receita-Despesa'!$B:$AS,1,FALSE)</f>
        <v>Materiais</v>
      </c>
    </row>
    <row r="17395" spans="1:12" x14ac:dyDescent="0.3">
      <c r="A17395" s="82" t="str">
        <f t="shared" si="544"/>
        <v>2020</v>
      </c>
      <c r="B17395" s="260" t="s">
        <v>2228</v>
      </c>
      <c r="C17395" s="261" t="s">
        <v>138</v>
      </c>
      <c r="D17395" s="74" t="str">
        <f t="shared" si="543"/>
        <v>fev/2020</v>
      </c>
      <c r="E17395" s="264">
        <v>43882</v>
      </c>
      <c r="F17395" s="282">
        <v>2883</v>
      </c>
      <c r="G17395" s="282" t="s">
        <v>2229</v>
      </c>
      <c r="H17395" s="265" t="s">
        <v>2322</v>
      </c>
      <c r="I17395" s="265" t="s">
        <v>120</v>
      </c>
      <c r="J17395" s="266">
        <v>-1480.82</v>
      </c>
      <c r="K17395" s="83" t="str">
        <f>IFERROR(IFERROR(VLOOKUP(I17395,'DE-PARA'!B:D,3,0),VLOOKUP(I17395,'DE-PARA'!C:D,2,0)),"NÃO ENCONTRADO")</f>
        <v>Serviços</v>
      </c>
      <c r="L17395" s="50" t="str">
        <f>VLOOKUP(K17395,'Base -Receita-Despesa'!$B:$AS,1,FALSE)</f>
        <v>Serviços</v>
      </c>
    </row>
    <row r="17396" spans="1:12" x14ac:dyDescent="0.3">
      <c r="A17396" s="82" t="str">
        <f t="shared" si="544"/>
        <v>2020</v>
      </c>
      <c r="B17396" s="260" t="s">
        <v>2228</v>
      </c>
      <c r="C17396" s="261" t="s">
        <v>138</v>
      </c>
      <c r="D17396" s="74" t="str">
        <f t="shared" si="543"/>
        <v>fev/2020</v>
      </c>
      <c r="E17396" s="264">
        <v>43882</v>
      </c>
      <c r="F17396" s="282">
        <v>523902</v>
      </c>
      <c r="G17396" s="282" t="s">
        <v>2229</v>
      </c>
      <c r="H17396" s="265" t="s">
        <v>339</v>
      </c>
      <c r="I17396" s="265" t="s">
        <v>2181</v>
      </c>
      <c r="J17396" s="266">
        <v>-2837</v>
      </c>
      <c r="K17396" s="83" t="str">
        <f>IFERROR(IFERROR(VLOOKUP(I17396,'DE-PARA'!B:D,3,0),VLOOKUP(I17396,'DE-PARA'!C:D,2,0)),"NÃO ENCONTRADO")</f>
        <v>Materiais</v>
      </c>
      <c r="L17396" s="50" t="str">
        <f>VLOOKUP(K17396,'Base -Receita-Despesa'!$B:$AS,1,FALSE)</f>
        <v>Materiais</v>
      </c>
    </row>
    <row r="17397" spans="1:12" x14ac:dyDescent="0.3">
      <c r="A17397" s="82" t="str">
        <f t="shared" si="544"/>
        <v>2020</v>
      </c>
      <c r="B17397" s="260" t="s">
        <v>2228</v>
      </c>
      <c r="C17397" s="261" t="s">
        <v>138</v>
      </c>
      <c r="D17397" s="74" t="str">
        <f t="shared" si="543"/>
        <v>fev/2020</v>
      </c>
      <c r="E17397" s="264">
        <v>43882</v>
      </c>
      <c r="F17397" s="282">
        <v>523929</v>
      </c>
      <c r="G17397" s="282" t="s">
        <v>2229</v>
      </c>
      <c r="H17397" s="265" t="s">
        <v>339</v>
      </c>
      <c r="I17397" s="265" t="s">
        <v>2182</v>
      </c>
      <c r="J17397" s="266">
        <v>-3531.52</v>
      </c>
      <c r="K17397" s="83" t="str">
        <f>IFERROR(IFERROR(VLOOKUP(I17397,'DE-PARA'!B:D,3,0),VLOOKUP(I17397,'DE-PARA'!C:D,2,0)),"NÃO ENCONTRADO")</f>
        <v>Materiais</v>
      </c>
      <c r="L17397" s="50" t="str">
        <f>VLOOKUP(K17397,'Base -Receita-Despesa'!$B:$AS,1,FALSE)</f>
        <v>Materiais</v>
      </c>
    </row>
    <row r="17398" spans="1:12" x14ac:dyDescent="0.3">
      <c r="A17398" s="82" t="str">
        <f t="shared" si="544"/>
        <v>2020</v>
      </c>
      <c r="B17398" s="260" t="s">
        <v>2228</v>
      </c>
      <c r="C17398" s="261" t="s">
        <v>138</v>
      </c>
      <c r="D17398" s="74" t="str">
        <f t="shared" si="543"/>
        <v>fev/2020</v>
      </c>
      <c r="E17398" s="264">
        <v>43882</v>
      </c>
      <c r="F17398" s="282">
        <v>15735</v>
      </c>
      <c r="G17398" s="282" t="s">
        <v>2229</v>
      </c>
      <c r="H17398" s="265" t="s">
        <v>5169</v>
      </c>
      <c r="I17398" s="265" t="s">
        <v>2181</v>
      </c>
      <c r="J17398" s="266">
        <v>-3943.48</v>
      </c>
      <c r="K17398" s="83" t="str">
        <f>IFERROR(IFERROR(VLOOKUP(I17398,'DE-PARA'!B:D,3,0),VLOOKUP(I17398,'DE-PARA'!C:D,2,0)),"NÃO ENCONTRADO")</f>
        <v>Materiais</v>
      </c>
      <c r="L17398" s="50" t="str">
        <f>VLOOKUP(K17398,'Base -Receita-Despesa'!$B:$AS,1,FALSE)</f>
        <v>Materiais</v>
      </c>
    </row>
    <row r="17399" spans="1:12" x14ac:dyDescent="0.3">
      <c r="A17399" s="82" t="str">
        <f t="shared" si="544"/>
        <v>2020</v>
      </c>
      <c r="B17399" s="260" t="s">
        <v>2228</v>
      </c>
      <c r="C17399" s="261" t="s">
        <v>138</v>
      </c>
      <c r="D17399" s="74" t="str">
        <f t="shared" si="543"/>
        <v>fev/2020</v>
      </c>
      <c r="E17399" s="264">
        <v>43882</v>
      </c>
      <c r="F17399" s="282">
        <v>1276</v>
      </c>
      <c r="G17399" s="282" t="s">
        <v>2229</v>
      </c>
      <c r="H17399" s="265" t="s">
        <v>5264</v>
      </c>
      <c r="I17399" s="265" t="s">
        <v>526</v>
      </c>
      <c r="J17399" s="266">
        <v>-8066.66</v>
      </c>
      <c r="K17399" s="83" t="str">
        <f>IFERROR(IFERROR(VLOOKUP(I17399,'DE-PARA'!B:D,3,0),VLOOKUP(I17399,'DE-PARA'!C:D,2,0)),"NÃO ENCONTRADO")</f>
        <v>Serviços</v>
      </c>
      <c r="L17399" s="50" t="str">
        <f>VLOOKUP(K17399,'Base -Receita-Despesa'!$B:$AS,1,FALSE)</f>
        <v>Serviços</v>
      </c>
    </row>
    <row r="17400" spans="1:12" x14ac:dyDescent="0.3">
      <c r="A17400" s="82" t="str">
        <f t="shared" si="544"/>
        <v>2020</v>
      </c>
      <c r="B17400" s="260" t="s">
        <v>2228</v>
      </c>
      <c r="C17400" s="261" t="s">
        <v>138</v>
      </c>
      <c r="D17400" s="74" t="str">
        <f t="shared" si="543"/>
        <v>fev/2020</v>
      </c>
      <c r="E17400" s="264">
        <v>43882</v>
      </c>
      <c r="F17400" s="282">
        <v>2021</v>
      </c>
      <c r="G17400" s="282" t="s">
        <v>2229</v>
      </c>
      <c r="H17400" s="265" t="s">
        <v>5132</v>
      </c>
      <c r="I17400" s="265" t="s">
        <v>145</v>
      </c>
      <c r="J17400" s="266">
        <v>-3500</v>
      </c>
      <c r="K17400" s="83" t="str">
        <f>IFERROR(IFERROR(VLOOKUP(I17400,'DE-PARA'!B:D,3,0),VLOOKUP(I17400,'DE-PARA'!C:D,2,0)),"NÃO ENCONTRADO")</f>
        <v>Serviços</v>
      </c>
      <c r="L17400" s="50" t="str">
        <f>VLOOKUP(K17400,'Base -Receita-Despesa'!$B:$AS,1,FALSE)</f>
        <v>Serviços</v>
      </c>
    </row>
    <row r="17401" spans="1:12" x14ac:dyDescent="0.3">
      <c r="A17401" s="82" t="str">
        <f t="shared" si="544"/>
        <v>2020</v>
      </c>
      <c r="B17401" s="260" t="s">
        <v>2228</v>
      </c>
      <c r="C17401" s="261" t="s">
        <v>138</v>
      </c>
      <c r="D17401" s="74" t="str">
        <f t="shared" si="543"/>
        <v>fev/2020</v>
      </c>
      <c r="E17401" s="264">
        <v>43882</v>
      </c>
      <c r="F17401" s="282">
        <v>102</v>
      </c>
      <c r="G17401" s="282" t="s">
        <v>2229</v>
      </c>
      <c r="H17401" s="265" t="s">
        <v>5153</v>
      </c>
      <c r="I17401" s="265" t="s">
        <v>145</v>
      </c>
      <c r="J17401" s="266">
        <v>-27446.5</v>
      </c>
      <c r="K17401" s="83" t="str">
        <f>IFERROR(IFERROR(VLOOKUP(I17401,'DE-PARA'!B:D,3,0),VLOOKUP(I17401,'DE-PARA'!C:D,2,0)),"NÃO ENCONTRADO")</f>
        <v>Serviços</v>
      </c>
      <c r="L17401" s="50" t="str">
        <f>VLOOKUP(K17401,'Base -Receita-Despesa'!$B:$AS,1,FALSE)</f>
        <v>Serviços</v>
      </c>
    </row>
    <row r="17402" spans="1:12" x14ac:dyDescent="0.3">
      <c r="A17402" s="82" t="str">
        <f t="shared" si="544"/>
        <v>2020</v>
      </c>
      <c r="B17402" s="260" t="s">
        <v>2228</v>
      </c>
      <c r="C17402" s="261" t="s">
        <v>138</v>
      </c>
      <c r="D17402" s="74" t="str">
        <f t="shared" si="543"/>
        <v>fev/2020</v>
      </c>
      <c r="E17402" s="264">
        <v>43882</v>
      </c>
      <c r="F17402" s="282">
        <v>760</v>
      </c>
      <c r="G17402" s="282" t="s">
        <v>2229</v>
      </c>
      <c r="H17402" s="265" t="s">
        <v>5164</v>
      </c>
      <c r="I17402" s="265" t="s">
        <v>200</v>
      </c>
      <c r="J17402" s="266">
        <v>-4340.5600000000004</v>
      </c>
      <c r="K17402" s="83" t="str">
        <f>IFERROR(IFERROR(VLOOKUP(I17402,'DE-PARA'!B:D,3,0),VLOOKUP(I17402,'DE-PARA'!C:D,2,0)),"NÃO ENCONTRADO")</f>
        <v>Serviços</v>
      </c>
      <c r="L17402" s="50" t="str">
        <f>VLOOKUP(K17402,'Base -Receita-Despesa'!$B:$AS,1,FALSE)</f>
        <v>Serviços</v>
      </c>
    </row>
    <row r="17403" spans="1:12" x14ac:dyDescent="0.3">
      <c r="A17403" s="82" t="str">
        <f t="shared" si="544"/>
        <v>2020</v>
      </c>
      <c r="B17403" s="260" t="s">
        <v>2228</v>
      </c>
      <c r="C17403" s="261" t="s">
        <v>138</v>
      </c>
      <c r="D17403" s="74" t="str">
        <f t="shared" si="543"/>
        <v>fev/2020</v>
      </c>
      <c r="E17403" s="264">
        <v>43882</v>
      </c>
      <c r="F17403" s="282">
        <v>1280</v>
      </c>
      <c r="G17403" s="282" t="s">
        <v>2229</v>
      </c>
      <c r="H17403" s="265" t="s">
        <v>5154</v>
      </c>
      <c r="I17403" s="265" t="s">
        <v>120</v>
      </c>
      <c r="J17403" s="265">
        <v>-220</v>
      </c>
      <c r="K17403" s="83" t="str">
        <f>IFERROR(IFERROR(VLOOKUP(I17403,'DE-PARA'!B:D,3,0),VLOOKUP(I17403,'DE-PARA'!C:D,2,0)),"NÃO ENCONTRADO")</f>
        <v>Serviços</v>
      </c>
      <c r="L17403" s="50" t="str">
        <f>VLOOKUP(K17403,'Base -Receita-Despesa'!$B:$AS,1,FALSE)</f>
        <v>Serviços</v>
      </c>
    </row>
    <row r="17404" spans="1:12" x14ac:dyDescent="0.3">
      <c r="A17404" s="82" t="str">
        <f t="shared" si="544"/>
        <v>2020</v>
      </c>
      <c r="B17404" s="260" t="s">
        <v>2228</v>
      </c>
      <c r="C17404" s="261" t="s">
        <v>138</v>
      </c>
      <c r="D17404" s="74" t="str">
        <f t="shared" si="543"/>
        <v>fev/2020</v>
      </c>
      <c r="E17404" s="264">
        <v>43882</v>
      </c>
      <c r="F17404" s="282">
        <v>174</v>
      </c>
      <c r="G17404" s="282" t="s">
        <v>2229</v>
      </c>
      <c r="H17404" s="265" t="s">
        <v>5131</v>
      </c>
      <c r="I17404" s="265" t="s">
        <v>2176</v>
      </c>
      <c r="J17404" s="266">
        <v>-4450</v>
      </c>
      <c r="K17404" s="83" t="str">
        <f>IFERROR(IFERROR(VLOOKUP(I17404,'DE-PARA'!B:D,3,0),VLOOKUP(I17404,'DE-PARA'!C:D,2,0)),"NÃO ENCONTRADO")</f>
        <v>Pessoal</v>
      </c>
      <c r="L17404" s="50" t="str">
        <f>VLOOKUP(K17404,'Base -Receita-Despesa'!$B:$AS,1,FALSE)</f>
        <v>Pessoal</v>
      </c>
    </row>
    <row r="17405" spans="1:12" x14ac:dyDescent="0.3">
      <c r="A17405" s="82" t="str">
        <f t="shared" si="544"/>
        <v>2020</v>
      </c>
      <c r="B17405" s="260" t="s">
        <v>2228</v>
      </c>
      <c r="C17405" s="261" t="s">
        <v>138</v>
      </c>
      <c r="D17405" s="74" t="str">
        <f t="shared" si="543"/>
        <v>fev/2020</v>
      </c>
      <c r="E17405" s="264">
        <v>43882</v>
      </c>
      <c r="F17405" s="282">
        <v>20221</v>
      </c>
      <c r="G17405" s="282" t="s">
        <v>2229</v>
      </c>
      <c r="H17405" s="265" t="s">
        <v>5265</v>
      </c>
      <c r="I17405" s="265" t="s">
        <v>2182</v>
      </c>
      <c r="J17405" s="265">
        <v>-300</v>
      </c>
      <c r="K17405" s="83" t="str">
        <f>IFERROR(IFERROR(VLOOKUP(I17405,'DE-PARA'!B:D,3,0),VLOOKUP(I17405,'DE-PARA'!C:D,2,0)),"NÃO ENCONTRADO")</f>
        <v>Materiais</v>
      </c>
      <c r="L17405" s="50" t="str">
        <f>VLOOKUP(K17405,'Base -Receita-Despesa'!$B:$AS,1,FALSE)</f>
        <v>Materiais</v>
      </c>
    </row>
    <row r="17406" spans="1:12" x14ac:dyDescent="0.3">
      <c r="A17406" s="82" t="str">
        <f t="shared" si="544"/>
        <v>2020</v>
      </c>
      <c r="B17406" s="260" t="s">
        <v>2228</v>
      </c>
      <c r="C17406" s="261" t="s">
        <v>138</v>
      </c>
      <c r="D17406" s="74" t="str">
        <f t="shared" si="543"/>
        <v>fev/2020</v>
      </c>
      <c r="E17406" s="264">
        <v>43882</v>
      </c>
      <c r="F17406" s="282">
        <v>227</v>
      </c>
      <c r="G17406" s="282" t="s">
        <v>2229</v>
      </c>
      <c r="H17406" s="265" t="s">
        <v>4736</v>
      </c>
      <c r="I17406" s="265" t="s">
        <v>188</v>
      </c>
      <c r="J17406" s="266">
        <v>-32526.62</v>
      </c>
      <c r="K17406" s="83" t="str">
        <f>IFERROR(IFERROR(VLOOKUP(I17406,'DE-PARA'!B:D,3,0),VLOOKUP(I17406,'DE-PARA'!C:D,2,0)),"NÃO ENCONTRADO")</f>
        <v>Serviços</v>
      </c>
      <c r="L17406" s="50" t="str">
        <f>VLOOKUP(K17406,'Base -Receita-Despesa'!$B:$AS,1,FALSE)</f>
        <v>Serviços</v>
      </c>
    </row>
    <row r="17407" spans="1:12" x14ac:dyDescent="0.3">
      <c r="A17407" s="82" t="str">
        <f t="shared" si="544"/>
        <v>2020</v>
      </c>
      <c r="B17407" s="260" t="s">
        <v>2228</v>
      </c>
      <c r="C17407" s="261" t="s">
        <v>138</v>
      </c>
      <c r="D17407" s="74" t="str">
        <f t="shared" si="543"/>
        <v>fev/2020</v>
      </c>
      <c r="E17407" s="264">
        <v>43882</v>
      </c>
      <c r="F17407" s="282">
        <v>18531</v>
      </c>
      <c r="G17407" s="282" t="s">
        <v>2284</v>
      </c>
      <c r="H17407" s="265" t="s">
        <v>3145</v>
      </c>
      <c r="I17407" s="265" t="s">
        <v>2182</v>
      </c>
      <c r="J17407" s="266">
        <v>-1712.03</v>
      </c>
      <c r="K17407" s="83" t="str">
        <f>IFERROR(IFERROR(VLOOKUP(I17407,'DE-PARA'!B:D,3,0),VLOOKUP(I17407,'DE-PARA'!C:D,2,0)),"NÃO ENCONTRADO")</f>
        <v>Materiais</v>
      </c>
      <c r="L17407" s="50" t="str">
        <f>VLOOKUP(K17407,'Base -Receita-Despesa'!$B:$AS,1,FALSE)</f>
        <v>Materiais</v>
      </c>
    </row>
    <row r="17408" spans="1:12" x14ac:dyDescent="0.3">
      <c r="A17408" s="82" t="str">
        <f t="shared" si="544"/>
        <v>2020</v>
      </c>
      <c r="B17408" s="260" t="s">
        <v>2228</v>
      </c>
      <c r="C17408" s="261" t="s">
        <v>138</v>
      </c>
      <c r="D17408" s="74" t="str">
        <f t="shared" si="543"/>
        <v>fev/2020</v>
      </c>
      <c r="E17408" s="264">
        <v>43882</v>
      </c>
      <c r="F17408" s="282">
        <v>99252</v>
      </c>
      <c r="G17408" s="282" t="s">
        <v>2229</v>
      </c>
      <c r="H17408" s="265" t="s">
        <v>5262</v>
      </c>
      <c r="I17408" s="265" t="s">
        <v>2194</v>
      </c>
      <c r="J17408" s="266">
        <v>-7350</v>
      </c>
      <c r="K17408" s="83" t="str">
        <f>IFERROR(IFERROR(VLOOKUP(I17408,'DE-PARA'!B:D,3,0),VLOOKUP(I17408,'DE-PARA'!C:D,2,0)),"NÃO ENCONTRADO")</f>
        <v>Materiais</v>
      </c>
      <c r="L17408" s="50" t="str">
        <f>VLOOKUP(K17408,'Base -Receita-Despesa'!$B:$AS,1,FALSE)</f>
        <v>Materiais</v>
      </c>
    </row>
    <row r="17409" spans="1:12" x14ac:dyDescent="0.3">
      <c r="A17409" s="82" t="str">
        <f t="shared" si="544"/>
        <v>2020</v>
      </c>
      <c r="B17409" s="260" t="s">
        <v>2228</v>
      </c>
      <c r="C17409" s="261" t="s">
        <v>138</v>
      </c>
      <c r="D17409" s="74" t="str">
        <f t="shared" si="543"/>
        <v>fev/2020</v>
      </c>
      <c r="E17409" s="264">
        <v>43882</v>
      </c>
      <c r="F17409" s="282" t="s">
        <v>4619</v>
      </c>
      <c r="G17409" s="282" t="s">
        <v>2229</v>
      </c>
      <c r="H17409" s="265" t="s">
        <v>5184</v>
      </c>
      <c r="I17409" s="265" t="s">
        <v>2170</v>
      </c>
      <c r="J17409" s="266">
        <v>-9752.02</v>
      </c>
      <c r="K17409" s="83" t="str">
        <f>IFERROR(IFERROR(VLOOKUP(I17409,'DE-PARA'!B:D,3,0),VLOOKUP(I17409,'DE-PARA'!C:D,2,0)),"NÃO ENCONTRADO")</f>
        <v>Reembolso de Rateios(-)</v>
      </c>
      <c r="L17409" s="50" t="str">
        <f>VLOOKUP(K17409,'Base -Receita-Despesa'!$B:$AS,1,FALSE)</f>
        <v>Reembolso de Rateios(-)</v>
      </c>
    </row>
    <row r="17410" spans="1:12" x14ac:dyDescent="0.3">
      <c r="A17410" s="82" t="str">
        <f t="shared" si="544"/>
        <v>2020</v>
      </c>
      <c r="B17410" s="260" t="s">
        <v>2228</v>
      </c>
      <c r="C17410" s="261" t="s">
        <v>138</v>
      </c>
      <c r="D17410" s="74" t="str">
        <f t="shared" si="543"/>
        <v>fev/2020</v>
      </c>
      <c r="E17410" s="264">
        <v>43882</v>
      </c>
      <c r="F17410" s="282" t="s">
        <v>139</v>
      </c>
      <c r="G17410" s="282" t="s">
        <v>2229</v>
      </c>
      <c r="H17410" s="265" t="s">
        <v>5266</v>
      </c>
      <c r="I17410" s="265" t="s">
        <v>141</v>
      </c>
      <c r="J17410" s="265">
        <v>-540</v>
      </c>
      <c r="K17410" s="83" t="str">
        <f>IFERROR(IFERROR(VLOOKUP(I17410,'DE-PARA'!B:D,3,0),VLOOKUP(I17410,'DE-PARA'!C:D,2,0)),"NÃO ENCONTRADO")</f>
        <v>Pessoal</v>
      </c>
      <c r="L17410" s="50" t="str">
        <f>VLOOKUP(K17410,'Base -Receita-Despesa'!$B:$AS,1,FALSE)</f>
        <v>Pessoal</v>
      </c>
    </row>
    <row r="17411" spans="1:12" x14ac:dyDescent="0.3">
      <c r="A17411" s="82" t="str">
        <f t="shared" si="544"/>
        <v>2020</v>
      </c>
      <c r="B17411" s="260" t="s">
        <v>2228</v>
      </c>
      <c r="C17411" s="261" t="s">
        <v>138</v>
      </c>
      <c r="D17411" s="74" t="str">
        <f t="shared" si="543"/>
        <v>fev/2020</v>
      </c>
      <c r="E17411" s="264">
        <v>43882</v>
      </c>
      <c r="F17411" s="282" t="s">
        <v>139</v>
      </c>
      <c r="G17411" s="282" t="s">
        <v>2229</v>
      </c>
      <c r="H17411" s="265" t="s">
        <v>5267</v>
      </c>
      <c r="I17411" s="265" t="s">
        <v>141</v>
      </c>
      <c r="J17411" s="266">
        <v>-1950</v>
      </c>
      <c r="K17411" s="83" t="str">
        <f>IFERROR(IFERROR(VLOOKUP(I17411,'DE-PARA'!B:D,3,0),VLOOKUP(I17411,'DE-PARA'!C:D,2,0)),"NÃO ENCONTRADO")</f>
        <v>Pessoal</v>
      </c>
      <c r="L17411" s="50" t="str">
        <f>VLOOKUP(K17411,'Base -Receita-Despesa'!$B:$AS,1,FALSE)</f>
        <v>Pessoal</v>
      </c>
    </row>
    <row r="17412" spans="1:12" x14ac:dyDescent="0.3">
      <c r="A17412" s="82" t="str">
        <f t="shared" si="544"/>
        <v>2020</v>
      </c>
      <c r="B17412" s="260" t="s">
        <v>2228</v>
      </c>
      <c r="C17412" s="261" t="s">
        <v>138</v>
      </c>
      <c r="D17412" s="74" t="str">
        <f t="shared" ref="D17412:D17475" si="545">TEXT(E17412,"mmm/aaaa")</f>
        <v>fev/2020</v>
      </c>
      <c r="E17412" s="264">
        <v>43882</v>
      </c>
      <c r="F17412" s="282" t="s">
        <v>139</v>
      </c>
      <c r="G17412" s="282" t="s">
        <v>2229</v>
      </c>
      <c r="H17412" s="265" t="s">
        <v>5268</v>
      </c>
      <c r="I17412" s="265" t="s">
        <v>141</v>
      </c>
      <c r="J17412" s="265">
        <v>-405.6</v>
      </c>
      <c r="K17412" s="83" t="str">
        <f>IFERROR(IFERROR(VLOOKUP(I17412,'DE-PARA'!B:D,3,0),VLOOKUP(I17412,'DE-PARA'!C:D,2,0)),"NÃO ENCONTRADO")</f>
        <v>Pessoal</v>
      </c>
      <c r="L17412" s="50" t="str">
        <f>VLOOKUP(K17412,'Base -Receita-Despesa'!$B:$AS,1,FALSE)</f>
        <v>Pessoal</v>
      </c>
    </row>
    <row r="17413" spans="1:12" x14ac:dyDescent="0.3">
      <c r="A17413" s="82" t="str">
        <f t="shared" si="544"/>
        <v>2020</v>
      </c>
      <c r="B17413" s="260" t="s">
        <v>2228</v>
      </c>
      <c r="C17413" s="261" t="s">
        <v>138</v>
      </c>
      <c r="D17413" s="74" t="str">
        <f t="shared" si="545"/>
        <v>fev/2020</v>
      </c>
      <c r="E17413" s="264">
        <v>43882</v>
      </c>
      <c r="F17413" s="282" t="s">
        <v>139</v>
      </c>
      <c r="G17413" s="282" t="s">
        <v>2229</v>
      </c>
      <c r="H17413" s="265" t="s">
        <v>5269</v>
      </c>
      <c r="I17413" s="265" t="s">
        <v>141</v>
      </c>
      <c r="J17413" s="266">
        <v>-1500</v>
      </c>
      <c r="K17413" s="83" t="str">
        <f>IFERROR(IFERROR(VLOOKUP(I17413,'DE-PARA'!B:D,3,0),VLOOKUP(I17413,'DE-PARA'!C:D,2,0)),"NÃO ENCONTRADO")</f>
        <v>Pessoal</v>
      </c>
      <c r="L17413" s="50" t="str">
        <f>VLOOKUP(K17413,'Base -Receita-Despesa'!$B:$AS,1,FALSE)</f>
        <v>Pessoal</v>
      </c>
    </row>
    <row r="17414" spans="1:12" x14ac:dyDescent="0.3">
      <c r="A17414" s="82" t="str">
        <f t="shared" si="544"/>
        <v>2020</v>
      </c>
      <c r="B17414" s="260" t="s">
        <v>2228</v>
      </c>
      <c r="C17414" s="261" t="s">
        <v>138</v>
      </c>
      <c r="D17414" s="74" t="str">
        <f t="shared" si="545"/>
        <v>fev/2020</v>
      </c>
      <c r="E17414" s="264">
        <v>43882</v>
      </c>
      <c r="F17414" s="282" t="s">
        <v>139</v>
      </c>
      <c r="G17414" s="282" t="s">
        <v>2229</v>
      </c>
      <c r="H17414" s="265" t="s">
        <v>5270</v>
      </c>
      <c r="I17414" s="265" t="s">
        <v>141</v>
      </c>
      <c r="J17414" s="265">
        <v>-880.15</v>
      </c>
      <c r="K17414" s="83" t="str">
        <f>IFERROR(IFERROR(VLOOKUP(I17414,'DE-PARA'!B:D,3,0),VLOOKUP(I17414,'DE-PARA'!C:D,2,0)),"NÃO ENCONTRADO")</f>
        <v>Pessoal</v>
      </c>
      <c r="L17414" s="50" t="str">
        <f>VLOOKUP(K17414,'Base -Receita-Despesa'!$B:$AS,1,FALSE)</f>
        <v>Pessoal</v>
      </c>
    </row>
    <row r="17415" spans="1:12" x14ac:dyDescent="0.3">
      <c r="A17415" s="82" t="str">
        <f t="shared" si="544"/>
        <v>2020</v>
      </c>
      <c r="B17415" s="260" t="s">
        <v>2228</v>
      </c>
      <c r="C17415" s="261" t="s">
        <v>138</v>
      </c>
      <c r="D17415" s="74" t="str">
        <f t="shared" si="545"/>
        <v>fev/2020</v>
      </c>
      <c r="E17415" s="264">
        <v>43882</v>
      </c>
      <c r="F17415" s="282" t="s">
        <v>1261</v>
      </c>
      <c r="G17415" s="282" t="s">
        <v>2229</v>
      </c>
      <c r="H17415" s="265" t="s">
        <v>2250</v>
      </c>
      <c r="I17415" s="265" t="s">
        <v>135</v>
      </c>
      <c r="J17415" s="265">
        <v>-9.5</v>
      </c>
      <c r="K17415" s="83" t="str">
        <f>IFERROR(IFERROR(VLOOKUP(I17415,'DE-PARA'!B:D,3,0),VLOOKUP(I17415,'DE-PARA'!C:D,2,0)),"NÃO ENCONTRADO")</f>
        <v>Outras Saídas</v>
      </c>
      <c r="L17415" s="50" t="str">
        <f>VLOOKUP(K17415,'Base -Receita-Despesa'!$B:$AS,1,FALSE)</f>
        <v>Outras Saídas</v>
      </c>
    </row>
    <row r="17416" spans="1:12" x14ac:dyDescent="0.3">
      <c r="A17416" s="82" t="str">
        <f t="shared" si="544"/>
        <v>2020</v>
      </c>
      <c r="B17416" s="260" t="s">
        <v>2228</v>
      </c>
      <c r="C17416" s="261" t="s">
        <v>138</v>
      </c>
      <c r="D17416" s="74" t="str">
        <f t="shared" si="545"/>
        <v>fev/2020</v>
      </c>
      <c r="E17416" s="264">
        <v>43882</v>
      </c>
      <c r="F17416" s="282" t="s">
        <v>1261</v>
      </c>
      <c r="G17416" s="282" t="s">
        <v>2229</v>
      </c>
      <c r="H17416" s="265" t="s">
        <v>2250</v>
      </c>
      <c r="I17416" s="265" t="s">
        <v>135</v>
      </c>
      <c r="J17416" s="265">
        <v>-9.5</v>
      </c>
      <c r="K17416" s="83" t="str">
        <f>IFERROR(IFERROR(VLOOKUP(I17416,'DE-PARA'!B:D,3,0),VLOOKUP(I17416,'DE-PARA'!C:D,2,0)),"NÃO ENCONTRADO")</f>
        <v>Outras Saídas</v>
      </c>
      <c r="L17416" s="50" t="str">
        <f>VLOOKUP(K17416,'Base -Receita-Despesa'!$B:$AS,1,FALSE)</f>
        <v>Outras Saídas</v>
      </c>
    </row>
    <row r="17417" spans="1:12" x14ac:dyDescent="0.3">
      <c r="A17417" s="82" t="str">
        <f t="shared" si="544"/>
        <v>2020</v>
      </c>
      <c r="B17417" s="260" t="s">
        <v>2228</v>
      </c>
      <c r="C17417" s="261" t="s">
        <v>138</v>
      </c>
      <c r="D17417" s="74" t="str">
        <f t="shared" si="545"/>
        <v>fev/2020</v>
      </c>
      <c r="E17417" s="264">
        <v>43882</v>
      </c>
      <c r="F17417" s="282" t="s">
        <v>1261</v>
      </c>
      <c r="G17417" s="282" t="s">
        <v>2229</v>
      </c>
      <c r="H17417" s="265" t="s">
        <v>2250</v>
      </c>
      <c r="I17417" s="265" t="s">
        <v>135</v>
      </c>
      <c r="J17417" s="265">
        <v>-9.5</v>
      </c>
      <c r="K17417" s="83" t="str">
        <f>IFERROR(IFERROR(VLOOKUP(I17417,'DE-PARA'!B:D,3,0),VLOOKUP(I17417,'DE-PARA'!C:D,2,0)),"NÃO ENCONTRADO")</f>
        <v>Outras Saídas</v>
      </c>
      <c r="L17417" s="50" t="str">
        <f>VLOOKUP(K17417,'Base -Receita-Despesa'!$B:$AS,1,FALSE)</f>
        <v>Outras Saídas</v>
      </c>
    </row>
    <row r="17418" spans="1:12" x14ac:dyDescent="0.3">
      <c r="A17418" s="82" t="str">
        <f t="shared" si="544"/>
        <v>2020</v>
      </c>
      <c r="B17418" s="260" t="s">
        <v>2228</v>
      </c>
      <c r="C17418" s="261" t="s">
        <v>138</v>
      </c>
      <c r="D17418" s="74" t="str">
        <f t="shared" si="545"/>
        <v>fev/2020</v>
      </c>
      <c r="E17418" s="264">
        <v>43882</v>
      </c>
      <c r="F17418" s="282" t="s">
        <v>1261</v>
      </c>
      <c r="G17418" s="282" t="s">
        <v>2229</v>
      </c>
      <c r="H17418" s="265" t="s">
        <v>2250</v>
      </c>
      <c r="I17418" s="265" t="s">
        <v>135</v>
      </c>
      <c r="J17418" s="265">
        <v>-9.5</v>
      </c>
      <c r="K17418" s="83" t="str">
        <f>IFERROR(IFERROR(VLOOKUP(I17418,'DE-PARA'!B:D,3,0),VLOOKUP(I17418,'DE-PARA'!C:D,2,0)),"NÃO ENCONTRADO")</f>
        <v>Outras Saídas</v>
      </c>
      <c r="L17418" s="50" t="str">
        <f>VLOOKUP(K17418,'Base -Receita-Despesa'!$B:$AS,1,FALSE)</f>
        <v>Outras Saídas</v>
      </c>
    </row>
    <row r="17419" spans="1:12" x14ac:dyDescent="0.3">
      <c r="A17419" s="82" t="str">
        <f t="shared" si="544"/>
        <v>2020</v>
      </c>
      <c r="B17419" s="260" t="s">
        <v>2228</v>
      </c>
      <c r="C17419" s="261" t="s">
        <v>138</v>
      </c>
      <c r="D17419" s="74" t="str">
        <f t="shared" si="545"/>
        <v>fev/2020</v>
      </c>
      <c r="E17419" s="264">
        <v>43882</v>
      </c>
      <c r="F17419" s="282" t="s">
        <v>1261</v>
      </c>
      <c r="G17419" s="282" t="s">
        <v>2229</v>
      </c>
      <c r="H17419" s="265" t="s">
        <v>2250</v>
      </c>
      <c r="I17419" s="265" t="s">
        <v>135</v>
      </c>
      <c r="J17419" s="265">
        <v>-9.5</v>
      </c>
      <c r="K17419" s="83" t="str">
        <f>IFERROR(IFERROR(VLOOKUP(I17419,'DE-PARA'!B:D,3,0),VLOOKUP(I17419,'DE-PARA'!C:D,2,0)),"NÃO ENCONTRADO")</f>
        <v>Outras Saídas</v>
      </c>
      <c r="L17419" s="50" t="str">
        <f>VLOOKUP(K17419,'Base -Receita-Despesa'!$B:$AS,1,FALSE)</f>
        <v>Outras Saídas</v>
      </c>
    </row>
    <row r="17420" spans="1:12" x14ac:dyDescent="0.3">
      <c r="A17420" s="82" t="str">
        <f t="shared" si="544"/>
        <v>2020</v>
      </c>
      <c r="B17420" s="260" t="s">
        <v>2228</v>
      </c>
      <c r="C17420" s="261" t="s">
        <v>138</v>
      </c>
      <c r="D17420" s="74" t="str">
        <f t="shared" si="545"/>
        <v>fev/2020</v>
      </c>
      <c r="E17420" s="264">
        <v>43882</v>
      </c>
      <c r="F17420" s="282" t="s">
        <v>1261</v>
      </c>
      <c r="G17420" s="282" t="s">
        <v>2229</v>
      </c>
      <c r="H17420" s="265" t="s">
        <v>2250</v>
      </c>
      <c r="I17420" s="265" t="s">
        <v>135</v>
      </c>
      <c r="J17420" s="265">
        <v>-9.5</v>
      </c>
      <c r="K17420" s="83" t="str">
        <f>IFERROR(IFERROR(VLOOKUP(I17420,'DE-PARA'!B:D,3,0),VLOOKUP(I17420,'DE-PARA'!C:D,2,0)),"NÃO ENCONTRADO")</f>
        <v>Outras Saídas</v>
      </c>
      <c r="L17420" s="50" t="str">
        <f>VLOOKUP(K17420,'Base -Receita-Despesa'!$B:$AS,1,FALSE)</f>
        <v>Outras Saídas</v>
      </c>
    </row>
    <row r="17421" spans="1:12" x14ac:dyDescent="0.3">
      <c r="A17421" s="82" t="str">
        <f t="shared" si="544"/>
        <v>2020</v>
      </c>
      <c r="B17421" s="260" t="s">
        <v>2228</v>
      </c>
      <c r="C17421" s="261" t="s">
        <v>138</v>
      </c>
      <c r="D17421" s="74" t="str">
        <f t="shared" si="545"/>
        <v>fev/2020</v>
      </c>
      <c r="E17421" s="264">
        <v>43882</v>
      </c>
      <c r="F17421" s="282" t="s">
        <v>1261</v>
      </c>
      <c r="G17421" s="282" t="s">
        <v>2229</v>
      </c>
      <c r="H17421" s="265" t="s">
        <v>2250</v>
      </c>
      <c r="I17421" s="265" t="s">
        <v>135</v>
      </c>
      <c r="J17421" s="265">
        <v>-9.5</v>
      </c>
      <c r="K17421" s="83" t="str">
        <f>IFERROR(IFERROR(VLOOKUP(I17421,'DE-PARA'!B:D,3,0),VLOOKUP(I17421,'DE-PARA'!C:D,2,0)),"NÃO ENCONTRADO")</f>
        <v>Outras Saídas</v>
      </c>
      <c r="L17421" s="50" t="str">
        <f>VLOOKUP(K17421,'Base -Receita-Despesa'!$B:$AS,1,FALSE)</f>
        <v>Outras Saídas</v>
      </c>
    </row>
    <row r="17422" spans="1:12" x14ac:dyDescent="0.3">
      <c r="A17422" s="82" t="str">
        <f t="shared" si="544"/>
        <v>2020</v>
      </c>
      <c r="B17422" s="260" t="s">
        <v>2228</v>
      </c>
      <c r="C17422" s="261" t="s">
        <v>138</v>
      </c>
      <c r="D17422" s="74" t="str">
        <f t="shared" si="545"/>
        <v>fev/2020</v>
      </c>
      <c r="E17422" s="264">
        <v>43882</v>
      </c>
      <c r="F17422" s="282" t="s">
        <v>1261</v>
      </c>
      <c r="G17422" s="282" t="s">
        <v>2229</v>
      </c>
      <c r="H17422" s="265" t="s">
        <v>2250</v>
      </c>
      <c r="I17422" s="265" t="s">
        <v>135</v>
      </c>
      <c r="J17422" s="265">
        <v>-9.5</v>
      </c>
      <c r="K17422" s="83" t="str">
        <f>IFERROR(IFERROR(VLOOKUP(I17422,'DE-PARA'!B:D,3,0),VLOOKUP(I17422,'DE-PARA'!C:D,2,0)),"NÃO ENCONTRADO")</f>
        <v>Outras Saídas</v>
      </c>
      <c r="L17422" s="50" t="str">
        <f>VLOOKUP(K17422,'Base -Receita-Despesa'!$B:$AS,1,FALSE)</f>
        <v>Outras Saídas</v>
      </c>
    </row>
    <row r="17423" spans="1:12" x14ac:dyDescent="0.3">
      <c r="A17423" s="82" t="str">
        <f t="shared" si="544"/>
        <v>2020</v>
      </c>
      <c r="B17423" s="260" t="s">
        <v>2228</v>
      </c>
      <c r="C17423" s="261" t="s">
        <v>138</v>
      </c>
      <c r="D17423" s="74" t="str">
        <f t="shared" si="545"/>
        <v>fev/2020</v>
      </c>
      <c r="E17423" s="264">
        <v>43882</v>
      </c>
      <c r="F17423" s="282" t="s">
        <v>1261</v>
      </c>
      <c r="G17423" s="282" t="s">
        <v>2229</v>
      </c>
      <c r="H17423" s="265" t="s">
        <v>2250</v>
      </c>
      <c r="I17423" s="265" t="s">
        <v>135</v>
      </c>
      <c r="J17423" s="265">
        <v>-9.5</v>
      </c>
      <c r="K17423" s="83" t="str">
        <f>IFERROR(IFERROR(VLOOKUP(I17423,'DE-PARA'!B:D,3,0),VLOOKUP(I17423,'DE-PARA'!C:D,2,0)),"NÃO ENCONTRADO")</f>
        <v>Outras Saídas</v>
      </c>
      <c r="L17423" s="50" t="str">
        <f>VLOOKUP(K17423,'Base -Receita-Despesa'!$B:$AS,1,FALSE)</f>
        <v>Outras Saídas</v>
      </c>
    </row>
    <row r="17424" spans="1:12" x14ac:dyDescent="0.3">
      <c r="A17424" s="82" t="str">
        <f t="shared" si="544"/>
        <v>2020</v>
      </c>
      <c r="B17424" s="260" t="s">
        <v>2228</v>
      </c>
      <c r="C17424" s="261" t="s">
        <v>138</v>
      </c>
      <c r="D17424" s="74" t="str">
        <f t="shared" si="545"/>
        <v>fev/2020</v>
      </c>
      <c r="E17424" s="264">
        <v>43882</v>
      </c>
      <c r="F17424" s="282" t="s">
        <v>1261</v>
      </c>
      <c r="G17424" s="282" t="s">
        <v>2229</v>
      </c>
      <c r="H17424" s="265" t="s">
        <v>2250</v>
      </c>
      <c r="I17424" s="265" t="s">
        <v>135</v>
      </c>
      <c r="J17424" s="265">
        <v>-9.5</v>
      </c>
      <c r="K17424" s="83" t="str">
        <f>IFERROR(IFERROR(VLOOKUP(I17424,'DE-PARA'!B:D,3,0),VLOOKUP(I17424,'DE-PARA'!C:D,2,0)),"NÃO ENCONTRADO")</f>
        <v>Outras Saídas</v>
      </c>
      <c r="L17424" s="50" t="str">
        <f>VLOOKUP(K17424,'Base -Receita-Despesa'!$B:$AS,1,FALSE)</f>
        <v>Outras Saídas</v>
      </c>
    </row>
    <row r="17425" spans="1:12" x14ac:dyDescent="0.3">
      <c r="A17425" s="82" t="str">
        <f t="shared" si="544"/>
        <v>2020</v>
      </c>
      <c r="B17425" s="260" t="s">
        <v>2228</v>
      </c>
      <c r="C17425" s="261" t="s">
        <v>138</v>
      </c>
      <c r="D17425" s="74" t="str">
        <f t="shared" si="545"/>
        <v>fev/2020</v>
      </c>
      <c r="E17425" s="264">
        <v>43882</v>
      </c>
      <c r="F17425" s="282" t="s">
        <v>139</v>
      </c>
      <c r="G17425" s="282" t="s">
        <v>2229</v>
      </c>
      <c r="H17425" s="265" t="s">
        <v>5271</v>
      </c>
      <c r="I17425" s="265" t="s">
        <v>141</v>
      </c>
      <c r="J17425" s="266">
        <v>-103191.97</v>
      </c>
      <c r="K17425" s="83" t="str">
        <f>IFERROR(IFERROR(VLOOKUP(I17425,'DE-PARA'!B:D,3,0),VLOOKUP(I17425,'DE-PARA'!C:D,2,0)),"NÃO ENCONTRADO")</f>
        <v>Pessoal</v>
      </c>
      <c r="L17425" s="50" t="str">
        <f>VLOOKUP(K17425,'Base -Receita-Despesa'!$B:$AS,1,FALSE)</f>
        <v>Pessoal</v>
      </c>
    </row>
    <row r="17426" spans="1:12" x14ac:dyDescent="0.3">
      <c r="A17426" s="82" t="str">
        <f t="shared" si="544"/>
        <v>2020</v>
      </c>
      <c r="B17426" s="260" t="s">
        <v>2228</v>
      </c>
      <c r="C17426" s="261" t="s">
        <v>138</v>
      </c>
      <c r="D17426" s="74" t="str">
        <f t="shared" si="545"/>
        <v>fev/2020</v>
      </c>
      <c r="E17426" s="264">
        <v>43882</v>
      </c>
      <c r="F17426" s="282" t="s">
        <v>1070</v>
      </c>
      <c r="G17426" s="282" t="s">
        <v>2229</v>
      </c>
      <c r="H17426" s="265" t="s">
        <v>1071</v>
      </c>
      <c r="I17426" s="265" t="s">
        <v>2237</v>
      </c>
      <c r="J17426" s="266">
        <v>222868.06</v>
      </c>
      <c r="K17426" s="83" t="str">
        <f>IFERROR(IFERROR(VLOOKUP(I17426,'DE-PARA'!B:D,3,0),VLOOKUP(I17426,'DE-PARA'!C:D,2,0)),"NÃO ENCONTRADO")</f>
        <v>Entrada Conta Aplicação (+)</v>
      </c>
      <c r="L17426" s="50" t="str">
        <f>VLOOKUP(K17426,'Base -Receita-Despesa'!$B:$AS,1,FALSE)</f>
        <v>ENTRADA CONTA APLICAÇÃO (+)</v>
      </c>
    </row>
    <row r="17427" spans="1:12" x14ac:dyDescent="0.3">
      <c r="A17427" s="82" t="str">
        <f t="shared" si="544"/>
        <v>2020</v>
      </c>
      <c r="B17427" s="260" t="s">
        <v>2228</v>
      </c>
      <c r="C17427" s="261" t="s">
        <v>138</v>
      </c>
      <c r="D17427" s="74" t="str">
        <f t="shared" si="545"/>
        <v>fev/2020</v>
      </c>
      <c r="E17427" s="264">
        <v>43887</v>
      </c>
      <c r="F17427" s="282">
        <v>3813</v>
      </c>
      <c r="G17427" s="282" t="s">
        <v>2229</v>
      </c>
      <c r="H17427" s="265" t="s">
        <v>2231</v>
      </c>
      <c r="I17427" s="265" t="s">
        <v>2185</v>
      </c>
      <c r="J17427" s="266">
        <v>-1602.89</v>
      </c>
      <c r="K17427" s="83" t="str">
        <f>IFERROR(IFERROR(VLOOKUP(I17427,'DE-PARA'!B:D,3,0),VLOOKUP(I17427,'DE-PARA'!C:D,2,0)),"NÃO ENCONTRADO")</f>
        <v>Materiais</v>
      </c>
      <c r="L17427" s="50" t="str">
        <f>VLOOKUP(K17427,'Base -Receita-Despesa'!$B:$AS,1,FALSE)</f>
        <v>Materiais</v>
      </c>
    </row>
    <row r="17428" spans="1:12" x14ac:dyDescent="0.3">
      <c r="A17428" s="82" t="str">
        <f t="shared" si="544"/>
        <v>2020</v>
      </c>
      <c r="B17428" s="260" t="s">
        <v>2228</v>
      </c>
      <c r="C17428" s="261" t="s">
        <v>138</v>
      </c>
      <c r="D17428" s="74" t="str">
        <f t="shared" si="545"/>
        <v>fev/2020</v>
      </c>
      <c r="E17428" s="264">
        <v>43887</v>
      </c>
      <c r="F17428" s="282">
        <v>109139</v>
      </c>
      <c r="G17428" s="282" t="s">
        <v>2229</v>
      </c>
      <c r="H17428" s="265" t="s">
        <v>528</v>
      </c>
      <c r="I17428" s="265" t="s">
        <v>2181</v>
      </c>
      <c r="J17428" s="265">
        <v>-337.46</v>
      </c>
      <c r="K17428" s="83" t="str">
        <f>IFERROR(IFERROR(VLOOKUP(I17428,'DE-PARA'!B:D,3,0),VLOOKUP(I17428,'DE-PARA'!C:D,2,0)),"NÃO ENCONTRADO")</f>
        <v>Materiais</v>
      </c>
      <c r="L17428" s="50" t="str">
        <f>VLOOKUP(K17428,'Base -Receita-Despesa'!$B:$AS,1,FALSE)</f>
        <v>Materiais</v>
      </c>
    </row>
    <row r="17429" spans="1:12" x14ac:dyDescent="0.3">
      <c r="A17429" s="82" t="str">
        <f t="shared" si="544"/>
        <v>2020</v>
      </c>
      <c r="B17429" s="260" t="s">
        <v>2228</v>
      </c>
      <c r="C17429" s="261" t="s">
        <v>138</v>
      </c>
      <c r="D17429" s="74" t="str">
        <f t="shared" si="545"/>
        <v>fev/2020</v>
      </c>
      <c r="E17429" s="264">
        <v>43887</v>
      </c>
      <c r="F17429" s="282">
        <v>347472</v>
      </c>
      <c r="G17429" s="282" t="s">
        <v>2229</v>
      </c>
      <c r="H17429" s="265" t="s">
        <v>5237</v>
      </c>
      <c r="I17429" s="265" t="s">
        <v>2181</v>
      </c>
      <c r="J17429" s="266">
        <v>-1704</v>
      </c>
      <c r="K17429" s="83" t="str">
        <f>IFERROR(IFERROR(VLOOKUP(I17429,'DE-PARA'!B:D,3,0),VLOOKUP(I17429,'DE-PARA'!C:D,2,0)),"NÃO ENCONTRADO")</f>
        <v>Materiais</v>
      </c>
      <c r="L17429" s="50" t="str">
        <f>VLOOKUP(K17429,'Base -Receita-Despesa'!$B:$AS,1,FALSE)</f>
        <v>Materiais</v>
      </c>
    </row>
    <row r="17430" spans="1:12" x14ac:dyDescent="0.3">
      <c r="A17430" s="82" t="str">
        <f t="shared" si="544"/>
        <v>2020</v>
      </c>
      <c r="B17430" s="260" t="s">
        <v>2228</v>
      </c>
      <c r="C17430" s="261" t="s">
        <v>138</v>
      </c>
      <c r="D17430" s="74" t="str">
        <f t="shared" si="545"/>
        <v>fev/2020</v>
      </c>
      <c r="E17430" s="264">
        <v>43887</v>
      </c>
      <c r="F17430" s="282">
        <v>8148</v>
      </c>
      <c r="G17430" s="282" t="s">
        <v>2229</v>
      </c>
      <c r="H17430" s="265" t="s">
        <v>5272</v>
      </c>
      <c r="I17430" s="265" t="s">
        <v>2181</v>
      </c>
      <c r="J17430" s="266">
        <v>-3018.4</v>
      </c>
      <c r="K17430" s="83" t="str">
        <f>IFERROR(IFERROR(VLOOKUP(I17430,'DE-PARA'!B:D,3,0),VLOOKUP(I17430,'DE-PARA'!C:D,2,0)),"NÃO ENCONTRADO")</f>
        <v>Materiais</v>
      </c>
      <c r="L17430" s="50" t="str">
        <f>VLOOKUP(K17430,'Base -Receita-Despesa'!$B:$AS,1,FALSE)</f>
        <v>Materiais</v>
      </c>
    </row>
    <row r="17431" spans="1:12" x14ac:dyDescent="0.3">
      <c r="A17431" s="82" t="str">
        <f t="shared" si="544"/>
        <v>2020</v>
      </c>
      <c r="B17431" s="260" t="s">
        <v>2228</v>
      </c>
      <c r="C17431" s="261" t="s">
        <v>138</v>
      </c>
      <c r="D17431" s="74" t="str">
        <f t="shared" si="545"/>
        <v>fev/2020</v>
      </c>
      <c r="E17431" s="264">
        <v>43887</v>
      </c>
      <c r="F17431" s="282">
        <v>73407</v>
      </c>
      <c r="G17431" s="282" t="s">
        <v>2330</v>
      </c>
      <c r="H17431" s="265" t="s">
        <v>5202</v>
      </c>
      <c r="I17431" s="265" t="s">
        <v>2183</v>
      </c>
      <c r="J17431" s="265">
        <v>-107.49</v>
      </c>
      <c r="K17431" s="83" t="str">
        <f>IFERROR(IFERROR(VLOOKUP(I17431,'DE-PARA'!B:D,3,0),VLOOKUP(I17431,'DE-PARA'!C:D,2,0)),"NÃO ENCONTRADO")</f>
        <v>Materiais</v>
      </c>
      <c r="L17431" s="50" t="str">
        <f>VLOOKUP(K17431,'Base -Receita-Despesa'!$B:$AS,1,FALSE)</f>
        <v>Materiais</v>
      </c>
    </row>
    <row r="17432" spans="1:12" x14ac:dyDescent="0.3">
      <c r="A17432" s="82" t="str">
        <f t="shared" si="544"/>
        <v>2020</v>
      </c>
      <c r="B17432" s="260" t="s">
        <v>2228</v>
      </c>
      <c r="C17432" s="261" t="s">
        <v>138</v>
      </c>
      <c r="D17432" s="74" t="str">
        <f t="shared" si="545"/>
        <v>fev/2020</v>
      </c>
      <c r="E17432" s="264">
        <v>43887</v>
      </c>
      <c r="F17432" s="282">
        <v>73407</v>
      </c>
      <c r="G17432" s="282" t="s">
        <v>2324</v>
      </c>
      <c r="H17432" s="265" t="s">
        <v>5202</v>
      </c>
      <c r="I17432" s="265" t="s">
        <v>2183</v>
      </c>
      <c r="J17432" s="265">
        <v>-107.49</v>
      </c>
      <c r="K17432" s="83" t="str">
        <f>IFERROR(IFERROR(VLOOKUP(I17432,'DE-PARA'!B:D,3,0),VLOOKUP(I17432,'DE-PARA'!C:D,2,0)),"NÃO ENCONTRADO")</f>
        <v>Materiais</v>
      </c>
      <c r="L17432" s="50" t="str">
        <f>VLOOKUP(K17432,'Base -Receita-Despesa'!$B:$AS,1,FALSE)</f>
        <v>Materiais</v>
      </c>
    </row>
    <row r="17433" spans="1:12" x14ac:dyDescent="0.3">
      <c r="A17433" s="82" t="str">
        <f t="shared" si="544"/>
        <v>2020</v>
      </c>
      <c r="B17433" s="260" t="s">
        <v>2228</v>
      </c>
      <c r="C17433" s="261" t="s">
        <v>138</v>
      </c>
      <c r="D17433" s="74" t="str">
        <f t="shared" si="545"/>
        <v>fev/2020</v>
      </c>
      <c r="E17433" s="264">
        <v>43887</v>
      </c>
      <c r="F17433" s="282">
        <v>32738</v>
      </c>
      <c r="G17433" s="282" t="s">
        <v>2229</v>
      </c>
      <c r="H17433" s="265" t="s">
        <v>5171</v>
      </c>
      <c r="I17433" s="265" t="s">
        <v>2182</v>
      </c>
      <c r="J17433" s="265">
        <v>-182.08</v>
      </c>
      <c r="K17433" s="83" t="str">
        <f>IFERROR(IFERROR(VLOOKUP(I17433,'DE-PARA'!B:D,3,0),VLOOKUP(I17433,'DE-PARA'!C:D,2,0)),"NÃO ENCONTRADO")</f>
        <v>Materiais</v>
      </c>
      <c r="L17433" s="50" t="str">
        <f>VLOOKUP(K17433,'Base -Receita-Despesa'!$B:$AS,1,FALSE)</f>
        <v>Materiais</v>
      </c>
    </row>
    <row r="17434" spans="1:12" x14ac:dyDescent="0.3">
      <c r="A17434" s="82" t="str">
        <f t="shared" si="544"/>
        <v>2020</v>
      </c>
      <c r="B17434" s="260" t="s">
        <v>2228</v>
      </c>
      <c r="C17434" s="261" t="s">
        <v>138</v>
      </c>
      <c r="D17434" s="74" t="str">
        <f t="shared" si="545"/>
        <v>fev/2020</v>
      </c>
      <c r="E17434" s="264">
        <v>43887</v>
      </c>
      <c r="F17434" s="282">
        <v>15795</v>
      </c>
      <c r="G17434" s="282" t="s">
        <v>2229</v>
      </c>
      <c r="H17434" s="265" t="s">
        <v>5130</v>
      </c>
      <c r="I17434" s="265" t="s">
        <v>200</v>
      </c>
      <c r="J17434" s="266">
        <v>-9308.61</v>
      </c>
      <c r="K17434" s="83" t="str">
        <f>IFERROR(IFERROR(VLOOKUP(I17434,'DE-PARA'!B:D,3,0),VLOOKUP(I17434,'DE-PARA'!C:D,2,0)),"NÃO ENCONTRADO")</f>
        <v>Serviços</v>
      </c>
      <c r="L17434" s="50" t="str">
        <f>VLOOKUP(K17434,'Base -Receita-Despesa'!$B:$AS,1,FALSE)</f>
        <v>Serviços</v>
      </c>
    </row>
    <row r="17435" spans="1:12" x14ac:dyDescent="0.3">
      <c r="A17435" s="82" t="str">
        <f t="shared" si="544"/>
        <v>2020</v>
      </c>
      <c r="B17435" s="260" t="s">
        <v>2228</v>
      </c>
      <c r="C17435" s="261" t="s">
        <v>138</v>
      </c>
      <c r="D17435" s="74" t="str">
        <f t="shared" si="545"/>
        <v>fev/2020</v>
      </c>
      <c r="E17435" s="264">
        <v>43887</v>
      </c>
      <c r="F17435" s="282">
        <v>99252</v>
      </c>
      <c r="G17435" s="282" t="s">
        <v>2229</v>
      </c>
      <c r="H17435" s="265" t="s">
        <v>5262</v>
      </c>
      <c r="I17435" s="265" t="s">
        <v>2194</v>
      </c>
      <c r="J17435" s="266">
        <v>-7350</v>
      </c>
      <c r="K17435" s="83" t="str">
        <f>IFERROR(IFERROR(VLOOKUP(I17435,'DE-PARA'!B:D,3,0),VLOOKUP(I17435,'DE-PARA'!C:D,2,0)),"NÃO ENCONTRADO")</f>
        <v>Materiais</v>
      </c>
      <c r="L17435" s="50" t="str">
        <f>VLOOKUP(K17435,'Base -Receita-Despesa'!$B:$AS,1,FALSE)</f>
        <v>Materiais</v>
      </c>
    </row>
    <row r="17436" spans="1:12" x14ac:dyDescent="0.3">
      <c r="A17436" s="82" t="str">
        <f t="shared" si="544"/>
        <v>2020</v>
      </c>
      <c r="B17436" s="260" t="s">
        <v>2228</v>
      </c>
      <c r="C17436" s="261" t="s">
        <v>138</v>
      </c>
      <c r="D17436" s="74" t="str">
        <f t="shared" si="545"/>
        <v>fev/2020</v>
      </c>
      <c r="E17436" s="264">
        <v>43887</v>
      </c>
      <c r="F17436" s="282">
        <v>9807</v>
      </c>
      <c r="G17436" s="282" t="s">
        <v>2229</v>
      </c>
      <c r="H17436" s="265" t="s">
        <v>5273</v>
      </c>
      <c r="I17436" s="265" t="s">
        <v>2182</v>
      </c>
      <c r="J17436" s="265">
        <v>-475.69</v>
      </c>
      <c r="K17436" s="83" t="str">
        <f>IFERROR(IFERROR(VLOOKUP(I17436,'DE-PARA'!B:D,3,0),VLOOKUP(I17436,'DE-PARA'!C:D,2,0)),"NÃO ENCONTRADO")</f>
        <v>Materiais</v>
      </c>
      <c r="L17436" s="50" t="str">
        <f>VLOOKUP(K17436,'Base -Receita-Despesa'!$B:$AS,1,FALSE)</f>
        <v>Materiais</v>
      </c>
    </row>
    <row r="17437" spans="1:12" x14ac:dyDescent="0.3">
      <c r="A17437" s="82" t="str">
        <f t="shared" si="544"/>
        <v>2020</v>
      </c>
      <c r="B17437" s="260" t="s">
        <v>2228</v>
      </c>
      <c r="C17437" s="261" t="s">
        <v>138</v>
      </c>
      <c r="D17437" s="74" t="str">
        <f t="shared" si="545"/>
        <v>fev/2020</v>
      </c>
      <c r="E17437" s="264">
        <v>43887</v>
      </c>
      <c r="F17437" s="282" t="s">
        <v>1261</v>
      </c>
      <c r="G17437" s="282" t="s">
        <v>2229</v>
      </c>
      <c r="H17437" s="265" t="s">
        <v>2250</v>
      </c>
      <c r="I17437" s="265" t="s">
        <v>135</v>
      </c>
      <c r="J17437" s="265">
        <v>-9.5</v>
      </c>
      <c r="K17437" s="83" t="str">
        <f>IFERROR(IFERROR(VLOOKUP(I17437,'DE-PARA'!B:D,3,0),VLOOKUP(I17437,'DE-PARA'!C:D,2,0)),"NÃO ENCONTRADO")</f>
        <v>Outras Saídas</v>
      </c>
      <c r="L17437" s="50" t="str">
        <f>VLOOKUP(K17437,'Base -Receita-Despesa'!$B:$AS,1,FALSE)</f>
        <v>Outras Saídas</v>
      </c>
    </row>
    <row r="17438" spans="1:12" x14ac:dyDescent="0.3">
      <c r="A17438" s="82" t="str">
        <f t="shared" si="544"/>
        <v>2020</v>
      </c>
      <c r="B17438" s="260" t="s">
        <v>2228</v>
      </c>
      <c r="C17438" s="261" t="s">
        <v>138</v>
      </c>
      <c r="D17438" s="74" t="str">
        <f t="shared" si="545"/>
        <v>fev/2020</v>
      </c>
      <c r="E17438" s="264">
        <v>43887</v>
      </c>
      <c r="F17438" s="282" t="s">
        <v>1261</v>
      </c>
      <c r="G17438" s="282" t="s">
        <v>2229</v>
      </c>
      <c r="H17438" s="265" t="s">
        <v>2250</v>
      </c>
      <c r="I17438" s="265" t="s">
        <v>135</v>
      </c>
      <c r="J17438" s="265">
        <v>-9.5</v>
      </c>
      <c r="K17438" s="83" t="str">
        <f>IFERROR(IFERROR(VLOOKUP(I17438,'DE-PARA'!B:D,3,0),VLOOKUP(I17438,'DE-PARA'!C:D,2,0)),"NÃO ENCONTRADO")</f>
        <v>Outras Saídas</v>
      </c>
      <c r="L17438" s="50" t="str">
        <f>VLOOKUP(K17438,'Base -Receita-Despesa'!$B:$AS,1,FALSE)</f>
        <v>Outras Saídas</v>
      </c>
    </row>
    <row r="17439" spans="1:12" x14ac:dyDescent="0.3">
      <c r="A17439" s="82" t="str">
        <f t="shared" si="544"/>
        <v>2020</v>
      </c>
      <c r="B17439" s="260" t="s">
        <v>2228</v>
      </c>
      <c r="C17439" s="261" t="s">
        <v>138</v>
      </c>
      <c r="D17439" s="74" t="str">
        <f t="shared" si="545"/>
        <v>fev/2020</v>
      </c>
      <c r="E17439" s="264">
        <v>43887</v>
      </c>
      <c r="F17439" s="282" t="s">
        <v>1261</v>
      </c>
      <c r="G17439" s="282" t="s">
        <v>2229</v>
      </c>
      <c r="H17439" s="265" t="s">
        <v>2250</v>
      </c>
      <c r="I17439" s="265" t="s">
        <v>135</v>
      </c>
      <c r="J17439" s="265">
        <v>-9.5</v>
      </c>
      <c r="K17439" s="83" t="str">
        <f>IFERROR(IFERROR(VLOOKUP(I17439,'DE-PARA'!B:D,3,0),VLOOKUP(I17439,'DE-PARA'!C:D,2,0)),"NÃO ENCONTRADO")</f>
        <v>Outras Saídas</v>
      </c>
      <c r="L17439" s="50" t="str">
        <f>VLOOKUP(K17439,'Base -Receita-Despesa'!$B:$AS,1,FALSE)</f>
        <v>Outras Saídas</v>
      </c>
    </row>
    <row r="17440" spans="1:12" x14ac:dyDescent="0.3">
      <c r="A17440" s="82" t="str">
        <f t="shared" si="544"/>
        <v>2020</v>
      </c>
      <c r="B17440" s="260" t="s">
        <v>2228</v>
      </c>
      <c r="C17440" s="261" t="s">
        <v>138</v>
      </c>
      <c r="D17440" s="74" t="str">
        <f t="shared" si="545"/>
        <v>fev/2020</v>
      </c>
      <c r="E17440" s="264">
        <v>43887</v>
      </c>
      <c r="F17440" s="282" t="s">
        <v>1070</v>
      </c>
      <c r="G17440" s="282" t="s">
        <v>2229</v>
      </c>
      <c r="H17440" s="265" t="s">
        <v>1071</v>
      </c>
      <c r="I17440" s="265" t="s">
        <v>2237</v>
      </c>
      <c r="J17440" s="266">
        <v>24222.61</v>
      </c>
      <c r="K17440" s="83" t="str">
        <f>IFERROR(IFERROR(VLOOKUP(I17440,'DE-PARA'!B:D,3,0),VLOOKUP(I17440,'DE-PARA'!C:D,2,0)),"NÃO ENCONTRADO")</f>
        <v>Entrada Conta Aplicação (+)</v>
      </c>
      <c r="L17440" s="50" t="str">
        <f>VLOOKUP(K17440,'Base -Receita-Despesa'!$B:$AS,1,FALSE)</f>
        <v>ENTRADA CONTA APLICAÇÃO (+)</v>
      </c>
    </row>
    <row r="17441" spans="1:12" x14ac:dyDescent="0.3">
      <c r="A17441" s="82" t="str">
        <f t="shared" si="544"/>
        <v>2020</v>
      </c>
      <c r="B17441" s="260" t="s">
        <v>2228</v>
      </c>
      <c r="C17441" s="261" t="s">
        <v>138</v>
      </c>
      <c r="D17441" s="74" t="str">
        <f t="shared" si="545"/>
        <v>fev/2020</v>
      </c>
      <c r="E17441" s="264">
        <v>43888</v>
      </c>
      <c r="F17441" s="282">
        <v>73406</v>
      </c>
      <c r="G17441" s="282" t="s">
        <v>2229</v>
      </c>
      <c r="H17441" s="265" t="s">
        <v>5202</v>
      </c>
      <c r="I17441" s="265" t="s">
        <v>2182</v>
      </c>
      <c r="J17441" s="265">
        <v>-714.42</v>
      </c>
      <c r="K17441" s="83" t="str">
        <f>IFERROR(IFERROR(VLOOKUP(I17441,'DE-PARA'!B:D,3,0),VLOOKUP(I17441,'DE-PARA'!C:D,2,0)),"NÃO ENCONTRADO")</f>
        <v>Materiais</v>
      </c>
      <c r="L17441" s="50" t="str">
        <f>VLOOKUP(K17441,'Base -Receita-Despesa'!$B:$AS,1,FALSE)</f>
        <v>Materiais</v>
      </c>
    </row>
    <row r="17442" spans="1:12" x14ac:dyDescent="0.3">
      <c r="A17442" s="82" t="str">
        <f t="shared" si="544"/>
        <v>2020</v>
      </c>
      <c r="B17442" s="260" t="s">
        <v>2228</v>
      </c>
      <c r="C17442" s="261" t="s">
        <v>138</v>
      </c>
      <c r="D17442" s="74" t="str">
        <f t="shared" si="545"/>
        <v>fev/2020</v>
      </c>
      <c r="E17442" s="264">
        <v>43888</v>
      </c>
      <c r="F17442" s="282">
        <v>383</v>
      </c>
      <c r="G17442" s="282" t="s">
        <v>2229</v>
      </c>
      <c r="H17442" s="265" t="s">
        <v>5274</v>
      </c>
      <c r="I17442" s="265" t="s">
        <v>157</v>
      </c>
      <c r="J17442" s="266">
        <v>-8955.61</v>
      </c>
      <c r="K17442" s="83" t="str">
        <f>IFERROR(IFERROR(VLOOKUP(I17442,'DE-PARA'!B:D,3,0),VLOOKUP(I17442,'DE-PARA'!C:D,2,0)),"NÃO ENCONTRADO")</f>
        <v>Materiais</v>
      </c>
      <c r="L17442" s="50" t="str">
        <f>VLOOKUP(K17442,'Base -Receita-Despesa'!$B:$AS,1,FALSE)</f>
        <v>Materiais</v>
      </c>
    </row>
    <row r="17443" spans="1:12" x14ac:dyDescent="0.3">
      <c r="A17443" s="82" t="str">
        <f t="shared" si="544"/>
        <v>2020</v>
      </c>
      <c r="B17443" s="260" t="s">
        <v>2228</v>
      </c>
      <c r="C17443" s="261" t="s">
        <v>138</v>
      </c>
      <c r="D17443" s="74" t="str">
        <f t="shared" si="545"/>
        <v>fev/2020</v>
      </c>
      <c r="E17443" s="264">
        <v>43888</v>
      </c>
      <c r="F17443" s="282">
        <v>108377</v>
      </c>
      <c r="G17443" s="282" t="s">
        <v>2229</v>
      </c>
      <c r="H17443" s="265" t="s">
        <v>528</v>
      </c>
      <c r="I17443" s="265" t="s">
        <v>2182</v>
      </c>
      <c r="J17443" s="266">
        <v>-1950</v>
      </c>
      <c r="K17443" s="83" t="str">
        <f>IFERROR(IFERROR(VLOOKUP(I17443,'DE-PARA'!B:D,3,0),VLOOKUP(I17443,'DE-PARA'!C:D,2,0)),"NÃO ENCONTRADO")</f>
        <v>Materiais</v>
      </c>
      <c r="L17443" s="50" t="str">
        <f>VLOOKUP(K17443,'Base -Receita-Despesa'!$B:$AS,1,FALSE)</f>
        <v>Materiais</v>
      </c>
    </row>
    <row r="17444" spans="1:12" x14ac:dyDescent="0.3">
      <c r="A17444" s="82" t="str">
        <f t="shared" si="544"/>
        <v>2020</v>
      </c>
      <c r="B17444" s="260" t="s">
        <v>2228</v>
      </c>
      <c r="C17444" s="261" t="s">
        <v>138</v>
      </c>
      <c r="D17444" s="74" t="str">
        <f t="shared" si="545"/>
        <v>fev/2020</v>
      </c>
      <c r="E17444" s="264">
        <v>43888</v>
      </c>
      <c r="F17444" s="282" t="s">
        <v>1008</v>
      </c>
      <c r="G17444" s="282" t="s">
        <v>2229</v>
      </c>
      <c r="H17444" s="265" t="s">
        <v>132</v>
      </c>
      <c r="I17444" s="265" t="s">
        <v>133</v>
      </c>
      <c r="J17444" s="266">
        <v>-2546.4699999999998</v>
      </c>
      <c r="K17444" s="83" t="str">
        <f>IFERROR(IFERROR(VLOOKUP(I17444,'DE-PARA'!B:D,3,0),VLOOKUP(I17444,'DE-PARA'!C:D,2,0)),"NÃO ENCONTRADO")</f>
        <v>Pessoal</v>
      </c>
      <c r="L17444" s="50" t="str">
        <f>VLOOKUP(K17444,'Base -Receita-Despesa'!$B:$AS,1,FALSE)</f>
        <v>Pessoal</v>
      </c>
    </row>
    <row r="17445" spans="1:12" x14ac:dyDescent="0.3">
      <c r="A17445" s="82" t="str">
        <f t="shared" si="544"/>
        <v>2020</v>
      </c>
      <c r="B17445" s="260" t="s">
        <v>2228</v>
      </c>
      <c r="C17445" s="261" t="s">
        <v>138</v>
      </c>
      <c r="D17445" s="74" t="str">
        <f t="shared" si="545"/>
        <v>fev/2020</v>
      </c>
      <c r="E17445" s="264">
        <v>43888</v>
      </c>
      <c r="F17445" s="282" t="s">
        <v>1261</v>
      </c>
      <c r="G17445" s="282" t="s">
        <v>2229</v>
      </c>
      <c r="H17445" s="265" t="s">
        <v>2250</v>
      </c>
      <c r="I17445" s="265" t="s">
        <v>135</v>
      </c>
      <c r="J17445" s="265">
        <v>-9.5</v>
      </c>
      <c r="K17445" s="83" t="str">
        <f>IFERROR(IFERROR(VLOOKUP(I17445,'DE-PARA'!B:D,3,0),VLOOKUP(I17445,'DE-PARA'!C:D,2,0)),"NÃO ENCONTRADO")</f>
        <v>Outras Saídas</v>
      </c>
      <c r="L17445" s="50" t="str">
        <f>VLOOKUP(K17445,'Base -Receita-Despesa'!$B:$AS,1,FALSE)</f>
        <v>Outras Saídas</v>
      </c>
    </row>
    <row r="17446" spans="1:12" x14ac:dyDescent="0.3">
      <c r="A17446" s="82" t="str">
        <f t="shared" si="544"/>
        <v>2020</v>
      </c>
      <c r="B17446" s="260" t="s">
        <v>2228</v>
      </c>
      <c r="C17446" s="261" t="s">
        <v>138</v>
      </c>
      <c r="D17446" s="74" t="str">
        <f t="shared" si="545"/>
        <v>fev/2020</v>
      </c>
      <c r="E17446" s="264">
        <v>43888</v>
      </c>
      <c r="F17446" s="282" t="s">
        <v>1261</v>
      </c>
      <c r="G17446" s="282" t="s">
        <v>2229</v>
      </c>
      <c r="H17446" s="265" t="s">
        <v>2250</v>
      </c>
      <c r="I17446" s="265" t="s">
        <v>135</v>
      </c>
      <c r="J17446" s="265">
        <v>-9.5</v>
      </c>
      <c r="K17446" s="83" t="str">
        <f>IFERROR(IFERROR(VLOOKUP(I17446,'DE-PARA'!B:D,3,0),VLOOKUP(I17446,'DE-PARA'!C:D,2,0)),"NÃO ENCONTRADO")</f>
        <v>Outras Saídas</v>
      </c>
      <c r="L17446" s="50" t="str">
        <f>VLOOKUP(K17446,'Base -Receita-Despesa'!$B:$AS,1,FALSE)</f>
        <v>Outras Saídas</v>
      </c>
    </row>
    <row r="17447" spans="1:12" x14ac:dyDescent="0.3">
      <c r="A17447" s="82" t="str">
        <f t="shared" si="544"/>
        <v>2020</v>
      </c>
      <c r="B17447" s="260" t="s">
        <v>2228</v>
      </c>
      <c r="C17447" s="261" t="s">
        <v>138</v>
      </c>
      <c r="D17447" s="74" t="str">
        <f t="shared" si="545"/>
        <v>fev/2020</v>
      </c>
      <c r="E17447" s="264">
        <v>43888</v>
      </c>
      <c r="F17447" s="282" t="s">
        <v>1261</v>
      </c>
      <c r="G17447" s="282" t="s">
        <v>2229</v>
      </c>
      <c r="H17447" s="265" t="s">
        <v>2250</v>
      </c>
      <c r="I17447" s="265" t="s">
        <v>135</v>
      </c>
      <c r="J17447" s="265">
        <v>-9.5</v>
      </c>
      <c r="K17447" s="83" t="str">
        <f>IFERROR(IFERROR(VLOOKUP(I17447,'DE-PARA'!B:D,3,0),VLOOKUP(I17447,'DE-PARA'!C:D,2,0)),"NÃO ENCONTRADO")</f>
        <v>Outras Saídas</v>
      </c>
      <c r="L17447" s="50" t="str">
        <f>VLOOKUP(K17447,'Base -Receita-Despesa'!$B:$AS,1,FALSE)</f>
        <v>Outras Saídas</v>
      </c>
    </row>
    <row r="17448" spans="1:12" x14ac:dyDescent="0.3">
      <c r="A17448" s="82" t="str">
        <f t="shared" si="544"/>
        <v>2020</v>
      </c>
      <c r="B17448" s="260" t="s">
        <v>2228</v>
      </c>
      <c r="C17448" s="261" t="s">
        <v>138</v>
      </c>
      <c r="D17448" s="74" t="str">
        <f t="shared" si="545"/>
        <v>fev/2020</v>
      </c>
      <c r="E17448" s="264">
        <v>43888</v>
      </c>
      <c r="F17448" s="282" t="s">
        <v>1261</v>
      </c>
      <c r="G17448" s="282" t="s">
        <v>2229</v>
      </c>
      <c r="H17448" s="265" t="s">
        <v>262</v>
      </c>
      <c r="I17448" s="265" t="s">
        <v>135</v>
      </c>
      <c r="J17448" s="265">
        <v>-215.25</v>
      </c>
      <c r="K17448" s="83" t="str">
        <f>IFERROR(IFERROR(VLOOKUP(I17448,'DE-PARA'!B:D,3,0),VLOOKUP(I17448,'DE-PARA'!C:D,2,0)),"NÃO ENCONTRADO")</f>
        <v>Outras Saídas</v>
      </c>
      <c r="L17448" s="50" t="str">
        <f>VLOOKUP(K17448,'Base -Receita-Despesa'!$B:$AS,1,FALSE)</f>
        <v>Outras Saídas</v>
      </c>
    </row>
    <row r="17449" spans="1:12" x14ac:dyDescent="0.3">
      <c r="A17449" s="82" t="str">
        <f t="shared" si="544"/>
        <v>2020</v>
      </c>
      <c r="B17449" s="260" t="s">
        <v>2228</v>
      </c>
      <c r="C17449" s="261" t="s">
        <v>138</v>
      </c>
      <c r="D17449" s="74" t="str">
        <f t="shared" si="545"/>
        <v>fev/2020</v>
      </c>
      <c r="E17449" s="264">
        <v>43888</v>
      </c>
      <c r="F17449" s="282" t="s">
        <v>1070</v>
      </c>
      <c r="G17449" s="282" t="s">
        <v>2229</v>
      </c>
      <c r="H17449" s="265" t="s">
        <v>1071</v>
      </c>
      <c r="I17449" s="265" t="s">
        <v>2237</v>
      </c>
      <c r="J17449" s="266">
        <v>14410.25</v>
      </c>
      <c r="K17449" s="83" t="str">
        <f>IFERROR(IFERROR(VLOOKUP(I17449,'DE-PARA'!B:D,3,0),VLOOKUP(I17449,'DE-PARA'!C:D,2,0)),"NÃO ENCONTRADO")</f>
        <v>Entrada Conta Aplicação (+)</v>
      </c>
      <c r="L17449" s="50" t="str">
        <f>VLOOKUP(K17449,'Base -Receita-Despesa'!$B:$AS,1,FALSE)</f>
        <v>ENTRADA CONTA APLICAÇÃO (+)</v>
      </c>
    </row>
    <row r="17450" spans="1:12" x14ac:dyDescent="0.3">
      <c r="A17450" s="82" t="str">
        <f t="shared" ref="A17450:A17513" si="546">IF(K17450="NÃO ENCONTRADO",0,RIGHT(D17450,4))</f>
        <v>2020</v>
      </c>
      <c r="B17450" s="260" t="s">
        <v>2228</v>
      </c>
      <c r="C17450" s="261" t="s">
        <v>138</v>
      </c>
      <c r="D17450" s="74" t="str">
        <f t="shared" si="545"/>
        <v>fev/2020</v>
      </c>
      <c r="E17450" s="264">
        <v>43889</v>
      </c>
      <c r="F17450" s="282" t="s">
        <v>1267</v>
      </c>
      <c r="G17450" s="282" t="s">
        <v>2229</v>
      </c>
      <c r="H17450" s="265" t="s">
        <v>5224</v>
      </c>
      <c r="I17450" s="265" t="s">
        <v>160</v>
      </c>
      <c r="J17450" s="265">
        <v>525.27</v>
      </c>
      <c r="K17450" s="83" t="str">
        <f>IFERROR(IFERROR(VLOOKUP(I17450,'DE-PARA'!B:D,3,0),VLOOKUP(I17450,'DE-PARA'!C:D,2,0)),"NÃO ENCONTRADO")</f>
        <v>Outras Saídas</v>
      </c>
      <c r="L17450" s="50" t="str">
        <f>VLOOKUP(K17450,'Base -Receita-Despesa'!$B:$AS,1,FALSE)</f>
        <v>Outras Saídas</v>
      </c>
    </row>
    <row r="17451" spans="1:12" x14ac:dyDescent="0.3">
      <c r="A17451" s="82" t="str">
        <f t="shared" si="546"/>
        <v>2020</v>
      </c>
      <c r="B17451" s="260" t="s">
        <v>2228</v>
      </c>
      <c r="C17451" s="261" t="s">
        <v>138</v>
      </c>
      <c r="D17451" s="74" t="str">
        <f t="shared" si="545"/>
        <v>fev/2020</v>
      </c>
      <c r="E17451" s="264">
        <v>43889</v>
      </c>
      <c r="F17451" s="282">
        <v>394</v>
      </c>
      <c r="G17451" s="282" t="s">
        <v>2229</v>
      </c>
      <c r="H17451" s="265" t="s">
        <v>5274</v>
      </c>
      <c r="I17451" s="265" t="s">
        <v>2182</v>
      </c>
      <c r="J17451" s="265">
        <v>-200</v>
      </c>
      <c r="K17451" s="83" t="str">
        <f>IFERROR(IFERROR(VLOOKUP(I17451,'DE-PARA'!B:D,3,0),VLOOKUP(I17451,'DE-PARA'!C:D,2,0)),"NÃO ENCONTRADO")</f>
        <v>Materiais</v>
      </c>
      <c r="L17451" s="50" t="str">
        <f>VLOOKUP(K17451,'Base -Receita-Despesa'!$B:$AS,1,FALSE)</f>
        <v>Materiais</v>
      </c>
    </row>
    <row r="17452" spans="1:12" x14ac:dyDescent="0.3">
      <c r="A17452" s="82" t="str">
        <f t="shared" si="546"/>
        <v>2020</v>
      </c>
      <c r="B17452" s="260" t="s">
        <v>2228</v>
      </c>
      <c r="C17452" s="261" t="s">
        <v>138</v>
      </c>
      <c r="D17452" s="74" t="str">
        <f t="shared" si="545"/>
        <v>fev/2020</v>
      </c>
      <c r="E17452" s="264">
        <v>43889</v>
      </c>
      <c r="F17452" s="282" t="s">
        <v>4423</v>
      </c>
      <c r="G17452" s="282" t="s">
        <v>2229</v>
      </c>
      <c r="H17452" s="265" t="s">
        <v>5275</v>
      </c>
      <c r="I17452" s="265" t="s">
        <v>540</v>
      </c>
      <c r="J17452" s="265">
        <v>-373.14</v>
      </c>
      <c r="K17452" s="83" t="str">
        <f>IFERROR(IFERROR(VLOOKUP(I17452,'DE-PARA'!B:D,3,0),VLOOKUP(I17452,'DE-PARA'!C:D,2,0)),"NÃO ENCONTRADO")</f>
        <v>Tributos, Taxas e Contribuições</v>
      </c>
      <c r="L17452" s="50" t="str">
        <f>VLOOKUP(K17452,'Base -Receita-Despesa'!$B:$AS,1,FALSE)</f>
        <v>Tributos, Taxas e Contribuições</v>
      </c>
    </row>
    <row r="17453" spans="1:12" x14ac:dyDescent="0.3">
      <c r="A17453" s="82" t="str">
        <f t="shared" si="546"/>
        <v>2020</v>
      </c>
      <c r="B17453" s="260" t="s">
        <v>2228</v>
      </c>
      <c r="C17453" s="261" t="s">
        <v>138</v>
      </c>
      <c r="D17453" s="74" t="str">
        <f t="shared" si="545"/>
        <v>fev/2020</v>
      </c>
      <c r="E17453" s="264">
        <v>43889</v>
      </c>
      <c r="F17453" s="282">
        <v>1061</v>
      </c>
      <c r="G17453" s="282" t="s">
        <v>2229</v>
      </c>
      <c r="H17453" s="265" t="s">
        <v>5276</v>
      </c>
      <c r="I17453" s="265" t="s">
        <v>2194</v>
      </c>
      <c r="J17453" s="266">
        <v>-2683.97</v>
      </c>
      <c r="K17453" s="83" t="str">
        <f>IFERROR(IFERROR(VLOOKUP(I17453,'DE-PARA'!B:D,3,0),VLOOKUP(I17453,'DE-PARA'!C:D,2,0)),"NÃO ENCONTRADO")</f>
        <v>Materiais</v>
      </c>
      <c r="L17453" s="50" t="str">
        <f>VLOOKUP(K17453,'Base -Receita-Despesa'!$B:$AS,1,FALSE)</f>
        <v>Materiais</v>
      </c>
    </row>
    <row r="17454" spans="1:12" x14ac:dyDescent="0.3">
      <c r="A17454" s="82" t="str">
        <f t="shared" si="546"/>
        <v>2020</v>
      </c>
      <c r="B17454" s="260" t="s">
        <v>2228</v>
      </c>
      <c r="C17454" s="261" t="s">
        <v>138</v>
      </c>
      <c r="D17454" s="74" t="str">
        <f t="shared" si="545"/>
        <v>fev/2020</v>
      </c>
      <c r="E17454" s="264">
        <v>43889</v>
      </c>
      <c r="F17454" s="282" t="s">
        <v>1008</v>
      </c>
      <c r="G17454" s="282" t="s">
        <v>2229</v>
      </c>
      <c r="H17454" s="265" t="s">
        <v>2965</v>
      </c>
      <c r="I17454" s="265" t="s">
        <v>133</v>
      </c>
      <c r="J17454" s="266">
        <v>-8341.24</v>
      </c>
      <c r="K17454" s="83" t="str">
        <f>IFERROR(IFERROR(VLOOKUP(I17454,'DE-PARA'!B:D,3,0),VLOOKUP(I17454,'DE-PARA'!C:D,2,0)),"NÃO ENCONTRADO")</f>
        <v>Pessoal</v>
      </c>
      <c r="L17454" s="50" t="str">
        <f>VLOOKUP(K17454,'Base -Receita-Despesa'!$B:$AS,1,FALSE)</f>
        <v>Pessoal</v>
      </c>
    </row>
    <row r="17455" spans="1:12" x14ac:dyDescent="0.3">
      <c r="A17455" s="82" t="str">
        <f t="shared" si="546"/>
        <v>2020</v>
      </c>
      <c r="B17455" s="260" t="s">
        <v>2228</v>
      </c>
      <c r="C17455" s="261" t="s">
        <v>138</v>
      </c>
      <c r="D17455" s="74" t="str">
        <f t="shared" si="545"/>
        <v>fev/2020</v>
      </c>
      <c r="E17455" s="264">
        <v>43889</v>
      </c>
      <c r="F17455" s="282" t="s">
        <v>1261</v>
      </c>
      <c r="G17455" s="282" t="s">
        <v>2229</v>
      </c>
      <c r="H17455" s="265" t="s">
        <v>2250</v>
      </c>
      <c r="I17455" s="265" t="s">
        <v>135</v>
      </c>
      <c r="J17455" s="265">
        <v>-9.5</v>
      </c>
      <c r="K17455" s="83" t="str">
        <f>IFERROR(IFERROR(VLOOKUP(I17455,'DE-PARA'!B:D,3,0),VLOOKUP(I17455,'DE-PARA'!C:D,2,0)),"NÃO ENCONTRADO")</f>
        <v>Outras Saídas</v>
      </c>
      <c r="L17455" s="50" t="str">
        <f>VLOOKUP(K17455,'Base -Receita-Despesa'!$B:$AS,1,FALSE)</f>
        <v>Outras Saídas</v>
      </c>
    </row>
    <row r="17456" spans="1:12" x14ac:dyDescent="0.3">
      <c r="A17456" s="82" t="str">
        <f t="shared" si="546"/>
        <v>2020</v>
      </c>
      <c r="B17456" s="260" t="s">
        <v>2228</v>
      </c>
      <c r="C17456" s="261" t="s">
        <v>138</v>
      </c>
      <c r="D17456" s="74" t="str">
        <f t="shared" si="545"/>
        <v>fev/2020</v>
      </c>
      <c r="E17456" s="264">
        <v>43889</v>
      </c>
      <c r="F17456" s="282" t="s">
        <v>1070</v>
      </c>
      <c r="G17456" s="282" t="s">
        <v>2229</v>
      </c>
      <c r="H17456" s="265" t="s">
        <v>1071</v>
      </c>
      <c r="I17456" s="265" t="s">
        <v>2237</v>
      </c>
      <c r="J17456" s="266">
        <v>11082.58</v>
      </c>
      <c r="K17456" s="83" t="str">
        <f>IFERROR(IFERROR(VLOOKUP(I17456,'DE-PARA'!B:D,3,0),VLOOKUP(I17456,'DE-PARA'!C:D,2,0)),"NÃO ENCONTRADO")</f>
        <v>Entrada Conta Aplicação (+)</v>
      </c>
      <c r="L17456" s="50" t="str">
        <f>VLOOKUP(K17456,'Base -Receita-Despesa'!$B:$AS,1,FALSE)</f>
        <v>ENTRADA CONTA APLICAÇÃO (+)</v>
      </c>
    </row>
    <row r="17457" spans="1:12" x14ac:dyDescent="0.3">
      <c r="A17457" s="82" t="str">
        <f t="shared" si="546"/>
        <v>2020</v>
      </c>
      <c r="B17457" s="260" t="s">
        <v>2240</v>
      </c>
      <c r="C17457" s="261" t="s">
        <v>138</v>
      </c>
      <c r="D17457" s="74" t="str">
        <f t="shared" si="545"/>
        <v>fev/2020</v>
      </c>
      <c r="E17457" s="264">
        <v>43889</v>
      </c>
      <c r="F17457" s="282" t="s">
        <v>5180</v>
      </c>
      <c r="G17457" s="282" t="s">
        <v>2229</v>
      </c>
      <c r="H17457" s="265" t="s">
        <v>5277</v>
      </c>
      <c r="I17457" s="265" t="s">
        <v>2171</v>
      </c>
      <c r="J17457" s="267">
        <v>75.2</v>
      </c>
      <c r="K17457" s="83" t="str">
        <f>IFERROR(IFERROR(VLOOKUP(I17457,'DE-PARA'!B:D,3,0),VLOOKUP(I17457,'DE-PARA'!C:D,2,0)),"NÃO ENCONTRADO")</f>
        <v>Rendimentos sobre Aplicações Financeiras</v>
      </c>
      <c r="L17457" s="50" t="str">
        <f>VLOOKUP(K17457,'Base -Receita-Despesa'!$B:$AS,1,FALSE)</f>
        <v>Rendimentos sobre Aplicações Financeiras</v>
      </c>
    </row>
    <row r="17458" spans="1:12" x14ac:dyDescent="0.3">
      <c r="A17458" s="82" t="str">
        <f t="shared" si="546"/>
        <v>2020</v>
      </c>
      <c r="B17458" s="260" t="s">
        <v>2228</v>
      </c>
      <c r="C17458" s="261" t="s">
        <v>138</v>
      </c>
      <c r="D17458" s="74" t="str">
        <f t="shared" si="545"/>
        <v>fev/2020</v>
      </c>
      <c r="E17458" s="264">
        <v>43889</v>
      </c>
      <c r="F17458" s="282" t="s">
        <v>5180</v>
      </c>
      <c r="G17458" s="282" t="s">
        <v>2229</v>
      </c>
      <c r="H17458" s="265" t="s">
        <v>5277</v>
      </c>
      <c r="I17458" s="265" t="s">
        <v>2171</v>
      </c>
      <c r="J17458" s="265">
        <v>395.46</v>
      </c>
      <c r="K17458" s="83" t="str">
        <f>IFERROR(IFERROR(VLOOKUP(I17458,'DE-PARA'!B:D,3,0),VLOOKUP(I17458,'DE-PARA'!C:D,2,0)),"NÃO ENCONTRADO")</f>
        <v>Rendimentos sobre Aplicações Financeiras</v>
      </c>
      <c r="L17458" s="50" t="str">
        <f>VLOOKUP(K17458,'Base -Receita-Despesa'!$B:$AS,1,FALSE)</f>
        <v>Rendimentos sobre Aplicações Financeiras</v>
      </c>
    </row>
    <row r="17459" spans="1:12" x14ac:dyDescent="0.3">
      <c r="A17459" s="82" t="str">
        <f t="shared" si="546"/>
        <v>2020</v>
      </c>
      <c r="B17459" s="260" t="s">
        <v>2228</v>
      </c>
      <c r="C17459" s="261" t="s">
        <v>138</v>
      </c>
      <c r="D17459" s="74" t="str">
        <f t="shared" si="545"/>
        <v>mar/2020</v>
      </c>
      <c r="E17459" s="264">
        <v>43892</v>
      </c>
      <c r="F17459" s="282">
        <v>20717</v>
      </c>
      <c r="G17459" s="282" t="s">
        <v>2229</v>
      </c>
      <c r="H17459" s="265" t="s">
        <v>5278</v>
      </c>
      <c r="I17459" s="265" t="s">
        <v>2182</v>
      </c>
      <c r="J17459" s="265">
        <v>-470</v>
      </c>
      <c r="K17459" s="83" t="str">
        <f>IFERROR(IFERROR(VLOOKUP(I17459,'DE-PARA'!B:D,3,0),VLOOKUP(I17459,'DE-PARA'!C:D,2,0)),"NÃO ENCONTRADO")</f>
        <v>Materiais</v>
      </c>
      <c r="L17459" s="50" t="str">
        <f>VLOOKUP(K17459,'Base -Receita-Despesa'!$B:$AS,1,FALSE)</f>
        <v>Materiais</v>
      </c>
    </row>
    <row r="17460" spans="1:12" x14ac:dyDescent="0.3">
      <c r="A17460" s="82" t="str">
        <f t="shared" si="546"/>
        <v>2020</v>
      </c>
      <c r="B17460" s="260" t="s">
        <v>2228</v>
      </c>
      <c r="C17460" s="261" t="s">
        <v>138</v>
      </c>
      <c r="D17460" s="74" t="str">
        <f t="shared" si="545"/>
        <v>mar/2020</v>
      </c>
      <c r="E17460" s="264">
        <v>43892</v>
      </c>
      <c r="F17460" s="282">
        <v>1252</v>
      </c>
      <c r="G17460" s="282" t="s">
        <v>2229</v>
      </c>
      <c r="H17460" s="265" t="s">
        <v>3467</v>
      </c>
      <c r="I17460" s="265" t="s">
        <v>157</v>
      </c>
      <c r="J17460" s="266">
        <v>-3565.69</v>
      </c>
      <c r="K17460" s="83" t="str">
        <f>IFERROR(IFERROR(VLOOKUP(I17460,'DE-PARA'!B:D,3,0),VLOOKUP(I17460,'DE-PARA'!C:D,2,0)),"NÃO ENCONTRADO")</f>
        <v>Materiais</v>
      </c>
      <c r="L17460" s="50" t="str">
        <f>VLOOKUP(K17460,'Base -Receita-Despesa'!$B:$AS,1,FALSE)</f>
        <v>Materiais</v>
      </c>
    </row>
    <row r="17461" spans="1:12" x14ac:dyDescent="0.3">
      <c r="A17461" s="82" t="str">
        <f t="shared" si="546"/>
        <v>2020</v>
      </c>
      <c r="B17461" s="260" t="s">
        <v>2228</v>
      </c>
      <c r="C17461" s="261" t="s">
        <v>138</v>
      </c>
      <c r="D17461" s="74" t="str">
        <f t="shared" si="545"/>
        <v>mar/2020</v>
      </c>
      <c r="E17461" s="264">
        <v>43892</v>
      </c>
      <c r="F17461" s="282">
        <v>1250</v>
      </c>
      <c r="G17461" s="282" t="s">
        <v>2229</v>
      </c>
      <c r="H17461" s="265" t="s">
        <v>3467</v>
      </c>
      <c r="I17461" s="265" t="s">
        <v>157</v>
      </c>
      <c r="J17461" s="266">
        <v>-1350.98</v>
      </c>
      <c r="K17461" s="83" t="str">
        <f>IFERROR(IFERROR(VLOOKUP(I17461,'DE-PARA'!B:D,3,0),VLOOKUP(I17461,'DE-PARA'!C:D,2,0)),"NÃO ENCONTRADO")</f>
        <v>Materiais</v>
      </c>
      <c r="L17461" s="50" t="str">
        <f>VLOOKUP(K17461,'Base -Receita-Despesa'!$B:$AS,1,FALSE)</f>
        <v>Materiais</v>
      </c>
    </row>
    <row r="17462" spans="1:12" x14ac:dyDescent="0.3">
      <c r="A17462" s="82" t="str">
        <f t="shared" si="546"/>
        <v>2020</v>
      </c>
      <c r="B17462" s="260" t="s">
        <v>2228</v>
      </c>
      <c r="C17462" s="261" t="s">
        <v>138</v>
      </c>
      <c r="D17462" s="74" t="str">
        <f t="shared" si="545"/>
        <v>mar/2020</v>
      </c>
      <c r="E17462" s="264">
        <v>43892</v>
      </c>
      <c r="F17462" s="282">
        <v>1251</v>
      </c>
      <c r="G17462" s="282" t="s">
        <v>2229</v>
      </c>
      <c r="H17462" s="265" t="s">
        <v>3467</v>
      </c>
      <c r="I17462" s="265" t="s">
        <v>157</v>
      </c>
      <c r="J17462" s="266">
        <v>-5800.21</v>
      </c>
      <c r="K17462" s="83" t="str">
        <f>IFERROR(IFERROR(VLOOKUP(I17462,'DE-PARA'!B:D,3,0),VLOOKUP(I17462,'DE-PARA'!C:D,2,0)),"NÃO ENCONTRADO")</f>
        <v>Materiais</v>
      </c>
      <c r="L17462" s="50" t="str">
        <f>VLOOKUP(K17462,'Base -Receita-Despesa'!$B:$AS,1,FALSE)</f>
        <v>Materiais</v>
      </c>
    </row>
    <row r="17463" spans="1:12" x14ac:dyDescent="0.3">
      <c r="A17463" s="82" t="str">
        <f t="shared" si="546"/>
        <v>2020</v>
      </c>
      <c r="B17463" s="260" t="s">
        <v>2228</v>
      </c>
      <c r="C17463" s="261" t="s">
        <v>138</v>
      </c>
      <c r="D17463" s="74" t="str">
        <f t="shared" si="545"/>
        <v>mar/2020</v>
      </c>
      <c r="E17463" s="264">
        <v>43892</v>
      </c>
      <c r="F17463" s="282">
        <v>34696</v>
      </c>
      <c r="G17463" s="282" t="s">
        <v>2229</v>
      </c>
      <c r="H17463" s="265" t="s">
        <v>5171</v>
      </c>
      <c r="I17463" s="265" t="s">
        <v>2182</v>
      </c>
      <c r="J17463" s="265">
        <v>-160.5</v>
      </c>
      <c r="K17463" s="83" t="str">
        <f>IFERROR(IFERROR(VLOOKUP(I17463,'DE-PARA'!B:D,3,0),VLOOKUP(I17463,'DE-PARA'!C:D,2,0)),"NÃO ENCONTRADO")</f>
        <v>Materiais</v>
      </c>
      <c r="L17463" s="50" t="str">
        <f>VLOOKUP(K17463,'Base -Receita-Despesa'!$B:$AS,1,FALSE)</f>
        <v>Materiais</v>
      </c>
    </row>
    <row r="17464" spans="1:12" x14ac:dyDescent="0.3">
      <c r="A17464" s="82" t="str">
        <f t="shared" si="546"/>
        <v>2020</v>
      </c>
      <c r="B17464" s="260" t="s">
        <v>2228</v>
      </c>
      <c r="C17464" s="261" t="s">
        <v>138</v>
      </c>
      <c r="D17464" s="74" t="str">
        <f t="shared" si="545"/>
        <v>mar/2020</v>
      </c>
      <c r="E17464" s="264">
        <v>43892</v>
      </c>
      <c r="F17464" s="282">
        <v>15781</v>
      </c>
      <c r="G17464" s="282" t="s">
        <v>2229</v>
      </c>
      <c r="H17464" s="265" t="s">
        <v>5169</v>
      </c>
      <c r="I17464" s="265" t="s">
        <v>2181</v>
      </c>
      <c r="J17464" s="265">
        <v>-677.1</v>
      </c>
      <c r="K17464" s="83" t="str">
        <f>IFERROR(IFERROR(VLOOKUP(I17464,'DE-PARA'!B:D,3,0),VLOOKUP(I17464,'DE-PARA'!C:D,2,0)),"NÃO ENCONTRADO")</f>
        <v>Materiais</v>
      </c>
      <c r="L17464" s="50" t="str">
        <f>VLOOKUP(K17464,'Base -Receita-Despesa'!$B:$AS,1,FALSE)</f>
        <v>Materiais</v>
      </c>
    </row>
    <row r="17465" spans="1:12" x14ac:dyDescent="0.3">
      <c r="A17465" s="82" t="str">
        <f t="shared" si="546"/>
        <v>2020</v>
      </c>
      <c r="B17465" s="260" t="s">
        <v>2228</v>
      </c>
      <c r="C17465" s="261" t="s">
        <v>138</v>
      </c>
      <c r="D17465" s="74" t="str">
        <f t="shared" si="545"/>
        <v>mar/2020</v>
      </c>
      <c r="E17465" s="264">
        <v>43892</v>
      </c>
      <c r="F17465" s="282">
        <v>1177519</v>
      </c>
      <c r="G17465" s="282" t="s">
        <v>2284</v>
      </c>
      <c r="H17465" s="265" t="s">
        <v>5152</v>
      </c>
      <c r="I17465" s="265" t="s">
        <v>2182</v>
      </c>
      <c r="J17465" s="266">
        <v>-2929.73</v>
      </c>
      <c r="K17465" s="83" t="str">
        <f>IFERROR(IFERROR(VLOOKUP(I17465,'DE-PARA'!B:D,3,0),VLOOKUP(I17465,'DE-PARA'!C:D,2,0)),"NÃO ENCONTRADO")</f>
        <v>Materiais</v>
      </c>
      <c r="L17465" s="50" t="str">
        <f>VLOOKUP(K17465,'Base -Receita-Despesa'!$B:$AS,1,FALSE)</f>
        <v>Materiais</v>
      </c>
    </row>
    <row r="17466" spans="1:12" x14ac:dyDescent="0.3">
      <c r="A17466" s="82" t="str">
        <f t="shared" si="546"/>
        <v>2020</v>
      </c>
      <c r="B17466" s="260" t="s">
        <v>2228</v>
      </c>
      <c r="C17466" s="261" t="s">
        <v>138</v>
      </c>
      <c r="D17466" s="74" t="str">
        <f t="shared" si="545"/>
        <v>mar/2020</v>
      </c>
      <c r="E17466" s="264">
        <v>43892</v>
      </c>
      <c r="F17466" s="282">
        <v>20737</v>
      </c>
      <c r="G17466" s="282" t="s">
        <v>2229</v>
      </c>
      <c r="H17466" s="265" t="s">
        <v>4792</v>
      </c>
      <c r="I17466" s="265" t="s">
        <v>2181</v>
      </c>
      <c r="J17466" s="265">
        <v>-506.8</v>
      </c>
      <c r="K17466" s="83" t="str">
        <f>IFERROR(IFERROR(VLOOKUP(I17466,'DE-PARA'!B:D,3,0),VLOOKUP(I17466,'DE-PARA'!C:D,2,0)),"NÃO ENCONTRADO")</f>
        <v>Materiais</v>
      </c>
      <c r="L17466" s="50" t="str">
        <f>VLOOKUP(K17466,'Base -Receita-Despesa'!$B:$AS,1,FALSE)</f>
        <v>Materiais</v>
      </c>
    </row>
    <row r="17467" spans="1:12" x14ac:dyDescent="0.3">
      <c r="A17467" s="82" t="str">
        <f t="shared" si="546"/>
        <v>2020</v>
      </c>
      <c r="B17467" s="260" t="s">
        <v>2228</v>
      </c>
      <c r="C17467" s="261" t="s">
        <v>138</v>
      </c>
      <c r="D17467" s="74" t="str">
        <f t="shared" si="545"/>
        <v>mar/2020</v>
      </c>
      <c r="E17467" s="264">
        <v>43892</v>
      </c>
      <c r="F17467" s="282">
        <v>20738</v>
      </c>
      <c r="G17467" s="282" t="s">
        <v>2229</v>
      </c>
      <c r="H17467" s="265" t="s">
        <v>4792</v>
      </c>
      <c r="I17467" s="265" t="s">
        <v>2181</v>
      </c>
      <c r="J17467" s="266">
        <v>-3451.1</v>
      </c>
      <c r="K17467" s="83" t="str">
        <f>IFERROR(IFERROR(VLOOKUP(I17467,'DE-PARA'!B:D,3,0),VLOOKUP(I17467,'DE-PARA'!C:D,2,0)),"NÃO ENCONTRADO")</f>
        <v>Materiais</v>
      </c>
      <c r="L17467" s="50" t="str">
        <f>VLOOKUP(K17467,'Base -Receita-Despesa'!$B:$AS,1,FALSE)</f>
        <v>Materiais</v>
      </c>
    </row>
    <row r="17468" spans="1:12" x14ac:dyDescent="0.3">
      <c r="A17468" s="82" t="str">
        <f t="shared" si="546"/>
        <v>2020</v>
      </c>
      <c r="B17468" s="260" t="s">
        <v>2228</v>
      </c>
      <c r="C17468" s="261" t="s">
        <v>138</v>
      </c>
      <c r="D17468" s="74" t="str">
        <f t="shared" si="545"/>
        <v>mar/2020</v>
      </c>
      <c r="E17468" s="264">
        <v>43892</v>
      </c>
      <c r="F17468" s="282" t="s">
        <v>1070</v>
      </c>
      <c r="G17468" s="282" t="s">
        <v>2229</v>
      </c>
      <c r="H17468" s="265" t="s">
        <v>1071</v>
      </c>
      <c r="I17468" s="265" t="s">
        <v>2237</v>
      </c>
      <c r="J17468" s="266">
        <v>18912.11</v>
      </c>
      <c r="K17468" s="83" t="str">
        <f>IFERROR(IFERROR(VLOOKUP(I17468,'DE-PARA'!B:D,3,0),VLOOKUP(I17468,'DE-PARA'!C:D,2,0)),"NÃO ENCONTRADO")</f>
        <v>Entrada Conta Aplicação (+)</v>
      </c>
      <c r="L17468" s="50" t="str">
        <f>VLOOKUP(K17468,'Base -Receita-Despesa'!$B:$AS,1,FALSE)</f>
        <v>ENTRADA CONTA APLICAÇÃO (+)</v>
      </c>
    </row>
    <row r="17469" spans="1:12" x14ac:dyDescent="0.3">
      <c r="A17469" s="82" t="str">
        <f t="shared" si="546"/>
        <v>2020</v>
      </c>
      <c r="B17469" s="260" t="s">
        <v>2228</v>
      </c>
      <c r="C17469" s="261" t="s">
        <v>138</v>
      </c>
      <c r="D17469" s="74" t="str">
        <f t="shared" si="545"/>
        <v>mar/2020</v>
      </c>
      <c r="E17469" s="264">
        <v>43893</v>
      </c>
      <c r="F17469" s="282">
        <v>868</v>
      </c>
      <c r="G17469" s="282" t="s">
        <v>2229</v>
      </c>
      <c r="H17469" s="265" t="s">
        <v>5176</v>
      </c>
      <c r="I17469" s="265" t="s">
        <v>2194</v>
      </c>
      <c r="J17469" s="265">
        <v>930</v>
      </c>
      <c r="K17469" s="83" t="str">
        <f>IFERROR(IFERROR(VLOOKUP(I17469,'DE-PARA'!B:D,3,0),VLOOKUP(I17469,'DE-PARA'!C:D,2,0)),"NÃO ENCONTRADO")</f>
        <v>Materiais</v>
      </c>
      <c r="L17469" s="50" t="str">
        <f>VLOOKUP(K17469,'Base -Receita-Despesa'!$B:$AS,1,FALSE)</f>
        <v>Materiais</v>
      </c>
    </row>
    <row r="17470" spans="1:12" x14ac:dyDescent="0.3">
      <c r="A17470" s="82" t="str">
        <f t="shared" si="546"/>
        <v>2020</v>
      </c>
      <c r="B17470" s="260" t="s">
        <v>2228</v>
      </c>
      <c r="C17470" s="261" t="s">
        <v>138</v>
      </c>
      <c r="D17470" s="74" t="str">
        <f t="shared" si="545"/>
        <v>mar/2020</v>
      </c>
      <c r="E17470" s="264">
        <v>43893</v>
      </c>
      <c r="F17470" s="282">
        <v>24977</v>
      </c>
      <c r="G17470" s="282" t="s">
        <v>2229</v>
      </c>
      <c r="H17470" s="265" t="s">
        <v>5165</v>
      </c>
      <c r="I17470" s="265" t="s">
        <v>2183</v>
      </c>
      <c r="J17470" s="265">
        <v>-534.96</v>
      </c>
      <c r="K17470" s="83" t="str">
        <f>IFERROR(IFERROR(VLOOKUP(I17470,'DE-PARA'!B:D,3,0),VLOOKUP(I17470,'DE-PARA'!C:D,2,0)),"NÃO ENCONTRADO")</f>
        <v>Materiais</v>
      </c>
      <c r="L17470" s="50" t="str">
        <f>VLOOKUP(K17470,'Base -Receita-Despesa'!$B:$AS,1,FALSE)</f>
        <v>Materiais</v>
      </c>
    </row>
    <row r="17471" spans="1:12" x14ac:dyDescent="0.3">
      <c r="A17471" s="82" t="str">
        <f t="shared" si="546"/>
        <v>2020</v>
      </c>
      <c r="B17471" s="260" t="s">
        <v>2228</v>
      </c>
      <c r="C17471" s="261" t="s">
        <v>138</v>
      </c>
      <c r="D17471" s="74" t="str">
        <f t="shared" si="545"/>
        <v>mar/2020</v>
      </c>
      <c r="E17471" s="264">
        <v>43893</v>
      </c>
      <c r="F17471" s="282">
        <v>24977</v>
      </c>
      <c r="G17471" s="282" t="s">
        <v>2229</v>
      </c>
      <c r="H17471" s="265" t="s">
        <v>5165</v>
      </c>
      <c r="I17471" s="265" t="s">
        <v>562</v>
      </c>
      <c r="J17471" s="265">
        <v>-13.1</v>
      </c>
      <c r="K17471" s="83" t="str">
        <f>IFERROR(IFERROR(VLOOKUP(I17471,'DE-PARA'!B:D,3,0),VLOOKUP(I17471,'DE-PARA'!C:D,2,0)),"NÃO ENCONTRADO")</f>
        <v>Outras Saídas</v>
      </c>
      <c r="L17471" s="50" t="str">
        <f>VLOOKUP(K17471,'Base -Receita-Despesa'!$B:$AS,1,FALSE)</f>
        <v>Outras Saídas</v>
      </c>
    </row>
    <row r="17472" spans="1:12" x14ac:dyDescent="0.3">
      <c r="A17472" s="82" t="str">
        <f t="shared" si="546"/>
        <v>2020</v>
      </c>
      <c r="B17472" s="260" t="s">
        <v>2228</v>
      </c>
      <c r="C17472" s="261" t="s">
        <v>138</v>
      </c>
      <c r="D17472" s="74" t="str">
        <f t="shared" si="545"/>
        <v>mar/2020</v>
      </c>
      <c r="E17472" s="264">
        <v>43893</v>
      </c>
      <c r="F17472" s="282">
        <v>24978</v>
      </c>
      <c r="G17472" s="282" t="s">
        <v>2229</v>
      </c>
      <c r="H17472" s="265" t="s">
        <v>5165</v>
      </c>
      <c r="I17472" s="265" t="s">
        <v>2183</v>
      </c>
      <c r="J17472" s="265">
        <v>-770.96</v>
      </c>
      <c r="K17472" s="83" t="str">
        <f>IFERROR(IFERROR(VLOOKUP(I17472,'DE-PARA'!B:D,3,0),VLOOKUP(I17472,'DE-PARA'!C:D,2,0)),"NÃO ENCONTRADO")</f>
        <v>Materiais</v>
      </c>
      <c r="L17472" s="50" t="str">
        <f>VLOOKUP(K17472,'Base -Receita-Despesa'!$B:$AS,1,FALSE)</f>
        <v>Materiais</v>
      </c>
    </row>
    <row r="17473" spans="1:12" x14ac:dyDescent="0.3">
      <c r="A17473" s="82" t="str">
        <f t="shared" si="546"/>
        <v>2020</v>
      </c>
      <c r="B17473" s="260" t="s">
        <v>2228</v>
      </c>
      <c r="C17473" s="261" t="s">
        <v>138</v>
      </c>
      <c r="D17473" s="74" t="str">
        <f t="shared" si="545"/>
        <v>mar/2020</v>
      </c>
      <c r="E17473" s="264">
        <v>43893</v>
      </c>
      <c r="F17473" s="282">
        <v>24978</v>
      </c>
      <c r="G17473" s="282" t="s">
        <v>2229</v>
      </c>
      <c r="H17473" s="265" t="s">
        <v>5165</v>
      </c>
      <c r="I17473" s="265" t="s">
        <v>562</v>
      </c>
      <c r="J17473" s="265">
        <v>-18.87</v>
      </c>
      <c r="K17473" s="83" t="str">
        <f>IFERROR(IFERROR(VLOOKUP(I17473,'DE-PARA'!B:D,3,0),VLOOKUP(I17473,'DE-PARA'!C:D,2,0)),"NÃO ENCONTRADO")</f>
        <v>Outras Saídas</v>
      </c>
      <c r="L17473" s="50" t="str">
        <f>VLOOKUP(K17473,'Base -Receita-Despesa'!$B:$AS,1,FALSE)</f>
        <v>Outras Saídas</v>
      </c>
    </row>
    <row r="17474" spans="1:12" x14ac:dyDescent="0.3">
      <c r="A17474" s="82" t="str">
        <f t="shared" si="546"/>
        <v>2020</v>
      </c>
      <c r="B17474" s="260" t="s">
        <v>2228</v>
      </c>
      <c r="C17474" s="261" t="s">
        <v>138</v>
      </c>
      <c r="D17474" s="74" t="str">
        <f t="shared" si="545"/>
        <v>mar/2020</v>
      </c>
      <c r="E17474" s="264">
        <v>43893</v>
      </c>
      <c r="F17474" s="282">
        <v>19140</v>
      </c>
      <c r="G17474" s="282" t="s">
        <v>2229</v>
      </c>
      <c r="H17474" s="265" t="s">
        <v>3145</v>
      </c>
      <c r="I17474" s="265" t="s">
        <v>2182</v>
      </c>
      <c r="J17474" s="265">
        <v>-83</v>
      </c>
      <c r="K17474" s="83" t="str">
        <f>IFERROR(IFERROR(VLOOKUP(I17474,'DE-PARA'!B:D,3,0),VLOOKUP(I17474,'DE-PARA'!C:D,2,0)),"NÃO ENCONTRADO")</f>
        <v>Materiais</v>
      </c>
      <c r="L17474" s="50" t="str">
        <f>VLOOKUP(K17474,'Base -Receita-Despesa'!$B:$AS,1,FALSE)</f>
        <v>Materiais</v>
      </c>
    </row>
    <row r="17475" spans="1:12" x14ac:dyDescent="0.3">
      <c r="A17475" s="82" t="str">
        <f t="shared" si="546"/>
        <v>2020</v>
      </c>
      <c r="B17475" s="260" t="s">
        <v>2228</v>
      </c>
      <c r="C17475" s="261" t="s">
        <v>138</v>
      </c>
      <c r="D17475" s="74" t="str">
        <f t="shared" si="545"/>
        <v>mar/2020</v>
      </c>
      <c r="E17475" s="264">
        <v>43893</v>
      </c>
      <c r="F17475" s="282">
        <v>19141</v>
      </c>
      <c r="G17475" s="282" t="s">
        <v>2229</v>
      </c>
      <c r="H17475" s="265" t="s">
        <v>3145</v>
      </c>
      <c r="I17475" s="265" t="s">
        <v>2182</v>
      </c>
      <c r="J17475" s="265">
        <v>-583.5</v>
      </c>
      <c r="K17475" s="83" t="str">
        <f>IFERROR(IFERROR(VLOOKUP(I17475,'DE-PARA'!B:D,3,0),VLOOKUP(I17475,'DE-PARA'!C:D,2,0)),"NÃO ENCONTRADO")</f>
        <v>Materiais</v>
      </c>
      <c r="L17475" s="50" t="str">
        <f>VLOOKUP(K17475,'Base -Receita-Despesa'!$B:$AS,1,FALSE)</f>
        <v>Materiais</v>
      </c>
    </row>
    <row r="17476" spans="1:12" x14ac:dyDescent="0.3">
      <c r="A17476" s="82" t="str">
        <f t="shared" si="546"/>
        <v>2020</v>
      </c>
      <c r="B17476" s="260" t="s">
        <v>2228</v>
      </c>
      <c r="C17476" s="261" t="s">
        <v>138</v>
      </c>
      <c r="D17476" s="74" t="str">
        <f t="shared" ref="D17476:D17539" si="547">TEXT(E17476,"mmm/aaaa")</f>
        <v>mar/2020</v>
      </c>
      <c r="E17476" s="264">
        <v>43893</v>
      </c>
      <c r="F17476" s="282">
        <v>868</v>
      </c>
      <c r="G17476" s="282" t="s">
        <v>2229</v>
      </c>
      <c r="H17476" s="265" t="s">
        <v>5176</v>
      </c>
      <c r="I17476" s="265" t="s">
        <v>2194</v>
      </c>
      <c r="J17476" s="265">
        <v>-930</v>
      </c>
      <c r="K17476" s="83" t="str">
        <f>IFERROR(IFERROR(VLOOKUP(I17476,'DE-PARA'!B:D,3,0),VLOOKUP(I17476,'DE-PARA'!C:D,2,0)),"NÃO ENCONTRADO")</f>
        <v>Materiais</v>
      </c>
      <c r="L17476" s="50" t="str">
        <f>VLOOKUP(K17476,'Base -Receita-Despesa'!$B:$AS,1,FALSE)</f>
        <v>Materiais</v>
      </c>
    </row>
    <row r="17477" spans="1:12" x14ac:dyDescent="0.3">
      <c r="A17477" s="82" t="str">
        <f t="shared" si="546"/>
        <v>2020</v>
      </c>
      <c r="B17477" s="260" t="s">
        <v>2228</v>
      </c>
      <c r="C17477" s="261" t="s">
        <v>138</v>
      </c>
      <c r="D17477" s="74" t="str">
        <f t="shared" si="547"/>
        <v>mar/2020</v>
      </c>
      <c r="E17477" s="264">
        <v>43893</v>
      </c>
      <c r="F17477" s="282">
        <v>7523</v>
      </c>
      <c r="G17477" s="282" t="s">
        <v>2229</v>
      </c>
      <c r="H17477" s="265" t="s">
        <v>4691</v>
      </c>
      <c r="I17477" s="265" t="s">
        <v>2207</v>
      </c>
      <c r="J17477" s="266">
        <v>-3500</v>
      </c>
      <c r="K17477" s="83" t="str">
        <f>IFERROR(IFERROR(VLOOKUP(I17477,'DE-PARA'!B:D,3,0),VLOOKUP(I17477,'DE-PARA'!C:D,2,0)),"NÃO ENCONTRADO")</f>
        <v>Serviços</v>
      </c>
      <c r="L17477" s="50" t="str">
        <f>VLOOKUP(K17477,'Base -Receita-Despesa'!$B:$AS,1,FALSE)</f>
        <v>Serviços</v>
      </c>
    </row>
    <row r="17478" spans="1:12" x14ac:dyDescent="0.3">
      <c r="A17478" s="82" t="str">
        <f t="shared" si="546"/>
        <v>2020</v>
      </c>
      <c r="B17478" s="260" t="s">
        <v>2228</v>
      </c>
      <c r="C17478" s="261" t="s">
        <v>138</v>
      </c>
      <c r="D17478" s="74" t="str">
        <f t="shared" si="547"/>
        <v>mar/2020</v>
      </c>
      <c r="E17478" s="264">
        <v>43893</v>
      </c>
      <c r="F17478" s="282">
        <v>20333</v>
      </c>
      <c r="G17478" s="282" t="s">
        <v>2229</v>
      </c>
      <c r="H17478" s="265" t="s">
        <v>5149</v>
      </c>
      <c r="I17478" s="265" t="s">
        <v>2204</v>
      </c>
      <c r="J17478" s="266">
        <v>-3647.23</v>
      </c>
      <c r="K17478" s="83" t="str">
        <f>IFERROR(IFERROR(VLOOKUP(I17478,'DE-PARA'!B:D,3,0),VLOOKUP(I17478,'DE-PARA'!C:D,2,0)),"NÃO ENCONTRADO")</f>
        <v>Serviços</v>
      </c>
      <c r="L17478" s="50" t="str">
        <f>VLOOKUP(K17478,'Base -Receita-Despesa'!$B:$AS,1,FALSE)</f>
        <v>Serviços</v>
      </c>
    </row>
    <row r="17479" spans="1:12" x14ac:dyDescent="0.3">
      <c r="A17479" s="82" t="str">
        <f t="shared" si="546"/>
        <v>2020</v>
      </c>
      <c r="B17479" s="260" t="s">
        <v>2228</v>
      </c>
      <c r="C17479" s="261" t="s">
        <v>138</v>
      </c>
      <c r="D17479" s="74" t="str">
        <f t="shared" si="547"/>
        <v>mar/2020</v>
      </c>
      <c r="E17479" s="264">
        <v>43893</v>
      </c>
      <c r="F17479" s="282">
        <v>3671</v>
      </c>
      <c r="G17479" s="282" t="s">
        <v>2229</v>
      </c>
      <c r="H17479" s="265" t="s">
        <v>5163</v>
      </c>
      <c r="I17479" s="265" t="s">
        <v>157</v>
      </c>
      <c r="J17479" s="266">
        <v>-2638.65</v>
      </c>
      <c r="K17479" s="83" t="str">
        <f>IFERROR(IFERROR(VLOOKUP(I17479,'DE-PARA'!B:D,3,0),VLOOKUP(I17479,'DE-PARA'!C:D,2,0)),"NÃO ENCONTRADO")</f>
        <v>Materiais</v>
      </c>
      <c r="L17479" s="50" t="str">
        <f>VLOOKUP(K17479,'Base -Receita-Despesa'!$B:$AS,1,FALSE)</f>
        <v>Materiais</v>
      </c>
    </row>
    <row r="17480" spans="1:12" x14ac:dyDescent="0.3">
      <c r="A17480" s="82" t="str">
        <f t="shared" si="546"/>
        <v>2020</v>
      </c>
      <c r="B17480" s="260" t="s">
        <v>2228</v>
      </c>
      <c r="C17480" s="261" t="s">
        <v>138</v>
      </c>
      <c r="D17480" s="74" t="str">
        <f t="shared" si="547"/>
        <v>mar/2020</v>
      </c>
      <c r="E17480" s="264">
        <v>43893</v>
      </c>
      <c r="F17480" s="282">
        <v>3672</v>
      </c>
      <c r="G17480" s="282" t="s">
        <v>2229</v>
      </c>
      <c r="H17480" s="265" t="s">
        <v>5163</v>
      </c>
      <c r="I17480" s="265" t="s">
        <v>157</v>
      </c>
      <c r="J17480" s="266">
        <v>-1257.1099999999999</v>
      </c>
      <c r="K17480" s="83" t="str">
        <f>IFERROR(IFERROR(VLOOKUP(I17480,'DE-PARA'!B:D,3,0),VLOOKUP(I17480,'DE-PARA'!C:D,2,0)),"NÃO ENCONTRADO")</f>
        <v>Materiais</v>
      </c>
      <c r="L17480" s="50" t="str">
        <f>VLOOKUP(K17480,'Base -Receita-Despesa'!$B:$AS,1,FALSE)</f>
        <v>Materiais</v>
      </c>
    </row>
    <row r="17481" spans="1:12" x14ac:dyDescent="0.3">
      <c r="A17481" s="82" t="str">
        <f t="shared" si="546"/>
        <v>2020</v>
      </c>
      <c r="B17481" s="260" t="s">
        <v>2228</v>
      </c>
      <c r="C17481" s="261" t="s">
        <v>138</v>
      </c>
      <c r="D17481" s="74" t="str">
        <f t="shared" si="547"/>
        <v>mar/2020</v>
      </c>
      <c r="E17481" s="264">
        <v>43893</v>
      </c>
      <c r="F17481" s="282">
        <v>3673</v>
      </c>
      <c r="G17481" s="282" t="s">
        <v>2229</v>
      </c>
      <c r="H17481" s="265" t="s">
        <v>5163</v>
      </c>
      <c r="I17481" s="265" t="s">
        <v>157</v>
      </c>
      <c r="J17481" s="265">
        <v>-305.91000000000003</v>
      </c>
      <c r="K17481" s="83" t="str">
        <f>IFERROR(IFERROR(VLOOKUP(I17481,'DE-PARA'!B:D,3,0),VLOOKUP(I17481,'DE-PARA'!C:D,2,0)),"NÃO ENCONTRADO")</f>
        <v>Materiais</v>
      </c>
      <c r="L17481" s="50" t="str">
        <f>VLOOKUP(K17481,'Base -Receita-Despesa'!$B:$AS,1,FALSE)</f>
        <v>Materiais</v>
      </c>
    </row>
    <row r="17482" spans="1:12" x14ac:dyDescent="0.3">
      <c r="A17482" s="82" t="str">
        <f t="shared" si="546"/>
        <v>2020</v>
      </c>
      <c r="B17482" s="260" t="s">
        <v>2228</v>
      </c>
      <c r="C17482" s="261" t="s">
        <v>138</v>
      </c>
      <c r="D17482" s="74" t="str">
        <f t="shared" si="547"/>
        <v>mar/2020</v>
      </c>
      <c r="E17482" s="264">
        <v>43893</v>
      </c>
      <c r="F17482" s="282" t="s">
        <v>2326</v>
      </c>
      <c r="G17482" s="282" t="s">
        <v>2229</v>
      </c>
      <c r="H17482" s="265" t="s">
        <v>3280</v>
      </c>
      <c r="I17482" s="265" t="s">
        <v>2209</v>
      </c>
      <c r="J17482" s="265">
        <v>-35</v>
      </c>
      <c r="K17482" s="83" t="str">
        <f>IFERROR(IFERROR(VLOOKUP(I17482,'DE-PARA'!B:D,3,0),VLOOKUP(I17482,'DE-PARA'!C:D,2,0)),"NÃO ENCONTRADO")</f>
        <v>Despesas com Viagens</v>
      </c>
      <c r="L17482" s="50" t="str">
        <f>VLOOKUP(K17482,'Base -Receita-Despesa'!$B:$AS,1,FALSE)</f>
        <v>Despesas com Viagens</v>
      </c>
    </row>
    <row r="17483" spans="1:12" x14ac:dyDescent="0.3">
      <c r="A17483" s="82" t="str">
        <f t="shared" si="546"/>
        <v>2020</v>
      </c>
      <c r="B17483" s="260" t="s">
        <v>2228</v>
      </c>
      <c r="C17483" s="261" t="s">
        <v>138</v>
      </c>
      <c r="D17483" s="74" t="str">
        <f t="shared" si="547"/>
        <v>mar/2020</v>
      </c>
      <c r="E17483" s="264">
        <v>43893</v>
      </c>
      <c r="F17483" s="282" t="s">
        <v>1261</v>
      </c>
      <c r="G17483" s="282" t="s">
        <v>2229</v>
      </c>
      <c r="H17483" s="265" t="s">
        <v>2250</v>
      </c>
      <c r="I17483" s="265" t="s">
        <v>135</v>
      </c>
      <c r="J17483" s="265">
        <v>-9.5</v>
      </c>
      <c r="K17483" s="83" t="str">
        <f>IFERROR(IFERROR(VLOOKUP(I17483,'DE-PARA'!B:D,3,0),VLOOKUP(I17483,'DE-PARA'!C:D,2,0)),"NÃO ENCONTRADO")</f>
        <v>Outras Saídas</v>
      </c>
      <c r="L17483" s="50" t="str">
        <f>VLOOKUP(K17483,'Base -Receita-Despesa'!$B:$AS,1,FALSE)</f>
        <v>Outras Saídas</v>
      </c>
    </row>
    <row r="17484" spans="1:12" x14ac:dyDescent="0.3">
      <c r="A17484" s="82" t="str">
        <f t="shared" si="546"/>
        <v>2020</v>
      </c>
      <c r="B17484" s="260" t="s">
        <v>2228</v>
      </c>
      <c r="C17484" s="261" t="s">
        <v>138</v>
      </c>
      <c r="D17484" s="74" t="str">
        <f t="shared" si="547"/>
        <v>mar/2020</v>
      </c>
      <c r="E17484" s="264">
        <v>43893</v>
      </c>
      <c r="F17484" s="282" t="s">
        <v>1261</v>
      </c>
      <c r="G17484" s="282" t="s">
        <v>2229</v>
      </c>
      <c r="H17484" s="265" t="s">
        <v>2250</v>
      </c>
      <c r="I17484" s="265" t="s">
        <v>135</v>
      </c>
      <c r="J17484" s="265">
        <v>-9.5</v>
      </c>
      <c r="K17484" s="83" t="str">
        <f>IFERROR(IFERROR(VLOOKUP(I17484,'DE-PARA'!B:D,3,0),VLOOKUP(I17484,'DE-PARA'!C:D,2,0)),"NÃO ENCONTRADO")</f>
        <v>Outras Saídas</v>
      </c>
      <c r="L17484" s="50" t="str">
        <f>VLOOKUP(K17484,'Base -Receita-Despesa'!$B:$AS,1,FALSE)</f>
        <v>Outras Saídas</v>
      </c>
    </row>
    <row r="17485" spans="1:12" x14ac:dyDescent="0.3">
      <c r="A17485" s="82" t="str">
        <f t="shared" si="546"/>
        <v>2020</v>
      </c>
      <c r="B17485" s="260" t="s">
        <v>2228</v>
      </c>
      <c r="C17485" s="261" t="s">
        <v>138</v>
      </c>
      <c r="D17485" s="74" t="str">
        <f t="shared" si="547"/>
        <v>mar/2020</v>
      </c>
      <c r="E17485" s="264">
        <v>43893</v>
      </c>
      <c r="F17485" s="282" t="s">
        <v>1261</v>
      </c>
      <c r="G17485" s="282" t="s">
        <v>2229</v>
      </c>
      <c r="H17485" s="265" t="s">
        <v>2250</v>
      </c>
      <c r="I17485" s="265" t="s">
        <v>135</v>
      </c>
      <c r="J17485" s="265">
        <v>-9.5</v>
      </c>
      <c r="K17485" s="83" t="str">
        <f>IFERROR(IFERROR(VLOOKUP(I17485,'DE-PARA'!B:D,3,0),VLOOKUP(I17485,'DE-PARA'!C:D,2,0)),"NÃO ENCONTRADO")</f>
        <v>Outras Saídas</v>
      </c>
      <c r="L17485" s="50" t="str">
        <f>VLOOKUP(K17485,'Base -Receita-Despesa'!$B:$AS,1,FALSE)</f>
        <v>Outras Saídas</v>
      </c>
    </row>
    <row r="17486" spans="1:12" x14ac:dyDescent="0.3">
      <c r="A17486" s="82" t="str">
        <f t="shared" si="546"/>
        <v>2020</v>
      </c>
      <c r="B17486" s="260" t="s">
        <v>2228</v>
      </c>
      <c r="C17486" s="261" t="s">
        <v>138</v>
      </c>
      <c r="D17486" s="74" t="str">
        <f t="shared" si="547"/>
        <v>mar/2020</v>
      </c>
      <c r="E17486" s="264">
        <v>43893</v>
      </c>
      <c r="F17486" s="282" t="s">
        <v>1261</v>
      </c>
      <c r="G17486" s="282" t="s">
        <v>2229</v>
      </c>
      <c r="H17486" s="265" t="s">
        <v>2250</v>
      </c>
      <c r="I17486" s="265" t="s">
        <v>135</v>
      </c>
      <c r="J17486" s="265">
        <v>-9.5</v>
      </c>
      <c r="K17486" s="83" t="str">
        <f>IFERROR(IFERROR(VLOOKUP(I17486,'DE-PARA'!B:D,3,0),VLOOKUP(I17486,'DE-PARA'!C:D,2,0)),"NÃO ENCONTRADO")</f>
        <v>Outras Saídas</v>
      </c>
      <c r="L17486" s="50" t="str">
        <f>VLOOKUP(K17486,'Base -Receita-Despesa'!$B:$AS,1,FALSE)</f>
        <v>Outras Saídas</v>
      </c>
    </row>
    <row r="17487" spans="1:12" x14ac:dyDescent="0.3">
      <c r="A17487" s="82" t="str">
        <f t="shared" si="546"/>
        <v>2020</v>
      </c>
      <c r="B17487" s="260" t="s">
        <v>2228</v>
      </c>
      <c r="C17487" s="261" t="s">
        <v>138</v>
      </c>
      <c r="D17487" s="74" t="str">
        <f t="shared" si="547"/>
        <v>mar/2020</v>
      </c>
      <c r="E17487" s="264">
        <v>43893</v>
      </c>
      <c r="F17487" s="282" t="s">
        <v>1070</v>
      </c>
      <c r="G17487" s="282" t="s">
        <v>2229</v>
      </c>
      <c r="H17487" s="265" t="s">
        <v>1071</v>
      </c>
      <c r="I17487" s="265" t="s">
        <v>2237</v>
      </c>
      <c r="J17487" s="266">
        <v>13426.29</v>
      </c>
      <c r="K17487" s="83" t="str">
        <f>IFERROR(IFERROR(VLOOKUP(I17487,'DE-PARA'!B:D,3,0),VLOOKUP(I17487,'DE-PARA'!C:D,2,0)),"NÃO ENCONTRADO")</f>
        <v>Entrada Conta Aplicação (+)</v>
      </c>
      <c r="L17487" s="50" t="str">
        <f>VLOOKUP(K17487,'Base -Receita-Despesa'!$B:$AS,1,FALSE)</f>
        <v>ENTRADA CONTA APLICAÇÃO (+)</v>
      </c>
    </row>
    <row r="17488" spans="1:12" x14ac:dyDescent="0.3">
      <c r="A17488" s="82" t="str">
        <f t="shared" si="546"/>
        <v>2020</v>
      </c>
      <c r="B17488" s="260" t="s">
        <v>2228</v>
      </c>
      <c r="C17488" s="261" t="s">
        <v>138</v>
      </c>
      <c r="D17488" s="74" t="str">
        <f t="shared" si="547"/>
        <v>mar/2020</v>
      </c>
      <c r="E17488" s="264">
        <v>43894</v>
      </c>
      <c r="F17488" s="282">
        <v>3854</v>
      </c>
      <c r="G17488" s="282" t="s">
        <v>2229</v>
      </c>
      <c r="H17488" s="265" t="s">
        <v>2231</v>
      </c>
      <c r="I17488" s="265" t="s">
        <v>2185</v>
      </c>
      <c r="J17488" s="266">
        <v>-3789.89</v>
      </c>
      <c r="K17488" s="83" t="str">
        <f>IFERROR(IFERROR(VLOOKUP(I17488,'DE-PARA'!B:D,3,0),VLOOKUP(I17488,'DE-PARA'!C:D,2,0)),"NÃO ENCONTRADO")</f>
        <v>Materiais</v>
      </c>
      <c r="L17488" s="50" t="str">
        <f>VLOOKUP(K17488,'Base -Receita-Despesa'!$B:$AS,1,FALSE)</f>
        <v>Materiais</v>
      </c>
    </row>
    <row r="17489" spans="1:12" x14ac:dyDescent="0.3">
      <c r="A17489" s="82" t="str">
        <f t="shared" si="546"/>
        <v>2020</v>
      </c>
      <c r="B17489" s="260" t="s">
        <v>2228</v>
      </c>
      <c r="C17489" s="261" t="s">
        <v>138</v>
      </c>
      <c r="D17489" s="74" t="str">
        <f t="shared" si="547"/>
        <v>mar/2020</v>
      </c>
      <c r="E17489" s="264">
        <v>43894</v>
      </c>
      <c r="F17489" s="282">
        <v>8990</v>
      </c>
      <c r="G17489" s="282" t="s">
        <v>2229</v>
      </c>
      <c r="H17489" s="265" t="s">
        <v>5272</v>
      </c>
      <c r="I17489" s="265" t="s">
        <v>2181</v>
      </c>
      <c r="J17489" s="266">
        <v>-1415.5</v>
      </c>
      <c r="K17489" s="83" t="str">
        <f>IFERROR(IFERROR(VLOOKUP(I17489,'DE-PARA'!B:D,3,0),VLOOKUP(I17489,'DE-PARA'!C:D,2,0)),"NÃO ENCONTRADO")</f>
        <v>Materiais</v>
      </c>
      <c r="L17489" s="50" t="str">
        <f>VLOOKUP(K17489,'Base -Receita-Despesa'!$B:$AS,1,FALSE)</f>
        <v>Materiais</v>
      </c>
    </row>
    <row r="17490" spans="1:12" x14ac:dyDescent="0.3">
      <c r="A17490" s="82" t="str">
        <f t="shared" si="546"/>
        <v>2020</v>
      </c>
      <c r="B17490" s="260" t="s">
        <v>2228</v>
      </c>
      <c r="C17490" s="261" t="s">
        <v>138</v>
      </c>
      <c r="D17490" s="74" t="str">
        <f t="shared" si="547"/>
        <v>mar/2020</v>
      </c>
      <c r="E17490" s="264">
        <v>43894</v>
      </c>
      <c r="F17490" s="282">
        <v>8984</v>
      </c>
      <c r="G17490" s="282" t="s">
        <v>2229</v>
      </c>
      <c r="H17490" s="265" t="s">
        <v>5272</v>
      </c>
      <c r="I17490" s="265" t="s">
        <v>2181</v>
      </c>
      <c r="J17490" s="265">
        <v>-613.20000000000005</v>
      </c>
      <c r="K17490" s="83" t="str">
        <f>IFERROR(IFERROR(VLOOKUP(I17490,'DE-PARA'!B:D,3,0),VLOOKUP(I17490,'DE-PARA'!C:D,2,0)),"NÃO ENCONTRADO")</f>
        <v>Materiais</v>
      </c>
      <c r="L17490" s="50" t="str">
        <f>VLOOKUP(K17490,'Base -Receita-Despesa'!$B:$AS,1,FALSE)</f>
        <v>Materiais</v>
      </c>
    </row>
    <row r="17491" spans="1:12" x14ac:dyDescent="0.3">
      <c r="A17491" s="82" t="str">
        <f t="shared" si="546"/>
        <v>2020</v>
      </c>
      <c r="B17491" s="260" t="s">
        <v>2228</v>
      </c>
      <c r="C17491" s="261" t="s">
        <v>138</v>
      </c>
      <c r="D17491" s="74" t="str">
        <f t="shared" si="547"/>
        <v>mar/2020</v>
      </c>
      <c r="E17491" s="264">
        <v>43894</v>
      </c>
      <c r="F17491" s="282">
        <v>15874</v>
      </c>
      <c r="G17491" s="282" t="s">
        <v>2229</v>
      </c>
      <c r="H17491" s="265" t="s">
        <v>5175</v>
      </c>
      <c r="I17491" s="265" t="s">
        <v>2182</v>
      </c>
      <c r="J17491" s="266">
        <v>-1616.25</v>
      </c>
      <c r="K17491" s="83" t="str">
        <f>IFERROR(IFERROR(VLOOKUP(I17491,'DE-PARA'!B:D,3,0),VLOOKUP(I17491,'DE-PARA'!C:D,2,0)),"NÃO ENCONTRADO")</f>
        <v>Materiais</v>
      </c>
      <c r="L17491" s="50" t="str">
        <f>VLOOKUP(K17491,'Base -Receita-Despesa'!$B:$AS,1,FALSE)</f>
        <v>Materiais</v>
      </c>
    </row>
    <row r="17492" spans="1:12" x14ac:dyDescent="0.3">
      <c r="A17492" s="82" t="str">
        <f t="shared" si="546"/>
        <v>2020</v>
      </c>
      <c r="B17492" s="260" t="s">
        <v>2228</v>
      </c>
      <c r="C17492" s="261" t="s">
        <v>138</v>
      </c>
      <c r="D17492" s="74" t="str">
        <f t="shared" si="547"/>
        <v>mar/2020</v>
      </c>
      <c r="E17492" s="264">
        <v>43894</v>
      </c>
      <c r="F17492" s="282">
        <v>9004</v>
      </c>
      <c r="G17492" s="282" t="s">
        <v>2229</v>
      </c>
      <c r="H17492" s="265" t="s">
        <v>5272</v>
      </c>
      <c r="I17492" s="265" t="s">
        <v>2181</v>
      </c>
      <c r="J17492" s="266">
        <v>-2748.57</v>
      </c>
      <c r="K17492" s="83" t="str">
        <f>IFERROR(IFERROR(VLOOKUP(I17492,'DE-PARA'!B:D,3,0),VLOOKUP(I17492,'DE-PARA'!C:D,2,0)),"NÃO ENCONTRADO")</f>
        <v>Materiais</v>
      </c>
      <c r="L17492" s="50" t="str">
        <f>VLOOKUP(K17492,'Base -Receita-Despesa'!$B:$AS,1,FALSE)</f>
        <v>Materiais</v>
      </c>
    </row>
    <row r="17493" spans="1:12" x14ac:dyDescent="0.3">
      <c r="A17493" s="82" t="str">
        <f t="shared" si="546"/>
        <v>2020</v>
      </c>
      <c r="B17493" s="260" t="s">
        <v>2228</v>
      </c>
      <c r="C17493" s="261" t="s">
        <v>138</v>
      </c>
      <c r="D17493" s="74" t="str">
        <f t="shared" si="547"/>
        <v>mar/2020</v>
      </c>
      <c r="E17493" s="264">
        <v>43894</v>
      </c>
      <c r="F17493" s="282">
        <v>19167</v>
      </c>
      <c r="G17493" s="282" t="s">
        <v>2229</v>
      </c>
      <c r="H17493" s="265" t="s">
        <v>3145</v>
      </c>
      <c r="I17493" s="265" t="s">
        <v>2182</v>
      </c>
      <c r="J17493" s="265">
        <v>-799</v>
      </c>
      <c r="K17493" s="83" t="str">
        <f>IFERROR(IFERROR(VLOOKUP(I17493,'DE-PARA'!B:D,3,0),VLOOKUP(I17493,'DE-PARA'!C:D,2,0)),"NÃO ENCONTRADO")</f>
        <v>Materiais</v>
      </c>
      <c r="L17493" s="50" t="str">
        <f>VLOOKUP(K17493,'Base -Receita-Despesa'!$B:$AS,1,FALSE)</f>
        <v>Materiais</v>
      </c>
    </row>
    <row r="17494" spans="1:12" x14ac:dyDescent="0.3">
      <c r="A17494" s="82" t="str">
        <f t="shared" si="546"/>
        <v>2020</v>
      </c>
      <c r="B17494" s="260" t="s">
        <v>2228</v>
      </c>
      <c r="C17494" s="261" t="s">
        <v>138</v>
      </c>
      <c r="D17494" s="74" t="str">
        <f t="shared" si="547"/>
        <v>mar/2020</v>
      </c>
      <c r="E17494" s="264">
        <v>43894</v>
      </c>
      <c r="F17494" s="282">
        <v>19168</v>
      </c>
      <c r="G17494" s="282" t="s">
        <v>2229</v>
      </c>
      <c r="H17494" s="265" t="s">
        <v>3145</v>
      </c>
      <c r="I17494" s="265" t="s">
        <v>2181</v>
      </c>
      <c r="J17494" s="265">
        <v>-512.4</v>
      </c>
      <c r="K17494" s="83" t="str">
        <f>IFERROR(IFERROR(VLOOKUP(I17494,'DE-PARA'!B:D,3,0),VLOOKUP(I17494,'DE-PARA'!C:D,2,0)),"NÃO ENCONTRADO")</f>
        <v>Materiais</v>
      </c>
      <c r="L17494" s="50" t="str">
        <f>VLOOKUP(K17494,'Base -Receita-Despesa'!$B:$AS,1,FALSE)</f>
        <v>Materiais</v>
      </c>
    </row>
    <row r="17495" spans="1:12" x14ac:dyDescent="0.3">
      <c r="A17495" s="82" t="str">
        <f t="shared" si="546"/>
        <v>2020</v>
      </c>
      <c r="B17495" s="260" t="s">
        <v>2228</v>
      </c>
      <c r="C17495" s="261" t="s">
        <v>138</v>
      </c>
      <c r="D17495" s="74" t="str">
        <f t="shared" si="547"/>
        <v>mar/2020</v>
      </c>
      <c r="E17495" s="264">
        <v>43894</v>
      </c>
      <c r="F17495" s="282">
        <v>40666</v>
      </c>
      <c r="G17495" s="282" t="s">
        <v>2229</v>
      </c>
      <c r="H17495" s="265" t="s">
        <v>2654</v>
      </c>
      <c r="I17495" s="265" t="s">
        <v>120</v>
      </c>
      <c r="J17495" s="266">
        <v>-1574.64</v>
      </c>
      <c r="K17495" s="83" t="str">
        <f>IFERROR(IFERROR(VLOOKUP(I17495,'DE-PARA'!B:D,3,0),VLOOKUP(I17495,'DE-PARA'!C:D,2,0)),"NÃO ENCONTRADO")</f>
        <v>Serviços</v>
      </c>
      <c r="L17495" s="50" t="str">
        <f>VLOOKUP(K17495,'Base -Receita-Despesa'!$B:$AS,1,FALSE)</f>
        <v>Serviços</v>
      </c>
    </row>
    <row r="17496" spans="1:12" x14ac:dyDescent="0.3">
      <c r="A17496" s="82" t="str">
        <f t="shared" si="546"/>
        <v>2020</v>
      </c>
      <c r="B17496" s="260" t="s">
        <v>2228</v>
      </c>
      <c r="C17496" s="261" t="s">
        <v>138</v>
      </c>
      <c r="D17496" s="74" t="str">
        <f t="shared" si="547"/>
        <v>mar/2020</v>
      </c>
      <c r="E17496" s="264">
        <v>43894</v>
      </c>
      <c r="F17496" s="282" t="s">
        <v>4587</v>
      </c>
      <c r="G17496" s="282" t="s">
        <v>5279</v>
      </c>
      <c r="H17496" s="265" t="s">
        <v>1044</v>
      </c>
      <c r="I17496" s="265" t="s">
        <v>2214</v>
      </c>
      <c r="J17496" s="265">
        <v>-600</v>
      </c>
      <c r="K17496" s="83" t="str">
        <f>IFERROR(IFERROR(VLOOKUP(I17496,'DE-PARA'!B:D,3,0),VLOOKUP(I17496,'DE-PARA'!C:D,2,0)),"NÃO ENCONTRADO")</f>
        <v>Outras Saídas</v>
      </c>
      <c r="L17496" s="50" t="str">
        <f>VLOOKUP(K17496,'Base -Receita-Despesa'!$B:$AS,1,FALSE)</f>
        <v>Outras Saídas</v>
      </c>
    </row>
    <row r="17497" spans="1:12" x14ac:dyDescent="0.3">
      <c r="A17497" s="82" t="str">
        <f t="shared" si="546"/>
        <v>2020</v>
      </c>
      <c r="B17497" s="260" t="s">
        <v>2228</v>
      </c>
      <c r="C17497" s="261" t="s">
        <v>138</v>
      </c>
      <c r="D17497" s="74" t="str">
        <f t="shared" si="547"/>
        <v>mar/2020</v>
      </c>
      <c r="E17497" s="264">
        <v>43894</v>
      </c>
      <c r="F17497" s="282" t="s">
        <v>4587</v>
      </c>
      <c r="G17497" s="282" t="s">
        <v>5280</v>
      </c>
      <c r="H17497" s="265" t="s">
        <v>1044</v>
      </c>
      <c r="I17497" s="265" t="s">
        <v>2214</v>
      </c>
      <c r="J17497" s="265">
        <v>-600</v>
      </c>
      <c r="K17497" s="83" t="str">
        <f>IFERROR(IFERROR(VLOOKUP(I17497,'DE-PARA'!B:D,3,0),VLOOKUP(I17497,'DE-PARA'!C:D,2,0)),"NÃO ENCONTRADO")</f>
        <v>Outras Saídas</v>
      </c>
      <c r="L17497" s="50" t="str">
        <f>VLOOKUP(K17497,'Base -Receita-Despesa'!$B:$AS,1,FALSE)</f>
        <v>Outras Saídas</v>
      </c>
    </row>
    <row r="17498" spans="1:12" x14ac:dyDescent="0.3">
      <c r="A17498" s="82" t="str">
        <f t="shared" si="546"/>
        <v>2020</v>
      </c>
      <c r="B17498" s="260" t="s">
        <v>2228</v>
      </c>
      <c r="C17498" s="261" t="s">
        <v>138</v>
      </c>
      <c r="D17498" s="74" t="str">
        <f t="shared" si="547"/>
        <v>mar/2020</v>
      </c>
      <c r="E17498" s="264">
        <v>43894</v>
      </c>
      <c r="F17498" s="282">
        <v>868</v>
      </c>
      <c r="G17498" s="282" t="s">
        <v>2229</v>
      </c>
      <c r="H17498" s="265" t="s">
        <v>5176</v>
      </c>
      <c r="I17498" s="265" t="s">
        <v>157</v>
      </c>
      <c r="J17498" s="265">
        <v>-930</v>
      </c>
      <c r="K17498" s="83" t="str">
        <f>IFERROR(IFERROR(VLOOKUP(I17498,'DE-PARA'!B:D,3,0),VLOOKUP(I17498,'DE-PARA'!C:D,2,0)),"NÃO ENCONTRADO")</f>
        <v>Materiais</v>
      </c>
      <c r="L17498" s="50" t="str">
        <f>VLOOKUP(K17498,'Base -Receita-Despesa'!$B:$AS,1,FALSE)</f>
        <v>Materiais</v>
      </c>
    </row>
    <row r="17499" spans="1:12" x14ac:dyDescent="0.3">
      <c r="A17499" s="82" t="str">
        <f t="shared" si="546"/>
        <v>2020</v>
      </c>
      <c r="B17499" s="260" t="s">
        <v>2228</v>
      </c>
      <c r="C17499" s="261" t="s">
        <v>138</v>
      </c>
      <c r="D17499" s="74" t="str">
        <f t="shared" si="547"/>
        <v>mar/2020</v>
      </c>
      <c r="E17499" s="264">
        <v>43894</v>
      </c>
      <c r="F17499" s="282" t="s">
        <v>1261</v>
      </c>
      <c r="G17499" s="282" t="s">
        <v>2229</v>
      </c>
      <c r="H17499" s="265" t="s">
        <v>2250</v>
      </c>
      <c r="I17499" s="265" t="s">
        <v>135</v>
      </c>
      <c r="J17499" s="265">
        <v>-9.5</v>
      </c>
      <c r="K17499" s="83" t="str">
        <f>IFERROR(IFERROR(VLOOKUP(I17499,'DE-PARA'!B:D,3,0),VLOOKUP(I17499,'DE-PARA'!C:D,2,0)),"NÃO ENCONTRADO")</f>
        <v>Outras Saídas</v>
      </c>
      <c r="L17499" s="50" t="str">
        <f>VLOOKUP(K17499,'Base -Receita-Despesa'!$B:$AS,1,FALSE)</f>
        <v>Outras Saídas</v>
      </c>
    </row>
    <row r="17500" spans="1:12" x14ac:dyDescent="0.3">
      <c r="A17500" s="82" t="str">
        <f t="shared" si="546"/>
        <v>2020</v>
      </c>
      <c r="B17500" s="260" t="s">
        <v>2228</v>
      </c>
      <c r="C17500" s="261" t="s">
        <v>138</v>
      </c>
      <c r="D17500" s="74" t="str">
        <f t="shared" si="547"/>
        <v>mar/2020</v>
      </c>
      <c r="E17500" s="264">
        <v>43894</v>
      </c>
      <c r="F17500" s="282" t="s">
        <v>1070</v>
      </c>
      <c r="G17500" s="282" t="s">
        <v>2229</v>
      </c>
      <c r="H17500" s="265" t="s">
        <v>1071</v>
      </c>
      <c r="I17500" s="265" t="s">
        <v>2237</v>
      </c>
      <c r="J17500" s="266">
        <v>15208.95</v>
      </c>
      <c r="K17500" s="83" t="str">
        <f>IFERROR(IFERROR(VLOOKUP(I17500,'DE-PARA'!B:D,3,0),VLOOKUP(I17500,'DE-PARA'!C:D,2,0)),"NÃO ENCONTRADO")</f>
        <v>Entrada Conta Aplicação (+)</v>
      </c>
      <c r="L17500" s="50" t="str">
        <f>VLOOKUP(K17500,'Base -Receita-Despesa'!$B:$AS,1,FALSE)</f>
        <v>ENTRADA CONTA APLICAÇÃO (+)</v>
      </c>
    </row>
    <row r="17501" spans="1:12" x14ac:dyDescent="0.3">
      <c r="A17501" s="82" t="str">
        <f t="shared" si="546"/>
        <v>2020</v>
      </c>
      <c r="B17501" s="260" t="s">
        <v>2228</v>
      </c>
      <c r="C17501" s="261" t="s">
        <v>138</v>
      </c>
      <c r="D17501" s="74" t="str">
        <f t="shared" si="547"/>
        <v>mar/2020</v>
      </c>
      <c r="E17501" s="264">
        <v>43895</v>
      </c>
      <c r="F17501" s="282">
        <v>512101</v>
      </c>
      <c r="G17501" s="282" t="s">
        <v>2229</v>
      </c>
      <c r="H17501" s="265" t="s">
        <v>257</v>
      </c>
      <c r="I17501" s="265" t="s">
        <v>145</v>
      </c>
      <c r="J17501" s="265">
        <v>-913.47</v>
      </c>
      <c r="K17501" s="83" t="str">
        <f>IFERROR(IFERROR(VLOOKUP(I17501,'DE-PARA'!B:D,3,0),VLOOKUP(I17501,'DE-PARA'!C:D,2,0)),"NÃO ENCONTRADO")</f>
        <v>Serviços</v>
      </c>
      <c r="L17501" s="50" t="str">
        <f>VLOOKUP(K17501,'Base -Receita-Despesa'!$B:$AS,1,FALSE)</f>
        <v>Serviços</v>
      </c>
    </row>
    <row r="17502" spans="1:12" x14ac:dyDescent="0.3">
      <c r="A17502" s="82" t="str">
        <f t="shared" si="546"/>
        <v>2020</v>
      </c>
      <c r="B17502" s="260" t="s">
        <v>2228</v>
      </c>
      <c r="C17502" s="261" t="s">
        <v>138</v>
      </c>
      <c r="D17502" s="74" t="str">
        <f t="shared" si="547"/>
        <v>mar/2020</v>
      </c>
      <c r="E17502" s="264">
        <v>43895</v>
      </c>
      <c r="F17502" s="282">
        <v>443543</v>
      </c>
      <c r="G17502" s="282" t="s">
        <v>2229</v>
      </c>
      <c r="H17502" s="265" t="s">
        <v>4398</v>
      </c>
      <c r="I17502" s="265" t="s">
        <v>2182</v>
      </c>
      <c r="J17502" s="265">
        <v>-901.6</v>
      </c>
      <c r="K17502" s="83" t="str">
        <f>IFERROR(IFERROR(VLOOKUP(I17502,'DE-PARA'!B:D,3,0),VLOOKUP(I17502,'DE-PARA'!C:D,2,0)),"NÃO ENCONTRADO")</f>
        <v>Materiais</v>
      </c>
      <c r="L17502" s="50" t="str">
        <f>VLOOKUP(K17502,'Base -Receita-Despesa'!$B:$AS,1,FALSE)</f>
        <v>Materiais</v>
      </c>
    </row>
    <row r="17503" spans="1:12" x14ac:dyDescent="0.3">
      <c r="A17503" s="82" t="str">
        <f t="shared" si="546"/>
        <v>2020</v>
      </c>
      <c r="B17503" s="260" t="s">
        <v>2228</v>
      </c>
      <c r="C17503" s="261" t="s">
        <v>138</v>
      </c>
      <c r="D17503" s="74" t="str">
        <f t="shared" si="547"/>
        <v>mar/2020</v>
      </c>
      <c r="E17503" s="264">
        <v>43895</v>
      </c>
      <c r="F17503" s="282">
        <v>24976</v>
      </c>
      <c r="G17503" s="282" t="s">
        <v>2229</v>
      </c>
      <c r="H17503" s="265" t="s">
        <v>5165</v>
      </c>
      <c r="I17503" s="265" t="s">
        <v>2182</v>
      </c>
      <c r="J17503" s="265">
        <v>-210</v>
      </c>
      <c r="K17503" s="83" t="str">
        <f>IFERROR(IFERROR(VLOOKUP(I17503,'DE-PARA'!B:D,3,0),VLOOKUP(I17503,'DE-PARA'!C:D,2,0)),"NÃO ENCONTRADO")</f>
        <v>Materiais</v>
      </c>
      <c r="L17503" s="50" t="str">
        <f>VLOOKUP(K17503,'Base -Receita-Despesa'!$B:$AS,1,FALSE)</f>
        <v>Materiais</v>
      </c>
    </row>
    <row r="17504" spans="1:12" x14ac:dyDescent="0.3">
      <c r="A17504" s="82" t="str">
        <f t="shared" si="546"/>
        <v>2020</v>
      </c>
      <c r="B17504" s="260" t="s">
        <v>2228</v>
      </c>
      <c r="C17504" s="261" t="s">
        <v>138</v>
      </c>
      <c r="D17504" s="74" t="str">
        <f t="shared" si="547"/>
        <v>mar/2020</v>
      </c>
      <c r="E17504" s="264">
        <v>43895</v>
      </c>
      <c r="F17504" s="282">
        <v>24976</v>
      </c>
      <c r="G17504" s="282" t="s">
        <v>2229</v>
      </c>
      <c r="H17504" s="265" t="s">
        <v>5165</v>
      </c>
      <c r="I17504" s="265" t="s">
        <v>562</v>
      </c>
      <c r="J17504" s="265">
        <v>-5.91</v>
      </c>
      <c r="K17504" s="83" t="str">
        <f>IFERROR(IFERROR(VLOOKUP(I17504,'DE-PARA'!B:D,3,0),VLOOKUP(I17504,'DE-PARA'!C:D,2,0)),"NÃO ENCONTRADO")</f>
        <v>Outras Saídas</v>
      </c>
      <c r="L17504" s="50" t="str">
        <f>VLOOKUP(K17504,'Base -Receita-Despesa'!$B:$AS,1,FALSE)</f>
        <v>Outras Saídas</v>
      </c>
    </row>
    <row r="17505" spans="1:12" x14ac:dyDescent="0.3">
      <c r="A17505" s="82" t="str">
        <f t="shared" si="546"/>
        <v>2020</v>
      </c>
      <c r="B17505" s="260" t="s">
        <v>2228</v>
      </c>
      <c r="C17505" s="261" t="s">
        <v>138</v>
      </c>
      <c r="D17505" s="74" t="str">
        <f t="shared" si="547"/>
        <v>mar/2020</v>
      </c>
      <c r="E17505" s="264">
        <v>43895</v>
      </c>
      <c r="F17505" s="282">
        <v>22857</v>
      </c>
      <c r="G17505" s="282" t="s">
        <v>2229</v>
      </c>
      <c r="H17505" s="265" t="s">
        <v>5173</v>
      </c>
      <c r="I17505" s="265" t="s">
        <v>2182</v>
      </c>
      <c r="J17505" s="265">
        <v>-601.41</v>
      </c>
      <c r="K17505" s="83" t="str">
        <f>IFERROR(IFERROR(VLOOKUP(I17505,'DE-PARA'!B:D,3,0),VLOOKUP(I17505,'DE-PARA'!C:D,2,0)),"NÃO ENCONTRADO")</f>
        <v>Materiais</v>
      </c>
      <c r="L17505" s="50" t="str">
        <f>VLOOKUP(K17505,'Base -Receita-Despesa'!$B:$AS,1,FALSE)</f>
        <v>Materiais</v>
      </c>
    </row>
    <row r="17506" spans="1:12" x14ac:dyDescent="0.3">
      <c r="A17506" s="82" t="str">
        <f t="shared" si="546"/>
        <v>2020</v>
      </c>
      <c r="B17506" s="260" t="s">
        <v>2228</v>
      </c>
      <c r="C17506" s="261" t="s">
        <v>138</v>
      </c>
      <c r="D17506" s="74" t="str">
        <f t="shared" si="547"/>
        <v>mar/2020</v>
      </c>
      <c r="E17506" s="264">
        <v>43895</v>
      </c>
      <c r="F17506" s="282" t="s">
        <v>1267</v>
      </c>
      <c r="G17506" s="282" t="s">
        <v>2229</v>
      </c>
      <c r="H17506" s="265" t="s">
        <v>5281</v>
      </c>
      <c r="I17506" s="265" t="s">
        <v>160</v>
      </c>
      <c r="J17506" s="266">
        <v>-3000</v>
      </c>
      <c r="K17506" s="83" t="str">
        <f>IFERROR(IFERROR(VLOOKUP(I17506,'DE-PARA'!B:D,3,0),VLOOKUP(I17506,'DE-PARA'!C:D,2,0)),"NÃO ENCONTRADO")</f>
        <v>Outras Saídas</v>
      </c>
      <c r="L17506" s="50" t="str">
        <f>VLOOKUP(K17506,'Base -Receita-Despesa'!$B:$AS,1,FALSE)</f>
        <v>Outras Saídas</v>
      </c>
    </row>
    <row r="17507" spans="1:12" x14ac:dyDescent="0.3">
      <c r="A17507" s="82" t="str">
        <f t="shared" si="546"/>
        <v>2020</v>
      </c>
      <c r="B17507" s="260" t="s">
        <v>2228</v>
      </c>
      <c r="C17507" s="261" t="s">
        <v>138</v>
      </c>
      <c r="D17507" s="74" t="str">
        <f t="shared" si="547"/>
        <v>mar/2020</v>
      </c>
      <c r="E17507" s="264">
        <v>43895</v>
      </c>
      <c r="F17507" s="282" t="s">
        <v>2326</v>
      </c>
      <c r="G17507" s="282" t="s">
        <v>2229</v>
      </c>
      <c r="H17507" s="265" t="s">
        <v>4568</v>
      </c>
      <c r="I17507" s="265" t="s">
        <v>2209</v>
      </c>
      <c r="J17507" s="265">
        <v>-303.16000000000003</v>
      </c>
      <c r="K17507" s="83" t="str">
        <f>IFERROR(IFERROR(VLOOKUP(I17507,'DE-PARA'!B:D,3,0),VLOOKUP(I17507,'DE-PARA'!C:D,2,0)),"NÃO ENCONTRADO")</f>
        <v>Despesas com Viagens</v>
      </c>
      <c r="L17507" s="50" t="str">
        <f>VLOOKUP(K17507,'Base -Receita-Despesa'!$B:$AS,1,FALSE)</f>
        <v>Despesas com Viagens</v>
      </c>
    </row>
    <row r="17508" spans="1:12" x14ac:dyDescent="0.3">
      <c r="A17508" s="82" t="str">
        <f t="shared" si="546"/>
        <v>2020</v>
      </c>
      <c r="B17508" s="260" t="s">
        <v>2228</v>
      </c>
      <c r="C17508" s="261" t="s">
        <v>138</v>
      </c>
      <c r="D17508" s="74" t="str">
        <f t="shared" si="547"/>
        <v>mar/2020</v>
      </c>
      <c r="E17508" s="264">
        <v>43895</v>
      </c>
      <c r="F17508" s="282" t="s">
        <v>1261</v>
      </c>
      <c r="G17508" s="282" t="s">
        <v>2229</v>
      </c>
      <c r="H17508" s="265" t="s">
        <v>2250</v>
      </c>
      <c r="I17508" s="265" t="s">
        <v>135</v>
      </c>
      <c r="J17508" s="265">
        <v>-9.5</v>
      </c>
      <c r="K17508" s="83" t="str">
        <f>IFERROR(IFERROR(VLOOKUP(I17508,'DE-PARA'!B:D,3,0),VLOOKUP(I17508,'DE-PARA'!C:D,2,0)),"NÃO ENCONTRADO")</f>
        <v>Outras Saídas</v>
      </c>
      <c r="L17508" s="50" t="str">
        <f>VLOOKUP(K17508,'Base -Receita-Despesa'!$B:$AS,1,FALSE)</f>
        <v>Outras Saídas</v>
      </c>
    </row>
    <row r="17509" spans="1:12" x14ac:dyDescent="0.3">
      <c r="A17509" s="82" t="str">
        <f t="shared" si="546"/>
        <v>2020</v>
      </c>
      <c r="B17509" s="260" t="s">
        <v>2228</v>
      </c>
      <c r="C17509" s="261" t="s">
        <v>138</v>
      </c>
      <c r="D17509" s="74" t="str">
        <f t="shared" si="547"/>
        <v>mar/2020</v>
      </c>
      <c r="E17509" s="264">
        <v>43895</v>
      </c>
      <c r="F17509" s="282" t="s">
        <v>1261</v>
      </c>
      <c r="G17509" s="282" t="s">
        <v>2229</v>
      </c>
      <c r="H17509" s="265" t="s">
        <v>2250</v>
      </c>
      <c r="I17509" s="265" t="s">
        <v>135</v>
      </c>
      <c r="J17509" s="265">
        <v>-9.5</v>
      </c>
      <c r="K17509" s="83" t="str">
        <f>IFERROR(IFERROR(VLOOKUP(I17509,'DE-PARA'!B:D,3,0),VLOOKUP(I17509,'DE-PARA'!C:D,2,0)),"NÃO ENCONTRADO")</f>
        <v>Outras Saídas</v>
      </c>
      <c r="L17509" s="50" t="str">
        <f>VLOOKUP(K17509,'Base -Receita-Despesa'!$B:$AS,1,FALSE)</f>
        <v>Outras Saídas</v>
      </c>
    </row>
    <row r="17510" spans="1:12" x14ac:dyDescent="0.3">
      <c r="A17510" s="82" t="str">
        <f t="shared" si="546"/>
        <v>2020</v>
      </c>
      <c r="B17510" s="260" t="s">
        <v>2228</v>
      </c>
      <c r="C17510" s="261" t="s">
        <v>138</v>
      </c>
      <c r="D17510" s="74" t="str">
        <f t="shared" si="547"/>
        <v>mar/2020</v>
      </c>
      <c r="E17510" s="264">
        <v>43895</v>
      </c>
      <c r="F17510" s="282" t="s">
        <v>4405</v>
      </c>
      <c r="G17510" s="282" t="s">
        <v>2229</v>
      </c>
      <c r="H17510" s="265" t="s">
        <v>5195</v>
      </c>
      <c r="I17510" s="265" t="s">
        <v>846</v>
      </c>
      <c r="J17510" s="265">
        <v>-769.01</v>
      </c>
      <c r="K17510" s="83" t="str">
        <f>IFERROR(IFERROR(VLOOKUP(I17510,'DE-PARA'!B:D,3,0),VLOOKUP(I17510,'DE-PARA'!C:D,2,0)),"NÃO ENCONTRADO")</f>
        <v>Pessoal</v>
      </c>
      <c r="L17510" s="50" t="str">
        <f>VLOOKUP(K17510,'Base -Receita-Despesa'!$B:$AS,1,FALSE)</f>
        <v>Pessoal</v>
      </c>
    </row>
    <row r="17511" spans="1:12" x14ac:dyDescent="0.3">
      <c r="A17511" s="82" t="str">
        <f t="shared" si="546"/>
        <v>2020</v>
      </c>
      <c r="B17511" s="260" t="s">
        <v>2228</v>
      </c>
      <c r="C17511" s="261" t="s">
        <v>138</v>
      </c>
      <c r="D17511" s="74" t="str">
        <f t="shared" si="547"/>
        <v>mar/2020</v>
      </c>
      <c r="E17511" s="264">
        <v>43895</v>
      </c>
      <c r="F17511" s="282" t="s">
        <v>1070</v>
      </c>
      <c r="G17511" s="282" t="s">
        <v>2229</v>
      </c>
      <c r="H17511" s="265" t="s">
        <v>1071</v>
      </c>
      <c r="I17511" s="265" t="s">
        <v>2237</v>
      </c>
      <c r="J17511" s="266">
        <v>6723.56</v>
      </c>
      <c r="K17511" s="83" t="str">
        <f>IFERROR(IFERROR(VLOOKUP(I17511,'DE-PARA'!B:D,3,0),VLOOKUP(I17511,'DE-PARA'!C:D,2,0)),"NÃO ENCONTRADO")</f>
        <v>Entrada Conta Aplicação (+)</v>
      </c>
      <c r="L17511" s="50" t="str">
        <f>VLOOKUP(K17511,'Base -Receita-Despesa'!$B:$AS,1,FALSE)</f>
        <v>ENTRADA CONTA APLICAÇÃO (+)</v>
      </c>
    </row>
    <row r="17512" spans="1:12" x14ac:dyDescent="0.3">
      <c r="A17512" s="82" t="str">
        <f t="shared" si="546"/>
        <v>2020</v>
      </c>
      <c r="B17512" s="260" t="s">
        <v>2228</v>
      </c>
      <c r="C17512" s="261" t="s">
        <v>138</v>
      </c>
      <c r="D17512" s="74" t="str">
        <f t="shared" si="547"/>
        <v>mar/2020</v>
      </c>
      <c r="E17512" s="264">
        <v>43896</v>
      </c>
      <c r="F17512" s="282" t="s">
        <v>4377</v>
      </c>
      <c r="G17512" s="282" t="s">
        <v>2229</v>
      </c>
      <c r="H17512" s="265" t="s">
        <v>5282</v>
      </c>
      <c r="I17512" s="265" t="s">
        <v>128</v>
      </c>
      <c r="J17512" s="266">
        <v>-39747.51</v>
      </c>
      <c r="K17512" s="83" t="str">
        <f>IFERROR(IFERROR(VLOOKUP(I17512,'DE-PARA'!B:D,3,0),VLOOKUP(I17512,'DE-PARA'!C:D,2,0)),"NÃO ENCONTRADO")</f>
        <v>Encargos sobre Folha de Pagamento</v>
      </c>
      <c r="L17512" s="50" t="str">
        <f>VLOOKUP(K17512,'Base -Receita-Despesa'!$B:$AS,1,FALSE)</f>
        <v>Encargos sobre Folha de Pagamento</v>
      </c>
    </row>
    <row r="17513" spans="1:12" x14ac:dyDescent="0.3">
      <c r="A17513" s="82" t="str">
        <f t="shared" si="546"/>
        <v>2020</v>
      </c>
      <c r="B17513" s="260" t="s">
        <v>2228</v>
      </c>
      <c r="C17513" s="261" t="s">
        <v>138</v>
      </c>
      <c r="D17513" s="74" t="str">
        <f t="shared" si="547"/>
        <v>mar/2020</v>
      </c>
      <c r="E17513" s="264">
        <v>43896</v>
      </c>
      <c r="F17513" s="282" t="s">
        <v>2326</v>
      </c>
      <c r="G17513" s="282" t="s">
        <v>2229</v>
      </c>
      <c r="H17513" s="265" t="s">
        <v>4571</v>
      </c>
      <c r="I17513" s="265" t="s">
        <v>2209</v>
      </c>
      <c r="J17513" s="265">
        <v>-40</v>
      </c>
      <c r="K17513" s="83" t="str">
        <f>IFERROR(IFERROR(VLOOKUP(I17513,'DE-PARA'!B:D,3,0),VLOOKUP(I17513,'DE-PARA'!C:D,2,0)),"NÃO ENCONTRADO")</f>
        <v>Despesas com Viagens</v>
      </c>
      <c r="L17513" s="50" t="str">
        <f>VLOOKUP(K17513,'Base -Receita-Despesa'!$B:$AS,1,FALSE)</f>
        <v>Despesas com Viagens</v>
      </c>
    </row>
    <row r="17514" spans="1:12" x14ac:dyDescent="0.3">
      <c r="A17514" s="82" t="str">
        <f t="shared" ref="A17514:A17577" si="548">IF(K17514="NÃO ENCONTRADO",0,RIGHT(D17514,4))</f>
        <v>2020</v>
      </c>
      <c r="B17514" s="260" t="s">
        <v>2228</v>
      </c>
      <c r="C17514" s="261" t="s">
        <v>138</v>
      </c>
      <c r="D17514" s="74" t="str">
        <f t="shared" si="547"/>
        <v>mar/2020</v>
      </c>
      <c r="E17514" s="264">
        <v>43896</v>
      </c>
      <c r="F17514" s="282">
        <v>44078</v>
      </c>
      <c r="G17514" s="282" t="s">
        <v>2229</v>
      </c>
      <c r="H17514" s="265" t="s">
        <v>5214</v>
      </c>
      <c r="I17514" s="265" t="s">
        <v>2182</v>
      </c>
      <c r="J17514" s="265">
        <v>-745.71</v>
      </c>
      <c r="K17514" s="83" t="str">
        <f>IFERROR(IFERROR(VLOOKUP(I17514,'DE-PARA'!B:D,3,0),VLOOKUP(I17514,'DE-PARA'!C:D,2,0)),"NÃO ENCONTRADO")</f>
        <v>Materiais</v>
      </c>
      <c r="L17514" s="50" t="str">
        <f>VLOOKUP(K17514,'Base -Receita-Despesa'!$B:$AS,1,FALSE)</f>
        <v>Materiais</v>
      </c>
    </row>
    <row r="17515" spans="1:12" x14ac:dyDescent="0.3">
      <c r="A17515" s="82" t="str">
        <f t="shared" si="548"/>
        <v>2020</v>
      </c>
      <c r="B17515" s="260" t="s">
        <v>2228</v>
      </c>
      <c r="C17515" s="261" t="s">
        <v>138</v>
      </c>
      <c r="D17515" s="74" t="str">
        <f t="shared" si="547"/>
        <v>mar/2020</v>
      </c>
      <c r="E17515" s="264">
        <v>43896</v>
      </c>
      <c r="F17515" s="282">
        <v>20808</v>
      </c>
      <c r="G17515" s="282" t="s">
        <v>2229</v>
      </c>
      <c r="H17515" s="265" t="s">
        <v>4792</v>
      </c>
      <c r="I17515" s="265" t="s">
        <v>2181</v>
      </c>
      <c r="J17515" s="266">
        <v>-2893.5</v>
      </c>
      <c r="K17515" s="83" t="str">
        <f>IFERROR(IFERROR(VLOOKUP(I17515,'DE-PARA'!B:D,3,0),VLOOKUP(I17515,'DE-PARA'!C:D,2,0)),"NÃO ENCONTRADO")</f>
        <v>Materiais</v>
      </c>
      <c r="L17515" s="50" t="str">
        <f>VLOOKUP(K17515,'Base -Receita-Despesa'!$B:$AS,1,FALSE)</f>
        <v>Materiais</v>
      </c>
    </row>
    <row r="17516" spans="1:12" x14ac:dyDescent="0.3">
      <c r="A17516" s="82" t="str">
        <f t="shared" si="548"/>
        <v>2020</v>
      </c>
      <c r="B17516" s="260" t="s">
        <v>2228</v>
      </c>
      <c r="C17516" s="261" t="s">
        <v>138</v>
      </c>
      <c r="D17516" s="74" t="str">
        <f t="shared" si="547"/>
        <v>mar/2020</v>
      </c>
      <c r="E17516" s="264">
        <v>43896</v>
      </c>
      <c r="F17516" s="282" t="s">
        <v>4616</v>
      </c>
      <c r="G17516" s="282" t="s">
        <v>2229</v>
      </c>
      <c r="H17516" s="265" t="s">
        <v>5283</v>
      </c>
      <c r="I17516" s="265" t="s">
        <v>540</v>
      </c>
      <c r="J17516" s="265">
        <v>-586.96</v>
      </c>
      <c r="K17516" s="83" t="str">
        <f>IFERROR(IFERROR(VLOOKUP(I17516,'DE-PARA'!B:D,3,0),VLOOKUP(I17516,'DE-PARA'!C:D,2,0)),"NÃO ENCONTRADO")</f>
        <v>Tributos, Taxas e Contribuições</v>
      </c>
      <c r="L17516" s="50" t="str">
        <f>VLOOKUP(K17516,'Base -Receita-Despesa'!$B:$AS,1,FALSE)</f>
        <v>Tributos, Taxas e Contribuições</v>
      </c>
    </row>
    <row r="17517" spans="1:12" x14ac:dyDescent="0.3">
      <c r="A17517" s="82" t="str">
        <f t="shared" si="548"/>
        <v>2020</v>
      </c>
      <c r="B17517" s="260" t="s">
        <v>2228</v>
      </c>
      <c r="C17517" s="261" t="s">
        <v>138</v>
      </c>
      <c r="D17517" s="74" t="str">
        <f t="shared" si="547"/>
        <v>mar/2020</v>
      </c>
      <c r="E17517" s="264">
        <v>43896</v>
      </c>
      <c r="F17517" s="282" t="s">
        <v>4619</v>
      </c>
      <c r="G17517" s="282" t="s">
        <v>2229</v>
      </c>
      <c r="H17517" s="265" t="s">
        <v>5184</v>
      </c>
      <c r="I17517" s="265" t="s">
        <v>2170</v>
      </c>
      <c r="J17517" s="266">
        <v>-78688.179999999993</v>
      </c>
      <c r="K17517" s="83" t="str">
        <f>IFERROR(IFERROR(VLOOKUP(I17517,'DE-PARA'!B:D,3,0),VLOOKUP(I17517,'DE-PARA'!C:D,2,0)),"NÃO ENCONTRADO")</f>
        <v>Reembolso de Rateios(-)</v>
      </c>
      <c r="L17517" s="50" t="str">
        <f>VLOOKUP(K17517,'Base -Receita-Despesa'!$B:$AS,1,FALSE)</f>
        <v>Reembolso de Rateios(-)</v>
      </c>
    </row>
    <row r="17518" spans="1:12" x14ac:dyDescent="0.3">
      <c r="A17518" s="82" t="str">
        <f t="shared" si="548"/>
        <v>2020</v>
      </c>
      <c r="B17518" s="260" t="s">
        <v>2228</v>
      </c>
      <c r="C17518" s="261" t="s">
        <v>138</v>
      </c>
      <c r="D17518" s="74" t="str">
        <f t="shared" si="547"/>
        <v>mar/2020</v>
      </c>
      <c r="E17518" s="264">
        <v>43896</v>
      </c>
      <c r="F17518" s="282" t="s">
        <v>1261</v>
      </c>
      <c r="G17518" s="282" t="s">
        <v>2229</v>
      </c>
      <c r="H17518" s="265" t="s">
        <v>2250</v>
      </c>
      <c r="I17518" s="265" t="s">
        <v>135</v>
      </c>
      <c r="J17518" s="265">
        <v>-9.5</v>
      </c>
      <c r="K17518" s="83" t="str">
        <f>IFERROR(IFERROR(VLOOKUP(I17518,'DE-PARA'!B:D,3,0),VLOOKUP(I17518,'DE-PARA'!C:D,2,0)),"NÃO ENCONTRADO")</f>
        <v>Outras Saídas</v>
      </c>
      <c r="L17518" s="50" t="str">
        <f>VLOOKUP(K17518,'Base -Receita-Despesa'!$B:$AS,1,FALSE)</f>
        <v>Outras Saídas</v>
      </c>
    </row>
    <row r="17519" spans="1:12" x14ac:dyDescent="0.3">
      <c r="A17519" s="82" t="str">
        <f t="shared" si="548"/>
        <v>2020</v>
      </c>
      <c r="B17519" s="260" t="s">
        <v>2228</v>
      </c>
      <c r="C17519" s="261" t="s">
        <v>138</v>
      </c>
      <c r="D17519" s="74" t="str">
        <f t="shared" si="547"/>
        <v>mar/2020</v>
      </c>
      <c r="E17519" s="264">
        <v>43896</v>
      </c>
      <c r="F17519" s="282" t="s">
        <v>1261</v>
      </c>
      <c r="G17519" s="282" t="s">
        <v>2229</v>
      </c>
      <c r="H17519" s="265" t="s">
        <v>2250</v>
      </c>
      <c r="I17519" s="265" t="s">
        <v>135</v>
      </c>
      <c r="J17519" s="265">
        <v>-9.5</v>
      </c>
      <c r="K17519" s="83" t="str">
        <f>IFERROR(IFERROR(VLOOKUP(I17519,'DE-PARA'!B:D,3,0),VLOOKUP(I17519,'DE-PARA'!C:D,2,0)),"NÃO ENCONTRADO")</f>
        <v>Outras Saídas</v>
      </c>
      <c r="L17519" s="50" t="str">
        <f>VLOOKUP(K17519,'Base -Receita-Despesa'!$B:$AS,1,FALSE)</f>
        <v>Outras Saídas</v>
      </c>
    </row>
    <row r="17520" spans="1:12" x14ac:dyDescent="0.3">
      <c r="A17520" s="82" t="str">
        <f t="shared" si="548"/>
        <v>2020</v>
      </c>
      <c r="B17520" s="260" t="s">
        <v>2228</v>
      </c>
      <c r="C17520" s="261" t="s">
        <v>138</v>
      </c>
      <c r="D17520" s="74" t="str">
        <f t="shared" si="547"/>
        <v>mar/2020</v>
      </c>
      <c r="E17520" s="264">
        <v>43896</v>
      </c>
      <c r="F17520" s="282" t="s">
        <v>1261</v>
      </c>
      <c r="G17520" s="282" t="s">
        <v>2229</v>
      </c>
      <c r="H17520" s="265" t="s">
        <v>2250</v>
      </c>
      <c r="I17520" s="265" t="s">
        <v>135</v>
      </c>
      <c r="J17520" s="265">
        <v>-9.5</v>
      </c>
      <c r="K17520" s="83" t="str">
        <f>IFERROR(IFERROR(VLOOKUP(I17520,'DE-PARA'!B:D,3,0),VLOOKUP(I17520,'DE-PARA'!C:D,2,0)),"NÃO ENCONTRADO")</f>
        <v>Outras Saídas</v>
      </c>
      <c r="L17520" s="50" t="str">
        <f>VLOOKUP(K17520,'Base -Receita-Despesa'!$B:$AS,1,FALSE)</f>
        <v>Outras Saídas</v>
      </c>
    </row>
    <row r="17521" spans="1:12" x14ac:dyDescent="0.3">
      <c r="A17521" s="82" t="str">
        <f t="shared" si="548"/>
        <v>2020</v>
      </c>
      <c r="B17521" s="260" t="s">
        <v>2228</v>
      </c>
      <c r="C17521" s="261" t="s">
        <v>138</v>
      </c>
      <c r="D17521" s="74" t="str">
        <f t="shared" si="547"/>
        <v>mar/2020</v>
      </c>
      <c r="E17521" s="264">
        <v>43896</v>
      </c>
      <c r="F17521" s="282" t="s">
        <v>1261</v>
      </c>
      <c r="G17521" s="282" t="s">
        <v>2229</v>
      </c>
      <c r="H17521" s="265" t="s">
        <v>2250</v>
      </c>
      <c r="I17521" s="265" t="s">
        <v>135</v>
      </c>
      <c r="J17521" s="265">
        <v>-9.5</v>
      </c>
      <c r="K17521" s="83" t="str">
        <f>IFERROR(IFERROR(VLOOKUP(I17521,'DE-PARA'!B:D,3,0),VLOOKUP(I17521,'DE-PARA'!C:D,2,0)),"NÃO ENCONTRADO")</f>
        <v>Outras Saídas</v>
      </c>
      <c r="L17521" s="50" t="str">
        <f>VLOOKUP(K17521,'Base -Receita-Despesa'!$B:$AS,1,FALSE)</f>
        <v>Outras Saídas</v>
      </c>
    </row>
    <row r="17522" spans="1:12" x14ac:dyDescent="0.3">
      <c r="A17522" s="82" t="str">
        <f t="shared" si="548"/>
        <v>2020</v>
      </c>
      <c r="B17522" s="260" t="s">
        <v>2228</v>
      </c>
      <c r="C17522" s="261" t="s">
        <v>138</v>
      </c>
      <c r="D17522" s="74" t="str">
        <f t="shared" si="547"/>
        <v>mar/2020</v>
      </c>
      <c r="E17522" s="264">
        <v>43896</v>
      </c>
      <c r="F17522" s="282" t="s">
        <v>1070</v>
      </c>
      <c r="G17522" s="282" t="s">
        <v>2229</v>
      </c>
      <c r="H17522" s="265" t="s">
        <v>1071</v>
      </c>
      <c r="I17522" s="265" t="s">
        <v>2237</v>
      </c>
      <c r="J17522" s="266">
        <v>122739.86</v>
      </c>
      <c r="K17522" s="83" t="str">
        <f>IFERROR(IFERROR(VLOOKUP(I17522,'DE-PARA'!B:D,3,0),VLOOKUP(I17522,'DE-PARA'!C:D,2,0)),"NÃO ENCONTRADO")</f>
        <v>Entrada Conta Aplicação (+)</v>
      </c>
      <c r="L17522" s="50" t="str">
        <f>VLOOKUP(K17522,'Base -Receita-Despesa'!$B:$AS,1,FALSE)</f>
        <v>ENTRADA CONTA APLICAÇÃO (+)</v>
      </c>
    </row>
    <row r="17523" spans="1:12" x14ac:dyDescent="0.3">
      <c r="A17523" s="82" t="str">
        <f t="shared" si="548"/>
        <v>2020</v>
      </c>
      <c r="B17523" s="260" t="s">
        <v>2228</v>
      </c>
      <c r="C17523" s="261" t="s">
        <v>138</v>
      </c>
      <c r="D17523" s="74" t="str">
        <f t="shared" si="547"/>
        <v>mar/2020</v>
      </c>
      <c r="E17523" s="264">
        <v>43899</v>
      </c>
      <c r="F17523" s="282">
        <v>24976</v>
      </c>
      <c r="G17523" s="282" t="s">
        <v>2229</v>
      </c>
      <c r="H17523" s="265" t="s">
        <v>5165</v>
      </c>
      <c r="I17523" s="265" t="s">
        <v>562</v>
      </c>
      <c r="J17523" s="265">
        <v>5.91</v>
      </c>
      <c r="K17523" s="83" t="str">
        <f>IFERROR(IFERROR(VLOOKUP(I17523,'DE-PARA'!B:D,3,0),VLOOKUP(I17523,'DE-PARA'!C:D,2,0)),"NÃO ENCONTRADO")</f>
        <v>Outras Saídas</v>
      </c>
      <c r="L17523" s="50" t="str">
        <f>VLOOKUP(K17523,'Base -Receita-Despesa'!$B:$AS,1,FALSE)</f>
        <v>Outras Saídas</v>
      </c>
    </row>
    <row r="17524" spans="1:12" x14ac:dyDescent="0.3">
      <c r="A17524" s="82" t="str">
        <f t="shared" si="548"/>
        <v>2020</v>
      </c>
      <c r="B17524" s="260" t="s">
        <v>2228</v>
      </c>
      <c r="C17524" s="261" t="s">
        <v>138</v>
      </c>
      <c r="D17524" s="74" t="str">
        <f t="shared" si="547"/>
        <v>mar/2020</v>
      </c>
      <c r="E17524" s="264">
        <v>43899</v>
      </c>
      <c r="F17524" s="282">
        <v>3444</v>
      </c>
      <c r="G17524" s="282" t="s">
        <v>2229</v>
      </c>
      <c r="H17524" s="265" t="s">
        <v>5194</v>
      </c>
      <c r="I17524" s="280" t="s">
        <v>241</v>
      </c>
      <c r="J17524" s="265">
        <v>-378.87</v>
      </c>
      <c r="K17524" s="83" t="str">
        <f>IFERROR(IFERROR(VLOOKUP(I17524,'DE-PARA'!B:D,3,0),VLOOKUP(I17524,'DE-PARA'!C:D,2,0)),"NÃO ENCONTRADO")</f>
        <v>Serviços</v>
      </c>
      <c r="L17524" s="50" t="str">
        <f>VLOOKUP(K17524,'Base -Receita-Despesa'!$B:$AS,1,FALSE)</f>
        <v>Serviços</v>
      </c>
    </row>
    <row r="17525" spans="1:12" x14ac:dyDescent="0.3">
      <c r="A17525" s="82" t="str">
        <f t="shared" si="548"/>
        <v>2020</v>
      </c>
      <c r="B17525" s="260" t="s">
        <v>2228</v>
      </c>
      <c r="C17525" s="261" t="s">
        <v>138</v>
      </c>
      <c r="D17525" s="74" t="str">
        <f t="shared" si="547"/>
        <v>mar/2020</v>
      </c>
      <c r="E17525" s="264">
        <v>43899</v>
      </c>
      <c r="F17525" s="282">
        <v>19258</v>
      </c>
      <c r="G17525" s="282" t="s">
        <v>2229</v>
      </c>
      <c r="H17525" s="265" t="s">
        <v>3145</v>
      </c>
      <c r="I17525" s="265" t="s">
        <v>2182</v>
      </c>
      <c r="J17525" s="265">
        <v>-121.6</v>
      </c>
      <c r="K17525" s="83" t="str">
        <f>IFERROR(IFERROR(VLOOKUP(I17525,'DE-PARA'!B:D,3,0),VLOOKUP(I17525,'DE-PARA'!C:D,2,0)),"NÃO ENCONTRADO")</f>
        <v>Materiais</v>
      </c>
      <c r="L17525" s="50" t="str">
        <f>VLOOKUP(K17525,'Base -Receita-Despesa'!$B:$AS,1,FALSE)</f>
        <v>Materiais</v>
      </c>
    </row>
    <row r="17526" spans="1:12" x14ac:dyDescent="0.3">
      <c r="A17526" s="82" t="str">
        <f t="shared" si="548"/>
        <v>2020</v>
      </c>
      <c r="B17526" s="260" t="s">
        <v>2228</v>
      </c>
      <c r="C17526" s="261" t="s">
        <v>138</v>
      </c>
      <c r="D17526" s="74" t="str">
        <f t="shared" si="547"/>
        <v>mar/2020</v>
      </c>
      <c r="E17526" s="264">
        <v>43899</v>
      </c>
      <c r="F17526" s="282">
        <v>73672</v>
      </c>
      <c r="G17526" s="282" t="s">
        <v>2324</v>
      </c>
      <c r="H17526" s="265" t="s">
        <v>5202</v>
      </c>
      <c r="I17526" s="265" t="s">
        <v>2183</v>
      </c>
      <c r="J17526" s="266">
        <v>-1410.3</v>
      </c>
      <c r="K17526" s="83" t="str">
        <f>IFERROR(IFERROR(VLOOKUP(I17526,'DE-PARA'!B:D,3,0),VLOOKUP(I17526,'DE-PARA'!C:D,2,0)),"NÃO ENCONTRADO")</f>
        <v>Materiais</v>
      </c>
      <c r="L17526" s="50" t="str">
        <f>VLOOKUP(K17526,'Base -Receita-Despesa'!$B:$AS,1,FALSE)</f>
        <v>Materiais</v>
      </c>
    </row>
    <row r="17527" spans="1:12" x14ac:dyDescent="0.3">
      <c r="A17527" s="82" t="str">
        <f t="shared" si="548"/>
        <v>2020</v>
      </c>
      <c r="B17527" s="260" t="s">
        <v>2228</v>
      </c>
      <c r="C17527" s="261" t="s">
        <v>138</v>
      </c>
      <c r="D17527" s="74" t="str">
        <f t="shared" si="547"/>
        <v>mar/2020</v>
      </c>
      <c r="E17527" s="264">
        <v>43899</v>
      </c>
      <c r="F17527" s="282">
        <v>8095</v>
      </c>
      <c r="G17527" s="282" t="s">
        <v>2229</v>
      </c>
      <c r="H17527" s="265" t="s">
        <v>2399</v>
      </c>
      <c r="I17527" s="265" t="s">
        <v>232</v>
      </c>
      <c r="J17527" s="266">
        <v>-1160</v>
      </c>
      <c r="K17527" s="83" t="str">
        <f>IFERROR(IFERROR(VLOOKUP(I17527,'DE-PARA'!B:D,3,0),VLOOKUP(I17527,'DE-PARA'!C:D,2,0)),"NÃO ENCONTRADO")</f>
        <v>Materiais</v>
      </c>
      <c r="L17527" s="50" t="str">
        <f>VLOOKUP(K17527,'Base -Receita-Despesa'!$B:$AS,1,FALSE)</f>
        <v>Materiais</v>
      </c>
    </row>
    <row r="17528" spans="1:12" x14ac:dyDescent="0.3">
      <c r="A17528" s="82" t="str">
        <f t="shared" si="548"/>
        <v>2020</v>
      </c>
      <c r="B17528" s="260" t="s">
        <v>2228</v>
      </c>
      <c r="C17528" s="261" t="s">
        <v>138</v>
      </c>
      <c r="D17528" s="74" t="str">
        <f t="shared" si="547"/>
        <v>mar/2020</v>
      </c>
      <c r="E17528" s="264">
        <v>43899</v>
      </c>
      <c r="F17528" s="282" t="s">
        <v>1261</v>
      </c>
      <c r="G17528" s="282" t="s">
        <v>2229</v>
      </c>
      <c r="H17528" s="265" t="s">
        <v>2250</v>
      </c>
      <c r="I17528" s="265" t="s">
        <v>135</v>
      </c>
      <c r="J17528" s="265">
        <v>-9.5</v>
      </c>
      <c r="K17528" s="83" t="str">
        <f>IFERROR(IFERROR(VLOOKUP(I17528,'DE-PARA'!B:D,3,0),VLOOKUP(I17528,'DE-PARA'!C:D,2,0)),"NÃO ENCONTRADO")</f>
        <v>Outras Saídas</v>
      </c>
      <c r="L17528" s="50" t="str">
        <f>VLOOKUP(K17528,'Base -Receita-Despesa'!$B:$AS,1,FALSE)</f>
        <v>Outras Saídas</v>
      </c>
    </row>
    <row r="17529" spans="1:12" x14ac:dyDescent="0.3">
      <c r="A17529" s="82" t="str">
        <f t="shared" si="548"/>
        <v>2020</v>
      </c>
      <c r="B17529" s="260" t="s">
        <v>2228</v>
      </c>
      <c r="C17529" s="261" t="s">
        <v>138</v>
      </c>
      <c r="D17529" s="74" t="str">
        <f t="shared" si="547"/>
        <v>mar/2020</v>
      </c>
      <c r="E17529" s="264">
        <v>43899</v>
      </c>
      <c r="F17529" s="282" t="s">
        <v>1070</v>
      </c>
      <c r="G17529" s="282" t="s">
        <v>2229</v>
      </c>
      <c r="H17529" s="265" t="s">
        <v>1071</v>
      </c>
      <c r="I17529" s="265" t="s">
        <v>2237</v>
      </c>
      <c r="J17529" s="266">
        <v>3074.36</v>
      </c>
      <c r="K17529" s="83" t="str">
        <f>IFERROR(IFERROR(VLOOKUP(I17529,'DE-PARA'!B:D,3,0),VLOOKUP(I17529,'DE-PARA'!C:D,2,0)),"NÃO ENCONTRADO")</f>
        <v>Entrada Conta Aplicação (+)</v>
      </c>
      <c r="L17529" s="50" t="str">
        <f>VLOOKUP(K17529,'Base -Receita-Despesa'!$B:$AS,1,FALSE)</f>
        <v>ENTRADA CONTA APLICAÇÃO (+)</v>
      </c>
    </row>
    <row r="17530" spans="1:12" x14ac:dyDescent="0.3">
      <c r="A17530" s="82" t="str">
        <f t="shared" si="548"/>
        <v>2020</v>
      </c>
      <c r="B17530" s="260" t="s">
        <v>2240</v>
      </c>
      <c r="C17530" s="261" t="s">
        <v>138</v>
      </c>
      <c r="D17530" s="74" t="str">
        <f t="shared" si="547"/>
        <v>mar/2020</v>
      </c>
      <c r="E17530" s="264">
        <v>43900</v>
      </c>
      <c r="F17530" s="282" t="s">
        <v>5129</v>
      </c>
      <c r="G17530" s="282" t="s">
        <v>2229</v>
      </c>
      <c r="H17530" s="265" t="s">
        <v>72</v>
      </c>
      <c r="I17530" s="265" t="s">
        <v>1064</v>
      </c>
      <c r="J17530" s="284">
        <v>-2636182.92</v>
      </c>
      <c r="K17530" s="83" t="str">
        <f>IFERROR(IFERROR(VLOOKUP(I17530,'DE-PARA'!B:D,3,0),VLOOKUP(I17530,'DE-PARA'!C:D,2,0)),"NÃO ENCONTRADO")</f>
        <v>Saídas Da C/A Por Regates (-)</v>
      </c>
      <c r="L17530" s="50" t="str">
        <f>VLOOKUP(K17530,'Base -Receita-Despesa'!$B:$AS,1,FALSE)</f>
        <v>SAÍDAS DA C/A POR REGATES (-)</v>
      </c>
    </row>
    <row r="17531" spans="1:12" x14ac:dyDescent="0.3">
      <c r="A17531" s="82" t="str">
        <f t="shared" si="548"/>
        <v>2020</v>
      </c>
      <c r="B17531" s="260" t="s">
        <v>2240</v>
      </c>
      <c r="C17531" s="261" t="s">
        <v>138</v>
      </c>
      <c r="D17531" s="74" t="str">
        <f t="shared" si="547"/>
        <v>mar/2020</v>
      </c>
      <c r="E17531" s="264">
        <v>43900</v>
      </c>
      <c r="F17531" s="282" t="s">
        <v>161</v>
      </c>
      <c r="G17531" s="282" t="s">
        <v>2229</v>
      </c>
      <c r="H17531" s="265" t="s">
        <v>161</v>
      </c>
      <c r="I17531" s="265" t="s">
        <v>2168</v>
      </c>
      <c r="J17531" s="284">
        <v>31930.82</v>
      </c>
      <c r="K17531" s="83" t="str">
        <f>IFERROR(IFERROR(VLOOKUP(I17531,'DE-PARA'!B:D,3,0),VLOOKUP(I17531,'DE-PARA'!C:D,2,0)),"NÃO ENCONTRADO")</f>
        <v>Repasses Contrato de Gestão</v>
      </c>
      <c r="L17531" s="50" t="str">
        <f>VLOOKUP(K17531,'Base -Receita-Despesa'!$B:$AS,1,FALSE)</f>
        <v>Repasses Contrato de Gestão</v>
      </c>
    </row>
    <row r="17532" spans="1:12" x14ac:dyDescent="0.3">
      <c r="A17532" s="82" t="str">
        <f t="shared" si="548"/>
        <v>2020</v>
      </c>
      <c r="B17532" s="260" t="s">
        <v>2240</v>
      </c>
      <c r="C17532" s="261" t="s">
        <v>138</v>
      </c>
      <c r="D17532" s="74" t="str">
        <f t="shared" si="547"/>
        <v>mar/2020</v>
      </c>
      <c r="E17532" s="264">
        <v>43900</v>
      </c>
      <c r="F17532" s="282" t="s">
        <v>161</v>
      </c>
      <c r="G17532" s="282" t="s">
        <v>2229</v>
      </c>
      <c r="H17532" s="265" t="s">
        <v>161</v>
      </c>
      <c r="I17532" s="265" t="s">
        <v>2168</v>
      </c>
      <c r="J17532" s="284">
        <v>791409.28</v>
      </c>
      <c r="K17532" s="83" t="str">
        <f>IFERROR(IFERROR(VLOOKUP(I17532,'DE-PARA'!B:D,3,0),VLOOKUP(I17532,'DE-PARA'!C:D,2,0)),"NÃO ENCONTRADO")</f>
        <v>Repasses Contrato de Gestão</v>
      </c>
      <c r="L17532" s="50" t="str">
        <f>VLOOKUP(K17532,'Base -Receita-Despesa'!$B:$AS,1,FALSE)</f>
        <v>Repasses Contrato de Gestão</v>
      </c>
    </row>
    <row r="17533" spans="1:12" x14ac:dyDescent="0.3">
      <c r="A17533" s="82" t="str">
        <f t="shared" si="548"/>
        <v>2020</v>
      </c>
      <c r="B17533" s="260" t="s">
        <v>2240</v>
      </c>
      <c r="C17533" s="261" t="s">
        <v>138</v>
      </c>
      <c r="D17533" s="74" t="str">
        <f t="shared" si="547"/>
        <v>mar/2020</v>
      </c>
      <c r="E17533" s="264">
        <v>43900</v>
      </c>
      <c r="F17533" s="282" t="s">
        <v>161</v>
      </c>
      <c r="G17533" s="282" t="s">
        <v>2229</v>
      </c>
      <c r="H17533" s="265" t="s">
        <v>161</v>
      </c>
      <c r="I17533" s="265" t="s">
        <v>2168</v>
      </c>
      <c r="J17533" s="284">
        <v>2312842.8199999998</v>
      </c>
      <c r="K17533" s="83" t="str">
        <f>IFERROR(IFERROR(VLOOKUP(I17533,'DE-PARA'!B:D,3,0),VLOOKUP(I17533,'DE-PARA'!C:D,2,0)),"NÃO ENCONTRADO")</f>
        <v>Repasses Contrato de Gestão</v>
      </c>
      <c r="L17533" s="50" t="str">
        <f>VLOOKUP(K17533,'Base -Receita-Despesa'!$B:$AS,1,FALSE)</f>
        <v>Repasses Contrato de Gestão</v>
      </c>
    </row>
    <row r="17534" spans="1:12" x14ac:dyDescent="0.3">
      <c r="A17534" s="82" t="str">
        <f t="shared" si="548"/>
        <v>2020</v>
      </c>
      <c r="B17534" s="260" t="s">
        <v>2240</v>
      </c>
      <c r="C17534" s="261" t="s">
        <v>138</v>
      </c>
      <c r="D17534" s="74" t="str">
        <f t="shared" si="547"/>
        <v>mar/2020</v>
      </c>
      <c r="E17534" s="264">
        <v>43900</v>
      </c>
      <c r="F17534" s="282" t="s">
        <v>5126</v>
      </c>
      <c r="G17534" s="282" t="s">
        <v>2229</v>
      </c>
      <c r="H17534" s="265" t="s">
        <v>2251</v>
      </c>
      <c r="I17534" s="265" t="s">
        <v>126</v>
      </c>
      <c r="J17534" s="284">
        <v>-500000</v>
      </c>
      <c r="K17534" s="83" t="str">
        <f>IFERROR(IFERROR(VLOOKUP(I17534,'DE-PARA'!B:D,3,0),VLOOKUP(I17534,'DE-PARA'!C:D,2,0)),"NÃO ENCONTRADO")</f>
        <v>TEV – Transferências Entre Contas (Entradas)</v>
      </c>
      <c r="L17534" s="50" t="str">
        <f>VLOOKUP(K17534,'Base -Receita-Despesa'!$B:$AS,1,FALSE)</f>
        <v>TEV – Transferências Entre Contas (Entradas)</v>
      </c>
    </row>
    <row r="17535" spans="1:12" x14ac:dyDescent="0.3">
      <c r="A17535" s="82" t="str">
        <f t="shared" si="548"/>
        <v>2020</v>
      </c>
      <c r="B17535" s="260" t="s">
        <v>2228</v>
      </c>
      <c r="C17535" s="261" t="s">
        <v>138</v>
      </c>
      <c r="D17535" s="74" t="str">
        <f t="shared" si="547"/>
        <v>mar/2020</v>
      </c>
      <c r="E17535" s="264">
        <v>43900</v>
      </c>
      <c r="F17535" s="282" t="s">
        <v>5126</v>
      </c>
      <c r="G17535" s="282" t="s">
        <v>2229</v>
      </c>
      <c r="H17535" s="265" t="s">
        <v>2251</v>
      </c>
      <c r="I17535" s="265" t="s">
        <v>126</v>
      </c>
      <c r="J17535" s="266">
        <v>500000</v>
      </c>
      <c r="K17535" s="83" t="str">
        <f>IFERROR(IFERROR(VLOOKUP(I17535,'DE-PARA'!B:D,3,0),VLOOKUP(I17535,'DE-PARA'!C:D,2,0)),"NÃO ENCONTRADO")</f>
        <v>TEV – Transferências Entre Contas (Entradas)</v>
      </c>
      <c r="L17535" s="50" t="str">
        <f>VLOOKUP(K17535,'Base -Receita-Despesa'!$B:$AS,1,FALSE)</f>
        <v>TEV – Transferências Entre Contas (Entradas)</v>
      </c>
    </row>
    <row r="17536" spans="1:12" x14ac:dyDescent="0.3">
      <c r="A17536" s="82" t="str">
        <f t="shared" si="548"/>
        <v>2020</v>
      </c>
      <c r="B17536" s="260" t="s">
        <v>2228</v>
      </c>
      <c r="C17536" s="261" t="s">
        <v>138</v>
      </c>
      <c r="D17536" s="74" t="str">
        <f t="shared" si="547"/>
        <v>mar/2020</v>
      </c>
      <c r="E17536" s="264">
        <v>43900</v>
      </c>
      <c r="F17536" s="319">
        <v>1.26025E+16</v>
      </c>
      <c r="G17536" s="282" t="s">
        <v>2229</v>
      </c>
      <c r="H17536" s="265" t="s">
        <v>2668</v>
      </c>
      <c r="I17536" s="265" t="s">
        <v>540</v>
      </c>
      <c r="J17536" s="265">
        <v>-110</v>
      </c>
      <c r="K17536" s="83" t="str">
        <f>IFERROR(IFERROR(VLOOKUP(I17536,'DE-PARA'!B:D,3,0),VLOOKUP(I17536,'DE-PARA'!C:D,2,0)),"NÃO ENCONTRADO")</f>
        <v>Tributos, Taxas e Contribuições</v>
      </c>
      <c r="L17536" s="50" t="str">
        <f>VLOOKUP(K17536,'Base -Receita-Despesa'!$B:$AS,1,FALSE)</f>
        <v>Tributos, Taxas e Contribuições</v>
      </c>
    </row>
    <row r="17537" spans="1:12" x14ac:dyDescent="0.3">
      <c r="A17537" s="82" t="str">
        <f t="shared" si="548"/>
        <v>2020</v>
      </c>
      <c r="B17537" s="260" t="s">
        <v>2228</v>
      </c>
      <c r="C17537" s="261" t="s">
        <v>138</v>
      </c>
      <c r="D17537" s="74" t="str">
        <f t="shared" si="547"/>
        <v>mar/2020</v>
      </c>
      <c r="E17537" s="264">
        <v>43900</v>
      </c>
      <c r="F17537" s="282">
        <v>1331761</v>
      </c>
      <c r="G17537" s="282" t="s">
        <v>2229</v>
      </c>
      <c r="H17537" s="265" t="s">
        <v>5186</v>
      </c>
      <c r="I17537" s="265" t="s">
        <v>540</v>
      </c>
      <c r="J17537" s="265">
        <v>-66</v>
      </c>
      <c r="K17537" s="83" t="str">
        <f>IFERROR(IFERROR(VLOOKUP(I17537,'DE-PARA'!B:D,3,0),VLOOKUP(I17537,'DE-PARA'!C:D,2,0)),"NÃO ENCONTRADO")</f>
        <v>Tributos, Taxas e Contribuições</v>
      </c>
      <c r="L17537" s="50" t="str">
        <f>VLOOKUP(K17537,'Base -Receita-Despesa'!$B:$AS,1,FALSE)</f>
        <v>Tributos, Taxas e Contribuições</v>
      </c>
    </row>
    <row r="17538" spans="1:12" x14ac:dyDescent="0.3">
      <c r="A17538" s="82" t="str">
        <f t="shared" si="548"/>
        <v>2020</v>
      </c>
      <c r="B17538" s="260" t="s">
        <v>2228</v>
      </c>
      <c r="C17538" s="261" t="s">
        <v>138</v>
      </c>
      <c r="D17538" s="74" t="str">
        <f t="shared" si="547"/>
        <v>mar/2020</v>
      </c>
      <c r="E17538" s="264">
        <v>43900</v>
      </c>
      <c r="F17538" s="282" t="s">
        <v>3376</v>
      </c>
      <c r="G17538" s="282" t="s">
        <v>2229</v>
      </c>
      <c r="H17538" s="265" t="s">
        <v>4645</v>
      </c>
      <c r="I17538" s="265" t="s">
        <v>130</v>
      </c>
      <c r="J17538" s="265">
        <v>-524.19000000000005</v>
      </c>
      <c r="K17538" s="83" t="str">
        <f>IFERROR(IFERROR(VLOOKUP(I17538,'DE-PARA'!B:D,3,0),VLOOKUP(I17538,'DE-PARA'!C:D,2,0)),"NÃO ENCONTRADO")</f>
        <v>Rescisões Trabalhistas</v>
      </c>
      <c r="L17538" s="50" t="str">
        <f>VLOOKUP(K17538,'Base -Receita-Despesa'!$B:$AS,1,FALSE)</f>
        <v>Rescisões Trabalhistas</v>
      </c>
    </row>
    <row r="17539" spans="1:12" x14ac:dyDescent="0.3">
      <c r="A17539" s="82" t="str">
        <f t="shared" si="548"/>
        <v>2020</v>
      </c>
      <c r="B17539" s="260" t="s">
        <v>2228</v>
      </c>
      <c r="C17539" s="261" t="s">
        <v>138</v>
      </c>
      <c r="D17539" s="74" t="str">
        <f t="shared" si="547"/>
        <v>mar/2020</v>
      </c>
      <c r="E17539" s="264">
        <v>43900</v>
      </c>
      <c r="F17539" s="282" t="s">
        <v>139</v>
      </c>
      <c r="G17539" s="282" t="s">
        <v>2229</v>
      </c>
      <c r="H17539" s="265" t="s">
        <v>5284</v>
      </c>
      <c r="I17539" s="265" t="s">
        <v>141</v>
      </c>
      <c r="J17539" s="266">
        <v>-4809.34</v>
      </c>
      <c r="K17539" s="83" t="str">
        <f>IFERROR(IFERROR(VLOOKUP(I17539,'DE-PARA'!B:D,3,0),VLOOKUP(I17539,'DE-PARA'!C:D,2,0)),"NÃO ENCONTRADO")</f>
        <v>Pessoal</v>
      </c>
      <c r="L17539" s="50" t="str">
        <f>VLOOKUP(K17539,'Base -Receita-Despesa'!$B:$AS,1,FALSE)</f>
        <v>Pessoal</v>
      </c>
    </row>
    <row r="17540" spans="1:12" x14ac:dyDescent="0.3">
      <c r="A17540" s="82" t="str">
        <f t="shared" si="548"/>
        <v>2020</v>
      </c>
      <c r="B17540" s="260" t="s">
        <v>2228</v>
      </c>
      <c r="C17540" s="261" t="s">
        <v>138</v>
      </c>
      <c r="D17540" s="74" t="str">
        <f t="shared" ref="D17540:D17603" si="549">TEXT(E17540,"mmm/aaaa")</f>
        <v>mar/2020</v>
      </c>
      <c r="E17540" s="264">
        <v>43900</v>
      </c>
      <c r="F17540" s="282" t="s">
        <v>139</v>
      </c>
      <c r="G17540" s="282" t="s">
        <v>2229</v>
      </c>
      <c r="H17540" s="265" t="s">
        <v>5285</v>
      </c>
      <c r="I17540" s="265" t="s">
        <v>141</v>
      </c>
      <c r="J17540" s="266">
        <v>-1376.46</v>
      </c>
      <c r="K17540" s="83" t="str">
        <f>IFERROR(IFERROR(VLOOKUP(I17540,'DE-PARA'!B:D,3,0),VLOOKUP(I17540,'DE-PARA'!C:D,2,0)),"NÃO ENCONTRADO")</f>
        <v>Pessoal</v>
      </c>
      <c r="L17540" s="50" t="str">
        <f>VLOOKUP(K17540,'Base -Receita-Despesa'!$B:$AS,1,FALSE)</f>
        <v>Pessoal</v>
      </c>
    </row>
    <row r="17541" spans="1:12" x14ac:dyDescent="0.3">
      <c r="A17541" s="82" t="str">
        <f t="shared" si="548"/>
        <v>2020</v>
      </c>
      <c r="B17541" s="260" t="s">
        <v>2228</v>
      </c>
      <c r="C17541" s="261" t="s">
        <v>138</v>
      </c>
      <c r="D17541" s="74" t="str">
        <f t="shared" si="549"/>
        <v>mar/2020</v>
      </c>
      <c r="E17541" s="264">
        <v>43900</v>
      </c>
      <c r="F17541" s="282" t="s">
        <v>139</v>
      </c>
      <c r="G17541" s="282" t="s">
        <v>2229</v>
      </c>
      <c r="H17541" s="265" t="s">
        <v>5286</v>
      </c>
      <c r="I17541" s="265" t="s">
        <v>141</v>
      </c>
      <c r="J17541" s="266">
        <v>-1242</v>
      </c>
      <c r="K17541" s="83" t="str">
        <f>IFERROR(IFERROR(VLOOKUP(I17541,'DE-PARA'!B:D,3,0),VLOOKUP(I17541,'DE-PARA'!C:D,2,0)),"NÃO ENCONTRADO")</f>
        <v>Pessoal</v>
      </c>
      <c r="L17541" s="50" t="str">
        <f>VLOOKUP(K17541,'Base -Receita-Despesa'!$B:$AS,1,FALSE)</f>
        <v>Pessoal</v>
      </c>
    </row>
    <row r="17542" spans="1:12" x14ac:dyDescent="0.3">
      <c r="A17542" s="82" t="str">
        <f t="shared" si="548"/>
        <v>2020</v>
      </c>
      <c r="B17542" s="260" t="s">
        <v>2228</v>
      </c>
      <c r="C17542" s="261" t="s">
        <v>138</v>
      </c>
      <c r="D17542" s="74" t="str">
        <f t="shared" si="549"/>
        <v>mar/2020</v>
      </c>
      <c r="E17542" s="264">
        <v>43900</v>
      </c>
      <c r="F17542" s="282" t="s">
        <v>139</v>
      </c>
      <c r="G17542" s="282" t="s">
        <v>2229</v>
      </c>
      <c r="H17542" s="265" t="s">
        <v>5287</v>
      </c>
      <c r="I17542" s="265" t="s">
        <v>141</v>
      </c>
      <c r="J17542" s="265">
        <v>-605.39</v>
      </c>
      <c r="K17542" s="83" t="str">
        <f>IFERROR(IFERROR(VLOOKUP(I17542,'DE-PARA'!B:D,3,0),VLOOKUP(I17542,'DE-PARA'!C:D,2,0)),"NÃO ENCONTRADO")</f>
        <v>Pessoal</v>
      </c>
      <c r="L17542" s="50" t="str">
        <f>VLOOKUP(K17542,'Base -Receita-Despesa'!$B:$AS,1,FALSE)</f>
        <v>Pessoal</v>
      </c>
    </row>
    <row r="17543" spans="1:12" x14ac:dyDescent="0.3">
      <c r="A17543" s="82" t="str">
        <f t="shared" si="548"/>
        <v>2020</v>
      </c>
      <c r="B17543" s="260" t="s">
        <v>2228</v>
      </c>
      <c r="C17543" s="261" t="s">
        <v>138</v>
      </c>
      <c r="D17543" s="74" t="str">
        <f t="shared" si="549"/>
        <v>mar/2020</v>
      </c>
      <c r="E17543" s="264">
        <v>43900</v>
      </c>
      <c r="F17543" s="282" t="s">
        <v>139</v>
      </c>
      <c r="G17543" s="282" t="s">
        <v>2229</v>
      </c>
      <c r="H17543" s="265" t="s">
        <v>5288</v>
      </c>
      <c r="I17543" s="265" t="s">
        <v>141</v>
      </c>
      <c r="J17543" s="266">
        <v>-1099.1600000000001</v>
      </c>
      <c r="K17543" s="83" t="str">
        <f>IFERROR(IFERROR(VLOOKUP(I17543,'DE-PARA'!B:D,3,0),VLOOKUP(I17543,'DE-PARA'!C:D,2,0)),"NÃO ENCONTRADO")</f>
        <v>Pessoal</v>
      </c>
      <c r="L17543" s="50" t="str">
        <f>VLOOKUP(K17543,'Base -Receita-Despesa'!$B:$AS,1,FALSE)</f>
        <v>Pessoal</v>
      </c>
    </row>
    <row r="17544" spans="1:12" x14ac:dyDescent="0.3">
      <c r="A17544" s="82" t="str">
        <f t="shared" si="548"/>
        <v>2020</v>
      </c>
      <c r="B17544" s="260" t="s">
        <v>2228</v>
      </c>
      <c r="C17544" s="261" t="s">
        <v>138</v>
      </c>
      <c r="D17544" s="74" t="str">
        <f t="shared" si="549"/>
        <v>mar/2020</v>
      </c>
      <c r="E17544" s="264">
        <v>43900</v>
      </c>
      <c r="F17544" s="282" t="s">
        <v>139</v>
      </c>
      <c r="G17544" s="282" t="s">
        <v>2229</v>
      </c>
      <c r="H17544" s="265" t="s">
        <v>5289</v>
      </c>
      <c r="I17544" s="265" t="s">
        <v>141</v>
      </c>
      <c r="J17544" s="266">
        <v>-2646.29</v>
      </c>
      <c r="K17544" s="83" t="str">
        <f>IFERROR(IFERROR(VLOOKUP(I17544,'DE-PARA'!B:D,3,0),VLOOKUP(I17544,'DE-PARA'!C:D,2,0)),"NÃO ENCONTRADO")</f>
        <v>Pessoal</v>
      </c>
      <c r="L17544" s="50" t="str">
        <f>VLOOKUP(K17544,'Base -Receita-Despesa'!$B:$AS,1,FALSE)</f>
        <v>Pessoal</v>
      </c>
    </row>
    <row r="17545" spans="1:12" x14ac:dyDescent="0.3">
      <c r="A17545" s="82" t="str">
        <f t="shared" si="548"/>
        <v>2020</v>
      </c>
      <c r="B17545" s="260" t="s">
        <v>2228</v>
      </c>
      <c r="C17545" s="261" t="s">
        <v>138</v>
      </c>
      <c r="D17545" s="74" t="str">
        <f t="shared" si="549"/>
        <v>mar/2020</v>
      </c>
      <c r="E17545" s="264">
        <v>43900</v>
      </c>
      <c r="F17545" s="282" t="s">
        <v>139</v>
      </c>
      <c r="G17545" s="282" t="s">
        <v>2229</v>
      </c>
      <c r="H17545" s="265" t="s">
        <v>5290</v>
      </c>
      <c r="I17545" s="265" t="s">
        <v>141</v>
      </c>
      <c r="J17545" s="265">
        <v>-750</v>
      </c>
      <c r="K17545" s="83" t="str">
        <f>IFERROR(IFERROR(VLOOKUP(I17545,'DE-PARA'!B:D,3,0),VLOOKUP(I17545,'DE-PARA'!C:D,2,0)),"NÃO ENCONTRADO")</f>
        <v>Pessoal</v>
      </c>
      <c r="L17545" s="50" t="str">
        <f>VLOOKUP(K17545,'Base -Receita-Despesa'!$B:$AS,1,FALSE)</f>
        <v>Pessoal</v>
      </c>
    </row>
    <row r="17546" spans="1:12" x14ac:dyDescent="0.3">
      <c r="A17546" s="82" t="str">
        <f t="shared" si="548"/>
        <v>2020</v>
      </c>
      <c r="B17546" s="260" t="s">
        <v>2228</v>
      </c>
      <c r="C17546" s="261" t="s">
        <v>138</v>
      </c>
      <c r="D17546" s="74" t="str">
        <f t="shared" si="549"/>
        <v>mar/2020</v>
      </c>
      <c r="E17546" s="264">
        <v>43900</v>
      </c>
      <c r="F17546" s="282" t="s">
        <v>1261</v>
      </c>
      <c r="G17546" s="282" t="s">
        <v>2229</v>
      </c>
      <c r="H17546" s="265" t="s">
        <v>2250</v>
      </c>
      <c r="I17546" s="265" t="s">
        <v>135</v>
      </c>
      <c r="J17546" s="265">
        <v>-9.5</v>
      </c>
      <c r="K17546" s="83" t="str">
        <f>IFERROR(IFERROR(VLOOKUP(I17546,'DE-PARA'!B:D,3,0),VLOOKUP(I17546,'DE-PARA'!C:D,2,0)),"NÃO ENCONTRADO")</f>
        <v>Outras Saídas</v>
      </c>
      <c r="L17546" s="50" t="str">
        <f>VLOOKUP(K17546,'Base -Receita-Despesa'!$B:$AS,1,FALSE)</f>
        <v>Outras Saídas</v>
      </c>
    </row>
    <row r="17547" spans="1:12" x14ac:dyDescent="0.3">
      <c r="A17547" s="82" t="str">
        <f t="shared" si="548"/>
        <v>2020</v>
      </c>
      <c r="B17547" s="260" t="s">
        <v>2228</v>
      </c>
      <c r="C17547" s="261" t="s">
        <v>138</v>
      </c>
      <c r="D17547" s="74" t="str">
        <f t="shared" si="549"/>
        <v>mar/2020</v>
      </c>
      <c r="E17547" s="264">
        <v>43900</v>
      </c>
      <c r="F17547" s="282" t="s">
        <v>139</v>
      </c>
      <c r="G17547" s="282" t="s">
        <v>2229</v>
      </c>
      <c r="H17547" s="265" t="s">
        <v>5291</v>
      </c>
      <c r="I17547" s="265" t="s">
        <v>141</v>
      </c>
      <c r="J17547" s="266">
        <v>-305821.07</v>
      </c>
      <c r="K17547" s="83" t="str">
        <f>IFERROR(IFERROR(VLOOKUP(I17547,'DE-PARA'!B:D,3,0),VLOOKUP(I17547,'DE-PARA'!C:D,2,0)),"NÃO ENCONTRADO")</f>
        <v>Pessoal</v>
      </c>
      <c r="L17547" s="50" t="str">
        <f>VLOOKUP(K17547,'Base -Receita-Despesa'!$B:$AS,1,FALSE)</f>
        <v>Pessoal</v>
      </c>
    </row>
    <row r="17548" spans="1:12" x14ac:dyDescent="0.3">
      <c r="A17548" s="82" t="str">
        <f t="shared" si="548"/>
        <v>2020</v>
      </c>
      <c r="B17548" s="260" t="s">
        <v>2240</v>
      </c>
      <c r="C17548" s="261" t="s">
        <v>138</v>
      </c>
      <c r="D17548" s="74" t="str">
        <f t="shared" si="549"/>
        <v>mar/2020</v>
      </c>
      <c r="E17548" s="264">
        <v>43901</v>
      </c>
      <c r="F17548" s="282" t="s">
        <v>5126</v>
      </c>
      <c r="G17548" s="282" t="s">
        <v>2229</v>
      </c>
      <c r="H17548" s="265" t="s">
        <v>2251</v>
      </c>
      <c r="I17548" s="265" t="s">
        <v>126</v>
      </c>
      <c r="J17548" s="284">
        <v>-500000</v>
      </c>
      <c r="K17548" s="83" t="str">
        <f>IFERROR(IFERROR(VLOOKUP(I17548,'DE-PARA'!B:D,3,0),VLOOKUP(I17548,'DE-PARA'!C:D,2,0)),"NÃO ENCONTRADO")</f>
        <v>TEV – Transferências Entre Contas (Entradas)</v>
      </c>
      <c r="L17548" s="50" t="str">
        <f>VLOOKUP(K17548,'Base -Receita-Despesa'!$B:$AS,1,FALSE)</f>
        <v>TEV – Transferências Entre Contas (Entradas)</v>
      </c>
    </row>
    <row r="17549" spans="1:12" x14ac:dyDescent="0.3">
      <c r="A17549" s="82" t="str">
        <f t="shared" si="548"/>
        <v>2020</v>
      </c>
      <c r="B17549" s="260" t="s">
        <v>2240</v>
      </c>
      <c r="C17549" s="261" t="s">
        <v>138</v>
      </c>
      <c r="D17549" s="74" t="str">
        <f t="shared" si="549"/>
        <v>mar/2020</v>
      </c>
      <c r="E17549" s="264">
        <v>43901</v>
      </c>
      <c r="F17549" s="282" t="s">
        <v>1070</v>
      </c>
      <c r="G17549" s="282" t="s">
        <v>2229</v>
      </c>
      <c r="H17549" s="265" t="s">
        <v>1071</v>
      </c>
      <c r="I17549" s="265" t="s">
        <v>2237</v>
      </c>
      <c r="J17549" s="284">
        <v>500000</v>
      </c>
      <c r="K17549" s="83" t="str">
        <f>IFERROR(IFERROR(VLOOKUP(I17549,'DE-PARA'!B:D,3,0),VLOOKUP(I17549,'DE-PARA'!C:D,2,0)),"NÃO ENCONTRADO")</f>
        <v>Entrada Conta Aplicação (+)</v>
      </c>
      <c r="L17549" s="50" t="str">
        <f>VLOOKUP(K17549,'Base -Receita-Despesa'!$B:$AS,1,FALSE)</f>
        <v>ENTRADA CONTA APLICAÇÃO (+)</v>
      </c>
    </row>
    <row r="17550" spans="1:12" x14ac:dyDescent="0.3">
      <c r="A17550" s="82" t="str">
        <f t="shared" si="548"/>
        <v>2020</v>
      </c>
      <c r="B17550" s="260" t="s">
        <v>2228</v>
      </c>
      <c r="C17550" s="261" t="s">
        <v>138</v>
      </c>
      <c r="D17550" s="74" t="str">
        <f t="shared" si="549"/>
        <v>mar/2020</v>
      </c>
      <c r="E17550" s="264">
        <v>43901</v>
      </c>
      <c r="F17550" s="282" t="s">
        <v>5126</v>
      </c>
      <c r="G17550" s="282" t="s">
        <v>2229</v>
      </c>
      <c r="H17550" s="265" t="s">
        <v>2251</v>
      </c>
      <c r="I17550" s="265" t="s">
        <v>126</v>
      </c>
      <c r="J17550" s="266">
        <v>500000</v>
      </c>
      <c r="K17550" s="83" t="str">
        <f>IFERROR(IFERROR(VLOOKUP(I17550,'DE-PARA'!B:D,3,0),VLOOKUP(I17550,'DE-PARA'!C:D,2,0)),"NÃO ENCONTRADO")</f>
        <v>TEV – Transferências Entre Contas (Entradas)</v>
      </c>
      <c r="L17550" s="50" t="str">
        <f>VLOOKUP(K17550,'Base -Receita-Despesa'!$B:$AS,1,FALSE)</f>
        <v>TEV – Transferências Entre Contas (Entradas)</v>
      </c>
    </row>
    <row r="17551" spans="1:12" x14ac:dyDescent="0.3">
      <c r="A17551" s="82" t="str">
        <f t="shared" si="548"/>
        <v>2020</v>
      </c>
      <c r="B17551" s="260" t="s">
        <v>2228</v>
      </c>
      <c r="C17551" s="261" t="s">
        <v>138</v>
      </c>
      <c r="D17551" s="74" t="str">
        <f t="shared" si="549"/>
        <v>mar/2020</v>
      </c>
      <c r="E17551" s="264">
        <v>43901</v>
      </c>
      <c r="F17551" s="282" t="s">
        <v>4412</v>
      </c>
      <c r="G17551" s="282" t="s">
        <v>2229</v>
      </c>
      <c r="H17551" s="265" t="s">
        <v>3770</v>
      </c>
      <c r="I17551" s="265" t="s">
        <v>130</v>
      </c>
      <c r="J17551" s="266">
        <v>-10705.9</v>
      </c>
      <c r="K17551" s="83" t="str">
        <f>IFERROR(IFERROR(VLOOKUP(I17551,'DE-PARA'!B:D,3,0),VLOOKUP(I17551,'DE-PARA'!C:D,2,0)),"NÃO ENCONTRADO")</f>
        <v>Rescisões Trabalhistas</v>
      </c>
      <c r="L17551" s="50" t="str">
        <f>VLOOKUP(K17551,'Base -Receita-Despesa'!$B:$AS,1,FALSE)</f>
        <v>Rescisões Trabalhistas</v>
      </c>
    </row>
    <row r="17552" spans="1:12" x14ac:dyDescent="0.3">
      <c r="A17552" s="82" t="str">
        <f t="shared" si="548"/>
        <v>2020</v>
      </c>
      <c r="B17552" s="260" t="s">
        <v>2240</v>
      </c>
      <c r="C17552" s="261" t="s">
        <v>138</v>
      </c>
      <c r="D17552" s="74" t="str">
        <f t="shared" si="549"/>
        <v>mar/2020</v>
      </c>
      <c r="E17552" s="264">
        <v>43902</v>
      </c>
      <c r="F17552" s="282" t="s">
        <v>161</v>
      </c>
      <c r="G17552" s="282" t="s">
        <v>2229</v>
      </c>
      <c r="H17552" s="265" t="s">
        <v>161</v>
      </c>
      <c r="I17552" s="265" t="s">
        <v>2168</v>
      </c>
      <c r="J17552" s="284">
        <v>54233.19</v>
      </c>
      <c r="K17552" s="83" t="str">
        <f>IFERROR(IFERROR(VLOOKUP(I17552,'DE-PARA'!B:D,3,0),VLOOKUP(I17552,'DE-PARA'!C:D,2,0)),"NÃO ENCONTRADO")</f>
        <v>Repasses Contrato de Gestão</v>
      </c>
      <c r="L17552" s="50" t="str">
        <f>VLOOKUP(K17552,'Base -Receita-Despesa'!$B:$AS,1,FALSE)</f>
        <v>Repasses Contrato de Gestão</v>
      </c>
    </row>
    <row r="17553" spans="1:12" x14ac:dyDescent="0.3">
      <c r="A17553" s="82" t="str">
        <f t="shared" si="548"/>
        <v>2020</v>
      </c>
      <c r="B17553" s="260" t="s">
        <v>2240</v>
      </c>
      <c r="C17553" s="261" t="s">
        <v>138</v>
      </c>
      <c r="D17553" s="74" t="str">
        <f t="shared" si="549"/>
        <v>mar/2020</v>
      </c>
      <c r="E17553" s="264">
        <v>43902</v>
      </c>
      <c r="F17553" s="282" t="s">
        <v>161</v>
      </c>
      <c r="G17553" s="282" t="s">
        <v>2229</v>
      </c>
      <c r="H17553" s="265" t="s">
        <v>161</v>
      </c>
      <c r="I17553" s="265" t="s">
        <v>2168</v>
      </c>
      <c r="J17553" s="284">
        <v>125518.87</v>
      </c>
      <c r="K17553" s="83" t="str">
        <f>IFERROR(IFERROR(VLOOKUP(I17553,'DE-PARA'!B:D,3,0),VLOOKUP(I17553,'DE-PARA'!C:D,2,0)),"NÃO ENCONTRADO")</f>
        <v>Repasses Contrato de Gestão</v>
      </c>
      <c r="L17553" s="50" t="str">
        <f>VLOOKUP(K17553,'Base -Receita-Despesa'!$B:$AS,1,FALSE)</f>
        <v>Repasses Contrato de Gestão</v>
      </c>
    </row>
    <row r="17554" spans="1:12" x14ac:dyDescent="0.3">
      <c r="A17554" s="82" t="str">
        <f t="shared" si="548"/>
        <v>2020</v>
      </c>
      <c r="B17554" s="260" t="s">
        <v>2240</v>
      </c>
      <c r="C17554" s="261" t="s">
        <v>138</v>
      </c>
      <c r="D17554" s="74" t="str">
        <f t="shared" si="549"/>
        <v>mar/2020</v>
      </c>
      <c r="E17554" s="264">
        <v>43902</v>
      </c>
      <c r="F17554" s="282" t="s">
        <v>5126</v>
      </c>
      <c r="G17554" s="282" t="s">
        <v>2229</v>
      </c>
      <c r="H17554" s="265" t="s">
        <v>2251</v>
      </c>
      <c r="I17554" s="265" t="s">
        <v>126</v>
      </c>
      <c r="J17554" s="284">
        <v>-500000</v>
      </c>
      <c r="K17554" s="83" t="str">
        <f>IFERROR(IFERROR(VLOOKUP(I17554,'DE-PARA'!B:D,3,0),VLOOKUP(I17554,'DE-PARA'!C:D,2,0)),"NÃO ENCONTRADO")</f>
        <v>TEV – Transferências Entre Contas (Entradas)</v>
      </c>
      <c r="L17554" s="50" t="str">
        <f>VLOOKUP(K17554,'Base -Receita-Despesa'!$B:$AS,1,FALSE)</f>
        <v>TEV – Transferências Entre Contas (Entradas)</v>
      </c>
    </row>
    <row r="17555" spans="1:12" x14ac:dyDescent="0.3">
      <c r="A17555" s="82" t="str">
        <f t="shared" si="548"/>
        <v>2020</v>
      </c>
      <c r="B17555" s="260" t="s">
        <v>2240</v>
      </c>
      <c r="C17555" s="261" t="s">
        <v>138</v>
      </c>
      <c r="D17555" s="74" t="str">
        <f t="shared" si="549"/>
        <v>mar/2020</v>
      </c>
      <c r="E17555" s="264">
        <v>43902</v>
      </c>
      <c r="F17555" s="282" t="s">
        <v>5126</v>
      </c>
      <c r="G17555" s="282" t="s">
        <v>2229</v>
      </c>
      <c r="H17555" s="265" t="s">
        <v>2251</v>
      </c>
      <c r="I17555" s="265" t="s">
        <v>126</v>
      </c>
      <c r="J17555" s="284">
        <v>-1815946.62</v>
      </c>
      <c r="K17555" s="83" t="str">
        <f>IFERROR(IFERROR(VLOOKUP(I17555,'DE-PARA'!B:D,3,0),VLOOKUP(I17555,'DE-PARA'!C:D,2,0)),"NÃO ENCONTRADO")</f>
        <v>TEV – Transferências Entre Contas (Entradas)</v>
      </c>
      <c r="L17555" s="50" t="str">
        <f>VLOOKUP(K17555,'Base -Receita-Despesa'!$B:$AS,1,FALSE)</f>
        <v>TEV – Transferências Entre Contas (Entradas)</v>
      </c>
    </row>
    <row r="17556" spans="1:12" x14ac:dyDescent="0.3">
      <c r="A17556" s="82" t="str">
        <f t="shared" si="548"/>
        <v>2020</v>
      </c>
      <c r="B17556" s="260" t="s">
        <v>2240</v>
      </c>
      <c r="C17556" s="261" t="s">
        <v>138</v>
      </c>
      <c r="D17556" s="74" t="str">
        <f t="shared" si="549"/>
        <v>mar/2020</v>
      </c>
      <c r="E17556" s="264">
        <v>43902</v>
      </c>
      <c r="F17556" s="282" t="s">
        <v>1070</v>
      </c>
      <c r="G17556" s="282" t="s">
        <v>2229</v>
      </c>
      <c r="H17556" s="265" t="s">
        <v>1071</v>
      </c>
      <c r="I17556" s="265" t="s">
        <v>2237</v>
      </c>
      <c r="J17556" s="284">
        <v>2136194.56</v>
      </c>
      <c r="K17556" s="83" t="str">
        <f>IFERROR(IFERROR(VLOOKUP(I17556,'DE-PARA'!B:D,3,0),VLOOKUP(I17556,'DE-PARA'!C:D,2,0)),"NÃO ENCONTRADO")</f>
        <v>Entrada Conta Aplicação (+)</v>
      </c>
      <c r="L17556" s="50" t="str">
        <f>VLOOKUP(K17556,'Base -Receita-Despesa'!$B:$AS,1,FALSE)</f>
        <v>ENTRADA CONTA APLICAÇÃO (+)</v>
      </c>
    </row>
    <row r="17557" spans="1:12" x14ac:dyDescent="0.3">
      <c r="A17557" s="82" t="str">
        <f t="shared" si="548"/>
        <v>2020</v>
      </c>
      <c r="B17557" s="260" t="s">
        <v>2228</v>
      </c>
      <c r="C17557" s="261" t="s">
        <v>138</v>
      </c>
      <c r="D17557" s="74" t="str">
        <f t="shared" si="549"/>
        <v>mar/2020</v>
      </c>
      <c r="E17557" s="264">
        <v>43902</v>
      </c>
      <c r="F17557" s="282" t="s">
        <v>5126</v>
      </c>
      <c r="G17557" s="282" t="s">
        <v>2229</v>
      </c>
      <c r="H17557" s="265" t="s">
        <v>2251</v>
      </c>
      <c r="I17557" s="265" t="s">
        <v>126</v>
      </c>
      <c r="J17557" s="266">
        <v>500000</v>
      </c>
      <c r="K17557" s="83" t="str">
        <f>IFERROR(IFERROR(VLOOKUP(I17557,'DE-PARA'!B:D,3,0),VLOOKUP(I17557,'DE-PARA'!C:D,2,0)),"NÃO ENCONTRADO")</f>
        <v>TEV – Transferências Entre Contas (Entradas)</v>
      </c>
      <c r="L17557" s="50" t="str">
        <f>VLOOKUP(K17557,'Base -Receita-Despesa'!$B:$AS,1,FALSE)</f>
        <v>TEV – Transferências Entre Contas (Entradas)</v>
      </c>
    </row>
    <row r="17558" spans="1:12" x14ac:dyDescent="0.3">
      <c r="A17558" s="82" t="str">
        <f t="shared" si="548"/>
        <v>2020</v>
      </c>
      <c r="B17558" s="260" t="s">
        <v>2228</v>
      </c>
      <c r="C17558" s="261" t="s">
        <v>138</v>
      </c>
      <c r="D17558" s="74" t="str">
        <f t="shared" si="549"/>
        <v>mar/2020</v>
      </c>
      <c r="E17558" s="264">
        <v>43902</v>
      </c>
      <c r="F17558" s="282" t="s">
        <v>5126</v>
      </c>
      <c r="G17558" s="282" t="s">
        <v>2229</v>
      </c>
      <c r="H17558" s="265" t="s">
        <v>2251</v>
      </c>
      <c r="I17558" s="265" t="s">
        <v>126</v>
      </c>
      <c r="J17558" s="266">
        <v>1815946.62</v>
      </c>
      <c r="K17558" s="83" t="str">
        <f>IFERROR(IFERROR(VLOOKUP(I17558,'DE-PARA'!B:D,3,0),VLOOKUP(I17558,'DE-PARA'!C:D,2,0)),"NÃO ENCONTRADO")</f>
        <v>TEV – Transferências Entre Contas (Entradas)</v>
      </c>
      <c r="L17558" s="50" t="str">
        <f>VLOOKUP(K17558,'Base -Receita-Despesa'!$B:$AS,1,FALSE)</f>
        <v>TEV – Transferências Entre Contas (Entradas)</v>
      </c>
    </row>
    <row r="17559" spans="1:12" x14ac:dyDescent="0.3">
      <c r="A17559" s="82" t="str">
        <f t="shared" si="548"/>
        <v>2020</v>
      </c>
      <c r="B17559" s="260" t="s">
        <v>2228</v>
      </c>
      <c r="C17559" s="261" t="s">
        <v>138</v>
      </c>
      <c r="D17559" s="74" t="str">
        <f t="shared" si="549"/>
        <v>mar/2020</v>
      </c>
      <c r="E17559" s="264">
        <v>43902</v>
      </c>
      <c r="F17559" s="282">
        <v>2108375811</v>
      </c>
      <c r="G17559" s="282" t="s">
        <v>2229</v>
      </c>
      <c r="H17559" s="265" t="s">
        <v>4529</v>
      </c>
      <c r="I17559" s="265" t="s">
        <v>5136</v>
      </c>
      <c r="J17559" s="266">
        <v>-4332.3500000000004</v>
      </c>
      <c r="K17559" s="83" t="str">
        <f>IFERROR(IFERROR(VLOOKUP(I17559,'DE-PARA'!B:D,3,0),VLOOKUP(I17559,'DE-PARA'!C:D,2,0)),"NÃO ENCONTRADO")</f>
        <v>Concessionárias (água, luz e telefone)</v>
      </c>
      <c r="L17559" s="50" t="str">
        <f>VLOOKUP(K17559,'Base -Receita-Despesa'!$B:$AS,1,FALSE)</f>
        <v>Concessionárias (água, luz e telefone)</v>
      </c>
    </row>
    <row r="17560" spans="1:12" x14ac:dyDescent="0.3">
      <c r="A17560" s="82" t="str">
        <f t="shared" si="548"/>
        <v>2020</v>
      </c>
      <c r="B17560" s="260" t="s">
        <v>2228</v>
      </c>
      <c r="C17560" s="261" t="s">
        <v>138</v>
      </c>
      <c r="D17560" s="74" t="str">
        <f t="shared" si="549"/>
        <v>mar/2020</v>
      </c>
      <c r="E17560" s="264">
        <v>43902</v>
      </c>
      <c r="F17560" s="282">
        <v>2410764</v>
      </c>
      <c r="G17560" s="282" t="s">
        <v>2229</v>
      </c>
      <c r="H17560" s="265" t="s">
        <v>5221</v>
      </c>
      <c r="I17560" s="265" t="s">
        <v>145</v>
      </c>
      <c r="J17560" s="266">
        <v>-3402.42</v>
      </c>
      <c r="K17560" s="83" t="str">
        <f>IFERROR(IFERROR(VLOOKUP(I17560,'DE-PARA'!B:D,3,0),VLOOKUP(I17560,'DE-PARA'!C:D,2,0)),"NÃO ENCONTRADO")</f>
        <v>Serviços</v>
      </c>
      <c r="L17560" s="50" t="str">
        <f>VLOOKUP(K17560,'Base -Receita-Despesa'!$B:$AS,1,FALSE)</f>
        <v>Serviços</v>
      </c>
    </row>
    <row r="17561" spans="1:12" x14ac:dyDescent="0.3">
      <c r="A17561" s="82" t="str">
        <f t="shared" si="548"/>
        <v>2020</v>
      </c>
      <c r="B17561" s="260" t="s">
        <v>2228</v>
      </c>
      <c r="C17561" s="261" t="s">
        <v>138</v>
      </c>
      <c r="D17561" s="74" t="str">
        <f t="shared" si="549"/>
        <v>mar/2020</v>
      </c>
      <c r="E17561" s="264">
        <v>43902</v>
      </c>
      <c r="F17561" s="282">
        <v>2410764</v>
      </c>
      <c r="G17561" s="282" t="s">
        <v>2229</v>
      </c>
      <c r="H17561" s="265" t="s">
        <v>5221</v>
      </c>
      <c r="I17561" s="265" t="s">
        <v>562</v>
      </c>
      <c r="J17561" s="265">
        <v>-70.8</v>
      </c>
      <c r="K17561" s="83" t="str">
        <f>IFERROR(IFERROR(VLOOKUP(I17561,'DE-PARA'!B:D,3,0),VLOOKUP(I17561,'DE-PARA'!C:D,2,0)),"NÃO ENCONTRADO")</f>
        <v>Outras Saídas</v>
      </c>
      <c r="L17561" s="50" t="str">
        <f>VLOOKUP(K17561,'Base -Receita-Despesa'!$B:$AS,1,FALSE)</f>
        <v>Outras Saídas</v>
      </c>
    </row>
    <row r="17562" spans="1:12" x14ac:dyDescent="0.3">
      <c r="A17562" s="82" t="str">
        <f t="shared" si="548"/>
        <v>2020</v>
      </c>
      <c r="B17562" s="260" t="s">
        <v>2228</v>
      </c>
      <c r="C17562" s="261" t="s">
        <v>138</v>
      </c>
      <c r="D17562" s="74" t="str">
        <f t="shared" si="549"/>
        <v>mar/2020</v>
      </c>
      <c r="E17562" s="264">
        <v>43902</v>
      </c>
      <c r="F17562" s="282">
        <v>4</v>
      </c>
      <c r="G17562" s="282" t="s">
        <v>2229</v>
      </c>
      <c r="H17562" s="265" t="s">
        <v>5059</v>
      </c>
      <c r="I17562" s="265" t="s">
        <v>2176</v>
      </c>
      <c r="J17562" s="266">
        <v>-12466.67</v>
      </c>
      <c r="K17562" s="83" t="str">
        <f>IFERROR(IFERROR(VLOOKUP(I17562,'DE-PARA'!B:D,3,0),VLOOKUP(I17562,'DE-PARA'!C:D,2,0)),"NÃO ENCONTRADO")</f>
        <v>Pessoal</v>
      </c>
      <c r="L17562" s="50" t="str">
        <f>VLOOKUP(K17562,'Base -Receita-Despesa'!$B:$AS,1,FALSE)</f>
        <v>Pessoal</v>
      </c>
    </row>
    <row r="17563" spans="1:12" x14ac:dyDescent="0.3">
      <c r="A17563" s="82" t="str">
        <f t="shared" si="548"/>
        <v>2020</v>
      </c>
      <c r="B17563" s="260" t="s">
        <v>2228</v>
      </c>
      <c r="C17563" s="261" t="s">
        <v>138</v>
      </c>
      <c r="D17563" s="74" t="str">
        <f t="shared" si="549"/>
        <v>mar/2020</v>
      </c>
      <c r="E17563" s="264">
        <v>43902</v>
      </c>
      <c r="F17563" s="282">
        <v>2059</v>
      </c>
      <c r="G17563" s="282" t="s">
        <v>2229</v>
      </c>
      <c r="H17563" s="265" t="s">
        <v>5132</v>
      </c>
      <c r="I17563" s="265" t="s">
        <v>145</v>
      </c>
      <c r="J17563" s="266">
        <v>-3500</v>
      </c>
      <c r="K17563" s="83" t="str">
        <f>IFERROR(IFERROR(VLOOKUP(I17563,'DE-PARA'!B:D,3,0),VLOOKUP(I17563,'DE-PARA'!C:D,2,0)),"NÃO ENCONTRADO")</f>
        <v>Serviços</v>
      </c>
      <c r="L17563" s="50" t="str">
        <f>VLOOKUP(K17563,'Base -Receita-Despesa'!$B:$AS,1,FALSE)</f>
        <v>Serviços</v>
      </c>
    </row>
    <row r="17564" spans="1:12" x14ac:dyDescent="0.3">
      <c r="A17564" s="82" t="str">
        <f t="shared" si="548"/>
        <v>2020</v>
      </c>
      <c r="B17564" s="260" t="s">
        <v>2228</v>
      </c>
      <c r="C17564" s="261" t="s">
        <v>138</v>
      </c>
      <c r="D17564" s="74" t="str">
        <f t="shared" si="549"/>
        <v>mar/2020</v>
      </c>
      <c r="E17564" s="264">
        <v>43902</v>
      </c>
      <c r="F17564" s="282">
        <v>3</v>
      </c>
      <c r="G17564" s="282" t="s">
        <v>2229</v>
      </c>
      <c r="H17564" s="265" t="s">
        <v>5292</v>
      </c>
      <c r="I17564" s="265" t="s">
        <v>2177</v>
      </c>
      <c r="J17564" s="266">
        <v>-14000</v>
      </c>
      <c r="K17564" s="83" t="str">
        <f>IFERROR(IFERROR(VLOOKUP(I17564,'DE-PARA'!B:D,3,0),VLOOKUP(I17564,'DE-PARA'!C:D,2,0)),"NÃO ENCONTRADO")</f>
        <v>Pessoal</v>
      </c>
      <c r="L17564" s="50" t="str">
        <f>VLOOKUP(K17564,'Base -Receita-Despesa'!$B:$AS,1,FALSE)</f>
        <v>Pessoal</v>
      </c>
    </row>
    <row r="17565" spans="1:12" x14ac:dyDescent="0.3">
      <c r="A17565" s="82" t="str">
        <f t="shared" si="548"/>
        <v>2020</v>
      </c>
      <c r="B17565" s="260" t="s">
        <v>2228</v>
      </c>
      <c r="C17565" s="261" t="s">
        <v>138</v>
      </c>
      <c r="D17565" s="74" t="str">
        <f t="shared" si="549"/>
        <v>mar/2020</v>
      </c>
      <c r="E17565" s="264">
        <v>43902</v>
      </c>
      <c r="F17565" s="282">
        <v>15980</v>
      </c>
      <c r="G17565" s="282" t="s">
        <v>2229</v>
      </c>
      <c r="H17565" s="265" t="s">
        <v>5169</v>
      </c>
      <c r="I17565" s="265" t="s">
        <v>2182</v>
      </c>
      <c r="J17565" s="265">
        <v>-560</v>
      </c>
      <c r="K17565" s="83" t="str">
        <f>IFERROR(IFERROR(VLOOKUP(I17565,'DE-PARA'!B:D,3,0),VLOOKUP(I17565,'DE-PARA'!C:D,2,0)),"NÃO ENCONTRADO")</f>
        <v>Materiais</v>
      </c>
      <c r="L17565" s="50" t="str">
        <f>VLOOKUP(K17565,'Base -Receita-Despesa'!$B:$AS,1,FALSE)</f>
        <v>Materiais</v>
      </c>
    </row>
    <row r="17566" spans="1:12" x14ac:dyDescent="0.3">
      <c r="A17566" s="82" t="str">
        <f t="shared" si="548"/>
        <v>2020</v>
      </c>
      <c r="B17566" s="260" t="s">
        <v>2228</v>
      </c>
      <c r="C17566" s="261" t="s">
        <v>138</v>
      </c>
      <c r="D17566" s="74" t="str">
        <f t="shared" si="549"/>
        <v>mar/2020</v>
      </c>
      <c r="E17566" s="264">
        <v>43902</v>
      </c>
      <c r="F17566" s="282">
        <v>2393</v>
      </c>
      <c r="G17566" s="282" t="s">
        <v>2229</v>
      </c>
      <c r="H17566" s="265" t="s">
        <v>5177</v>
      </c>
      <c r="I17566" s="265" t="s">
        <v>2182</v>
      </c>
      <c r="J17566" s="266">
        <v>-1209.2</v>
      </c>
      <c r="K17566" s="83" t="str">
        <f>IFERROR(IFERROR(VLOOKUP(I17566,'DE-PARA'!B:D,3,0),VLOOKUP(I17566,'DE-PARA'!C:D,2,0)),"NÃO ENCONTRADO")</f>
        <v>Materiais</v>
      </c>
      <c r="L17566" s="50" t="str">
        <f>VLOOKUP(K17566,'Base -Receita-Despesa'!$B:$AS,1,FALSE)</f>
        <v>Materiais</v>
      </c>
    </row>
    <row r="17567" spans="1:12" x14ac:dyDescent="0.3">
      <c r="A17567" s="82" t="str">
        <f t="shared" si="548"/>
        <v>2020</v>
      </c>
      <c r="B17567" s="260" t="s">
        <v>2228</v>
      </c>
      <c r="C17567" s="261" t="s">
        <v>138</v>
      </c>
      <c r="D17567" s="74" t="str">
        <f t="shared" si="549"/>
        <v>mar/2020</v>
      </c>
      <c r="E17567" s="264">
        <v>43902</v>
      </c>
      <c r="F17567" s="282">
        <v>21664</v>
      </c>
      <c r="G17567" s="282" t="s">
        <v>2229</v>
      </c>
      <c r="H17567" s="265" t="s">
        <v>2370</v>
      </c>
      <c r="I17567" s="265" t="s">
        <v>145</v>
      </c>
      <c r="J17567" s="266">
        <v>-4996.57</v>
      </c>
      <c r="K17567" s="83" t="str">
        <f>IFERROR(IFERROR(VLOOKUP(I17567,'DE-PARA'!B:D,3,0),VLOOKUP(I17567,'DE-PARA'!C:D,2,0)),"NÃO ENCONTRADO")</f>
        <v>Serviços</v>
      </c>
      <c r="L17567" s="50" t="str">
        <f>VLOOKUP(K17567,'Base -Receita-Despesa'!$B:$AS,1,FALSE)</f>
        <v>Serviços</v>
      </c>
    </row>
    <row r="17568" spans="1:12" x14ac:dyDescent="0.3">
      <c r="A17568" s="82" t="str">
        <f t="shared" si="548"/>
        <v>2020</v>
      </c>
      <c r="B17568" s="260" t="s">
        <v>2228</v>
      </c>
      <c r="C17568" s="261" t="s">
        <v>138</v>
      </c>
      <c r="D17568" s="74" t="str">
        <f t="shared" si="549"/>
        <v>mar/2020</v>
      </c>
      <c r="E17568" s="264">
        <v>43902</v>
      </c>
      <c r="F17568" s="282">
        <v>15934</v>
      </c>
      <c r="G17568" s="282" t="s">
        <v>2229</v>
      </c>
      <c r="H17568" s="265" t="s">
        <v>5175</v>
      </c>
      <c r="I17568" s="265" t="s">
        <v>2190</v>
      </c>
      <c r="J17568" s="266">
        <v>-2439.1999999999998</v>
      </c>
      <c r="K17568" s="83" t="str">
        <f>IFERROR(IFERROR(VLOOKUP(I17568,'DE-PARA'!B:D,3,0),VLOOKUP(I17568,'DE-PARA'!C:D,2,0)),"NÃO ENCONTRADO")</f>
        <v>Materiais</v>
      </c>
      <c r="L17568" s="50" t="str">
        <f>VLOOKUP(K17568,'Base -Receita-Despesa'!$B:$AS,1,FALSE)</f>
        <v>Materiais</v>
      </c>
    </row>
    <row r="17569" spans="1:12" x14ac:dyDescent="0.3">
      <c r="A17569" s="82" t="str">
        <f t="shared" si="548"/>
        <v>2020</v>
      </c>
      <c r="B17569" s="260" t="s">
        <v>2228</v>
      </c>
      <c r="C17569" s="261" t="s">
        <v>138</v>
      </c>
      <c r="D17569" s="74" t="str">
        <f t="shared" si="549"/>
        <v>mar/2020</v>
      </c>
      <c r="E17569" s="264">
        <v>43902</v>
      </c>
      <c r="F17569" s="282">
        <v>15934</v>
      </c>
      <c r="G17569" s="282" t="s">
        <v>2229</v>
      </c>
      <c r="H17569" s="265" t="s">
        <v>5175</v>
      </c>
      <c r="I17569" s="265" t="s">
        <v>562</v>
      </c>
      <c r="J17569" s="265">
        <v>-85.17</v>
      </c>
      <c r="K17569" s="83" t="str">
        <f>IFERROR(IFERROR(VLOOKUP(I17569,'DE-PARA'!B:D,3,0),VLOOKUP(I17569,'DE-PARA'!C:D,2,0)),"NÃO ENCONTRADO")</f>
        <v>Outras Saídas</v>
      </c>
      <c r="L17569" s="50" t="str">
        <f>VLOOKUP(K17569,'Base -Receita-Despesa'!$B:$AS,1,FALSE)</f>
        <v>Outras Saídas</v>
      </c>
    </row>
    <row r="17570" spans="1:12" x14ac:dyDescent="0.3">
      <c r="A17570" s="82" t="str">
        <f t="shared" si="548"/>
        <v>2020</v>
      </c>
      <c r="B17570" s="260" t="s">
        <v>2228</v>
      </c>
      <c r="C17570" s="261" t="s">
        <v>138</v>
      </c>
      <c r="D17570" s="74" t="str">
        <f t="shared" si="549"/>
        <v>mar/2020</v>
      </c>
      <c r="E17570" s="264">
        <v>43902</v>
      </c>
      <c r="F17570" s="282">
        <v>3894</v>
      </c>
      <c r="G17570" s="282" t="s">
        <v>2229</v>
      </c>
      <c r="H17570" s="265" t="s">
        <v>2231</v>
      </c>
      <c r="I17570" s="265" t="s">
        <v>2185</v>
      </c>
      <c r="J17570" s="266">
        <v>-3943.28</v>
      </c>
      <c r="K17570" s="83" t="str">
        <f>IFERROR(IFERROR(VLOOKUP(I17570,'DE-PARA'!B:D,3,0),VLOOKUP(I17570,'DE-PARA'!C:D,2,0)),"NÃO ENCONTRADO")</f>
        <v>Materiais</v>
      </c>
      <c r="L17570" s="50" t="str">
        <f>VLOOKUP(K17570,'Base -Receita-Despesa'!$B:$AS,1,FALSE)</f>
        <v>Materiais</v>
      </c>
    </row>
    <row r="17571" spans="1:12" x14ac:dyDescent="0.3">
      <c r="A17571" s="82" t="str">
        <f t="shared" si="548"/>
        <v>2020</v>
      </c>
      <c r="B17571" s="260" t="s">
        <v>2228</v>
      </c>
      <c r="C17571" s="261" t="s">
        <v>138</v>
      </c>
      <c r="D17571" s="74" t="str">
        <f t="shared" si="549"/>
        <v>mar/2020</v>
      </c>
      <c r="E17571" s="264">
        <v>43902</v>
      </c>
      <c r="F17571" s="282">
        <v>41135</v>
      </c>
      <c r="G17571" s="282" t="s">
        <v>2229</v>
      </c>
      <c r="H17571" s="265" t="s">
        <v>2231</v>
      </c>
      <c r="I17571" s="265" t="s">
        <v>2206</v>
      </c>
      <c r="J17571" s="265">
        <v>-996.59</v>
      </c>
      <c r="K17571" s="83" t="str">
        <f>IFERROR(IFERROR(VLOOKUP(I17571,'DE-PARA'!B:D,3,0),VLOOKUP(I17571,'DE-PARA'!C:D,2,0)),"NÃO ENCONTRADO")</f>
        <v>Serviços</v>
      </c>
      <c r="L17571" s="50" t="str">
        <f>VLOOKUP(K17571,'Base -Receita-Despesa'!$B:$AS,1,FALSE)</f>
        <v>Serviços</v>
      </c>
    </row>
    <row r="17572" spans="1:12" x14ac:dyDescent="0.3">
      <c r="A17572" s="82" t="str">
        <f t="shared" si="548"/>
        <v>2020</v>
      </c>
      <c r="B17572" s="260" t="s">
        <v>2228</v>
      </c>
      <c r="C17572" s="261" t="s">
        <v>138</v>
      </c>
      <c r="D17572" s="74" t="str">
        <f t="shared" si="549"/>
        <v>mar/2020</v>
      </c>
      <c r="E17572" s="264">
        <v>43902</v>
      </c>
      <c r="F17572" s="282">
        <v>19269</v>
      </c>
      <c r="G17572" s="282" t="s">
        <v>2229</v>
      </c>
      <c r="H17572" s="265" t="s">
        <v>3145</v>
      </c>
      <c r="I17572" s="265" t="s">
        <v>2182</v>
      </c>
      <c r="J17572" s="265">
        <v>-257.7</v>
      </c>
      <c r="K17572" s="83" t="str">
        <f>IFERROR(IFERROR(VLOOKUP(I17572,'DE-PARA'!B:D,3,0),VLOOKUP(I17572,'DE-PARA'!C:D,2,0)),"NÃO ENCONTRADO")</f>
        <v>Materiais</v>
      </c>
      <c r="L17572" s="50" t="str">
        <f>VLOOKUP(K17572,'Base -Receita-Despesa'!$B:$AS,1,FALSE)</f>
        <v>Materiais</v>
      </c>
    </row>
    <row r="17573" spans="1:12" x14ac:dyDescent="0.3">
      <c r="A17573" s="82" t="str">
        <f t="shared" si="548"/>
        <v>2020</v>
      </c>
      <c r="B17573" s="260" t="s">
        <v>2228</v>
      </c>
      <c r="C17573" s="261" t="s">
        <v>138</v>
      </c>
      <c r="D17573" s="74" t="str">
        <f t="shared" si="549"/>
        <v>mar/2020</v>
      </c>
      <c r="E17573" s="264">
        <v>43902</v>
      </c>
      <c r="F17573" s="282">
        <v>694</v>
      </c>
      <c r="G17573" s="282" t="s">
        <v>2229</v>
      </c>
      <c r="H17573" s="265" t="s">
        <v>5156</v>
      </c>
      <c r="I17573" s="265" t="s">
        <v>116</v>
      </c>
      <c r="J17573" s="266">
        <v>-15746.24</v>
      </c>
      <c r="K17573" s="83" t="str">
        <f>IFERROR(IFERROR(VLOOKUP(I17573,'DE-PARA'!B:D,3,0),VLOOKUP(I17573,'DE-PARA'!C:D,2,0)),"NÃO ENCONTRADO")</f>
        <v>Serviços</v>
      </c>
      <c r="L17573" s="50" t="str">
        <f>VLOOKUP(K17573,'Base -Receita-Despesa'!$B:$AS,1,FALSE)</f>
        <v>Serviços</v>
      </c>
    </row>
    <row r="17574" spans="1:12" x14ac:dyDescent="0.3">
      <c r="A17574" s="82" t="str">
        <f t="shared" si="548"/>
        <v>2020</v>
      </c>
      <c r="B17574" s="260" t="s">
        <v>2228</v>
      </c>
      <c r="C17574" s="261" t="s">
        <v>138</v>
      </c>
      <c r="D17574" s="74" t="str">
        <f t="shared" si="549"/>
        <v>mar/2020</v>
      </c>
      <c r="E17574" s="264">
        <v>43902</v>
      </c>
      <c r="F17574" s="282">
        <v>679</v>
      </c>
      <c r="G17574" s="282" t="s">
        <v>2229</v>
      </c>
      <c r="H17574" s="265" t="s">
        <v>5156</v>
      </c>
      <c r="I17574" s="265" t="s">
        <v>116</v>
      </c>
      <c r="J17574" s="266">
        <v>-8719.2199999999993</v>
      </c>
      <c r="K17574" s="83" t="str">
        <f>IFERROR(IFERROR(VLOOKUP(I17574,'DE-PARA'!B:D,3,0),VLOOKUP(I17574,'DE-PARA'!C:D,2,0)),"NÃO ENCONTRADO")</f>
        <v>Serviços</v>
      </c>
      <c r="L17574" s="50" t="str">
        <f>VLOOKUP(K17574,'Base -Receita-Despesa'!$B:$AS,1,FALSE)</f>
        <v>Serviços</v>
      </c>
    </row>
    <row r="17575" spans="1:12" x14ac:dyDescent="0.3">
      <c r="A17575" s="82" t="str">
        <f t="shared" si="548"/>
        <v>2020</v>
      </c>
      <c r="B17575" s="260" t="s">
        <v>2228</v>
      </c>
      <c r="C17575" s="261" t="s">
        <v>138</v>
      </c>
      <c r="D17575" s="74" t="str">
        <f t="shared" si="549"/>
        <v>mar/2020</v>
      </c>
      <c r="E17575" s="264">
        <v>43902</v>
      </c>
      <c r="F17575" s="282" t="s">
        <v>5293</v>
      </c>
      <c r="G17575" s="282" t="s">
        <v>2229</v>
      </c>
      <c r="H17575" s="265" t="s">
        <v>5128</v>
      </c>
      <c r="I17575" s="265" t="s">
        <v>176</v>
      </c>
      <c r="J17575" s="266">
        <v>-2600.1</v>
      </c>
      <c r="K17575" s="83" t="str">
        <f>IFERROR(IFERROR(VLOOKUP(I17575,'DE-PARA'!B:D,3,0),VLOOKUP(I17575,'DE-PARA'!C:D,2,0)),"NÃO ENCONTRADO")</f>
        <v>Pessoal</v>
      </c>
      <c r="L17575" s="50" t="str">
        <f>VLOOKUP(K17575,'Base -Receita-Despesa'!$B:$AS,1,FALSE)</f>
        <v>Pessoal</v>
      </c>
    </row>
    <row r="17576" spans="1:12" x14ac:dyDescent="0.3">
      <c r="A17576" s="82" t="str">
        <f t="shared" si="548"/>
        <v>2020</v>
      </c>
      <c r="B17576" s="260" t="s">
        <v>2228</v>
      </c>
      <c r="C17576" s="261" t="s">
        <v>138</v>
      </c>
      <c r="D17576" s="74" t="str">
        <f t="shared" si="549"/>
        <v>mar/2020</v>
      </c>
      <c r="E17576" s="264">
        <v>43902</v>
      </c>
      <c r="F17576" s="282" t="s">
        <v>1261</v>
      </c>
      <c r="G17576" s="282" t="s">
        <v>2229</v>
      </c>
      <c r="H17576" s="265" t="s">
        <v>2250</v>
      </c>
      <c r="I17576" s="265" t="s">
        <v>135</v>
      </c>
      <c r="J17576" s="265">
        <v>-9.5</v>
      </c>
      <c r="K17576" s="83" t="str">
        <f>IFERROR(IFERROR(VLOOKUP(I17576,'DE-PARA'!B:D,3,0),VLOOKUP(I17576,'DE-PARA'!C:D,2,0)),"NÃO ENCONTRADO")</f>
        <v>Outras Saídas</v>
      </c>
      <c r="L17576" s="50" t="str">
        <f>VLOOKUP(K17576,'Base -Receita-Despesa'!$B:$AS,1,FALSE)</f>
        <v>Outras Saídas</v>
      </c>
    </row>
    <row r="17577" spans="1:12" x14ac:dyDescent="0.3">
      <c r="A17577" s="82" t="str">
        <f t="shared" si="548"/>
        <v>2020</v>
      </c>
      <c r="B17577" s="260" t="s">
        <v>2228</v>
      </c>
      <c r="C17577" s="261" t="s">
        <v>138</v>
      </c>
      <c r="D17577" s="74" t="str">
        <f t="shared" si="549"/>
        <v>mar/2020</v>
      </c>
      <c r="E17577" s="264">
        <v>43902</v>
      </c>
      <c r="F17577" s="282" t="s">
        <v>1261</v>
      </c>
      <c r="G17577" s="282" t="s">
        <v>2229</v>
      </c>
      <c r="H17577" s="265" t="s">
        <v>2250</v>
      </c>
      <c r="I17577" s="265" t="s">
        <v>135</v>
      </c>
      <c r="J17577" s="265">
        <v>-9.5</v>
      </c>
      <c r="K17577" s="83" t="str">
        <f>IFERROR(IFERROR(VLOOKUP(I17577,'DE-PARA'!B:D,3,0),VLOOKUP(I17577,'DE-PARA'!C:D,2,0)),"NÃO ENCONTRADO")</f>
        <v>Outras Saídas</v>
      </c>
      <c r="L17577" s="50" t="str">
        <f>VLOOKUP(K17577,'Base -Receita-Despesa'!$B:$AS,1,FALSE)</f>
        <v>Outras Saídas</v>
      </c>
    </row>
    <row r="17578" spans="1:12" x14ac:dyDescent="0.3">
      <c r="A17578" s="82" t="str">
        <f t="shared" ref="A17578:A17641" si="550">IF(K17578="NÃO ENCONTRADO",0,RIGHT(D17578,4))</f>
        <v>2020</v>
      </c>
      <c r="B17578" s="260" t="s">
        <v>2228</v>
      </c>
      <c r="C17578" s="261" t="s">
        <v>138</v>
      </c>
      <c r="D17578" s="74" t="str">
        <f t="shared" si="549"/>
        <v>mar/2020</v>
      </c>
      <c r="E17578" s="264">
        <v>43902</v>
      </c>
      <c r="F17578" s="282" t="s">
        <v>1261</v>
      </c>
      <c r="G17578" s="282" t="s">
        <v>2229</v>
      </c>
      <c r="H17578" s="265" t="s">
        <v>2250</v>
      </c>
      <c r="I17578" s="265" t="s">
        <v>135</v>
      </c>
      <c r="J17578" s="265">
        <v>-9.5</v>
      </c>
      <c r="K17578" s="83" t="str">
        <f>IFERROR(IFERROR(VLOOKUP(I17578,'DE-PARA'!B:D,3,0),VLOOKUP(I17578,'DE-PARA'!C:D,2,0)),"NÃO ENCONTRADO")</f>
        <v>Outras Saídas</v>
      </c>
      <c r="L17578" s="50" t="str">
        <f>VLOOKUP(K17578,'Base -Receita-Despesa'!$B:$AS,1,FALSE)</f>
        <v>Outras Saídas</v>
      </c>
    </row>
    <row r="17579" spans="1:12" x14ac:dyDescent="0.3">
      <c r="A17579" s="82" t="str">
        <f t="shared" si="550"/>
        <v>2020</v>
      </c>
      <c r="B17579" s="260" t="s">
        <v>2228</v>
      </c>
      <c r="C17579" s="261" t="s">
        <v>138</v>
      </c>
      <c r="D17579" s="74" t="str">
        <f t="shared" si="549"/>
        <v>mar/2020</v>
      </c>
      <c r="E17579" s="264">
        <v>43902</v>
      </c>
      <c r="F17579" s="282" t="s">
        <v>1261</v>
      </c>
      <c r="G17579" s="282" t="s">
        <v>2229</v>
      </c>
      <c r="H17579" s="265" t="s">
        <v>2250</v>
      </c>
      <c r="I17579" s="265" t="s">
        <v>135</v>
      </c>
      <c r="J17579" s="265">
        <v>-9.5</v>
      </c>
      <c r="K17579" s="83" t="str">
        <f>IFERROR(IFERROR(VLOOKUP(I17579,'DE-PARA'!B:D,3,0),VLOOKUP(I17579,'DE-PARA'!C:D,2,0)),"NÃO ENCONTRADO")</f>
        <v>Outras Saídas</v>
      </c>
      <c r="L17579" s="50" t="str">
        <f>VLOOKUP(K17579,'Base -Receita-Despesa'!$B:$AS,1,FALSE)</f>
        <v>Outras Saídas</v>
      </c>
    </row>
    <row r="17580" spans="1:12" x14ac:dyDescent="0.3">
      <c r="A17580" s="82" t="str">
        <f t="shared" si="550"/>
        <v>2020</v>
      </c>
      <c r="B17580" s="260" t="s">
        <v>2228</v>
      </c>
      <c r="C17580" s="261" t="s">
        <v>138</v>
      </c>
      <c r="D17580" s="74" t="str">
        <f t="shared" si="549"/>
        <v>mar/2020</v>
      </c>
      <c r="E17580" s="264">
        <v>43902</v>
      </c>
      <c r="F17580" s="282" t="s">
        <v>1261</v>
      </c>
      <c r="G17580" s="282" t="s">
        <v>2229</v>
      </c>
      <c r="H17580" s="265" t="s">
        <v>2250</v>
      </c>
      <c r="I17580" s="265" t="s">
        <v>135</v>
      </c>
      <c r="J17580" s="265">
        <v>-9.5</v>
      </c>
      <c r="K17580" s="83" t="str">
        <f>IFERROR(IFERROR(VLOOKUP(I17580,'DE-PARA'!B:D,3,0),VLOOKUP(I17580,'DE-PARA'!C:D,2,0)),"NÃO ENCONTRADO")</f>
        <v>Outras Saídas</v>
      </c>
      <c r="L17580" s="50" t="str">
        <f>VLOOKUP(K17580,'Base -Receita-Despesa'!$B:$AS,1,FALSE)</f>
        <v>Outras Saídas</v>
      </c>
    </row>
    <row r="17581" spans="1:12" x14ac:dyDescent="0.3">
      <c r="A17581" s="82" t="str">
        <f t="shared" si="550"/>
        <v>2020</v>
      </c>
      <c r="B17581" s="260" t="s">
        <v>2228</v>
      </c>
      <c r="C17581" s="261" t="s">
        <v>138</v>
      </c>
      <c r="D17581" s="74" t="str">
        <f t="shared" si="549"/>
        <v>mar/2020</v>
      </c>
      <c r="E17581" s="264">
        <v>43902</v>
      </c>
      <c r="F17581" s="282" t="s">
        <v>1261</v>
      </c>
      <c r="G17581" s="282" t="s">
        <v>2229</v>
      </c>
      <c r="H17581" s="265" t="s">
        <v>2250</v>
      </c>
      <c r="I17581" s="265" t="s">
        <v>135</v>
      </c>
      <c r="J17581" s="265">
        <v>-9.5</v>
      </c>
      <c r="K17581" s="83" t="str">
        <f>IFERROR(IFERROR(VLOOKUP(I17581,'DE-PARA'!B:D,3,0),VLOOKUP(I17581,'DE-PARA'!C:D,2,0)),"NÃO ENCONTRADO")</f>
        <v>Outras Saídas</v>
      </c>
      <c r="L17581" s="50" t="str">
        <f>VLOOKUP(K17581,'Base -Receita-Despesa'!$B:$AS,1,FALSE)</f>
        <v>Outras Saídas</v>
      </c>
    </row>
    <row r="17582" spans="1:12" x14ac:dyDescent="0.3">
      <c r="A17582" s="82" t="str">
        <f t="shared" si="550"/>
        <v>2020</v>
      </c>
      <c r="B17582" s="260" t="s">
        <v>2228</v>
      </c>
      <c r="C17582" s="261" t="s">
        <v>138</v>
      </c>
      <c r="D17582" s="74" t="str">
        <f t="shared" si="549"/>
        <v>mar/2020</v>
      </c>
      <c r="E17582" s="264">
        <v>43902</v>
      </c>
      <c r="F17582" s="282" t="s">
        <v>1261</v>
      </c>
      <c r="G17582" s="282" t="s">
        <v>2229</v>
      </c>
      <c r="H17582" s="265" t="s">
        <v>2250</v>
      </c>
      <c r="I17582" s="265" t="s">
        <v>135</v>
      </c>
      <c r="J17582" s="265">
        <v>-9.5</v>
      </c>
      <c r="K17582" s="83" t="str">
        <f>IFERROR(IFERROR(VLOOKUP(I17582,'DE-PARA'!B:D,3,0),VLOOKUP(I17582,'DE-PARA'!C:D,2,0)),"NÃO ENCONTRADO")</f>
        <v>Outras Saídas</v>
      </c>
      <c r="L17582" s="50" t="str">
        <f>VLOOKUP(K17582,'Base -Receita-Despesa'!$B:$AS,1,FALSE)</f>
        <v>Outras Saídas</v>
      </c>
    </row>
    <row r="17583" spans="1:12" x14ac:dyDescent="0.3">
      <c r="A17583" s="82" t="str">
        <f t="shared" si="550"/>
        <v>2020</v>
      </c>
      <c r="B17583" s="260" t="s">
        <v>2228</v>
      </c>
      <c r="C17583" s="261" t="s">
        <v>138</v>
      </c>
      <c r="D17583" s="74" t="str">
        <f t="shared" si="549"/>
        <v>mar/2020</v>
      </c>
      <c r="E17583" s="264">
        <v>43902</v>
      </c>
      <c r="F17583" s="282" t="s">
        <v>1261</v>
      </c>
      <c r="G17583" s="282" t="s">
        <v>2229</v>
      </c>
      <c r="H17583" s="265" t="s">
        <v>2250</v>
      </c>
      <c r="I17583" s="265" t="s">
        <v>135</v>
      </c>
      <c r="J17583" s="265">
        <v>-9.5</v>
      </c>
      <c r="K17583" s="83" t="str">
        <f>IFERROR(IFERROR(VLOOKUP(I17583,'DE-PARA'!B:D,3,0),VLOOKUP(I17583,'DE-PARA'!C:D,2,0)),"NÃO ENCONTRADO")</f>
        <v>Outras Saídas</v>
      </c>
      <c r="L17583" s="50" t="str">
        <f>VLOOKUP(K17583,'Base -Receita-Despesa'!$B:$AS,1,FALSE)</f>
        <v>Outras Saídas</v>
      </c>
    </row>
    <row r="17584" spans="1:12" x14ac:dyDescent="0.3">
      <c r="A17584" s="82" t="str">
        <f t="shared" si="550"/>
        <v>2020</v>
      </c>
      <c r="B17584" s="260" t="s">
        <v>2228</v>
      </c>
      <c r="C17584" s="261" t="s">
        <v>138</v>
      </c>
      <c r="D17584" s="74" t="str">
        <f t="shared" si="549"/>
        <v>mar/2020</v>
      </c>
      <c r="E17584" s="264">
        <v>43902</v>
      </c>
      <c r="F17584" s="282" t="s">
        <v>1261</v>
      </c>
      <c r="G17584" s="282" t="s">
        <v>2229</v>
      </c>
      <c r="H17584" s="265" t="s">
        <v>2250</v>
      </c>
      <c r="I17584" s="265" t="s">
        <v>135</v>
      </c>
      <c r="J17584" s="265">
        <v>-9.5</v>
      </c>
      <c r="K17584" s="83" t="str">
        <f>IFERROR(IFERROR(VLOOKUP(I17584,'DE-PARA'!B:D,3,0),VLOOKUP(I17584,'DE-PARA'!C:D,2,0)),"NÃO ENCONTRADO")</f>
        <v>Outras Saídas</v>
      </c>
      <c r="L17584" s="50" t="str">
        <f>VLOOKUP(K17584,'Base -Receita-Despesa'!$B:$AS,1,FALSE)</f>
        <v>Outras Saídas</v>
      </c>
    </row>
    <row r="17585" spans="1:12" x14ac:dyDescent="0.3">
      <c r="A17585" s="82" t="str">
        <f t="shared" si="550"/>
        <v>2020</v>
      </c>
      <c r="B17585" s="260" t="s">
        <v>2228</v>
      </c>
      <c r="C17585" s="261" t="s">
        <v>138</v>
      </c>
      <c r="D17585" s="74" t="str">
        <f t="shared" si="549"/>
        <v>mar/2020</v>
      </c>
      <c r="E17585" s="264">
        <v>43902</v>
      </c>
      <c r="F17585" s="282" t="s">
        <v>3376</v>
      </c>
      <c r="G17585" s="282" t="s">
        <v>2229</v>
      </c>
      <c r="H17585" s="265" t="s">
        <v>3770</v>
      </c>
      <c r="I17585" s="265" t="s">
        <v>130</v>
      </c>
      <c r="J17585" s="266">
        <v>-20142.98</v>
      </c>
      <c r="K17585" s="83" t="str">
        <f>IFERROR(IFERROR(VLOOKUP(I17585,'DE-PARA'!B:D,3,0),VLOOKUP(I17585,'DE-PARA'!C:D,2,0)),"NÃO ENCONTRADO")</f>
        <v>Rescisões Trabalhistas</v>
      </c>
      <c r="L17585" s="50" t="str">
        <f>VLOOKUP(K17585,'Base -Receita-Despesa'!$B:$AS,1,FALSE)</f>
        <v>Rescisões Trabalhistas</v>
      </c>
    </row>
    <row r="17586" spans="1:12" x14ac:dyDescent="0.3">
      <c r="A17586" s="82" t="str">
        <f t="shared" si="550"/>
        <v>2020</v>
      </c>
      <c r="B17586" s="260" t="s">
        <v>2228</v>
      </c>
      <c r="C17586" s="261" t="s">
        <v>138</v>
      </c>
      <c r="D17586" s="74" t="str">
        <f t="shared" si="549"/>
        <v>mar/2020</v>
      </c>
      <c r="E17586" s="264">
        <v>43902</v>
      </c>
      <c r="F17586" s="282" t="s">
        <v>1261</v>
      </c>
      <c r="G17586" s="282" t="s">
        <v>2229</v>
      </c>
      <c r="H17586" s="265" t="s">
        <v>262</v>
      </c>
      <c r="I17586" s="265" t="s">
        <v>135</v>
      </c>
      <c r="J17586" s="265">
        <v>-231.24</v>
      </c>
      <c r="K17586" s="83" t="str">
        <f>IFERROR(IFERROR(VLOOKUP(I17586,'DE-PARA'!B:D,3,0),VLOOKUP(I17586,'DE-PARA'!C:D,2,0)),"NÃO ENCONTRADO")</f>
        <v>Outras Saídas</v>
      </c>
      <c r="L17586" s="50" t="str">
        <f>VLOOKUP(K17586,'Base -Receita-Despesa'!$B:$AS,1,FALSE)</f>
        <v>Outras Saídas</v>
      </c>
    </row>
    <row r="17587" spans="1:12" x14ac:dyDescent="0.3">
      <c r="A17587" s="82" t="str">
        <f t="shared" si="550"/>
        <v>2020</v>
      </c>
      <c r="B17587" s="260" t="s">
        <v>2240</v>
      </c>
      <c r="C17587" s="261" t="s">
        <v>138</v>
      </c>
      <c r="D17587" s="74" t="str">
        <f t="shared" si="549"/>
        <v>mar/2020</v>
      </c>
      <c r="E17587" s="264">
        <v>43903</v>
      </c>
      <c r="F17587" s="282" t="s">
        <v>1261</v>
      </c>
      <c r="G17587" s="282" t="s">
        <v>2229</v>
      </c>
      <c r="H17587" s="265" t="s">
        <v>4532</v>
      </c>
      <c r="I17587" s="265" t="s">
        <v>135</v>
      </c>
      <c r="J17587" s="267">
        <v>-1.5</v>
      </c>
      <c r="K17587" s="83" t="str">
        <f>IFERROR(IFERROR(VLOOKUP(I17587,'DE-PARA'!B:D,3,0),VLOOKUP(I17587,'DE-PARA'!C:D,2,0)),"NÃO ENCONTRADO")</f>
        <v>Outras Saídas</v>
      </c>
      <c r="L17587" s="50" t="str">
        <f>VLOOKUP(K17587,'Base -Receita-Despesa'!$B:$AS,1,FALSE)</f>
        <v>Outras Saídas</v>
      </c>
    </row>
    <row r="17588" spans="1:12" x14ac:dyDescent="0.3">
      <c r="A17588" s="82" t="str">
        <f t="shared" si="550"/>
        <v>2020</v>
      </c>
      <c r="B17588" s="260" t="s">
        <v>2240</v>
      </c>
      <c r="C17588" s="261" t="s">
        <v>138</v>
      </c>
      <c r="D17588" s="74" t="str">
        <f t="shared" si="549"/>
        <v>mar/2020</v>
      </c>
      <c r="E17588" s="264">
        <v>43903</v>
      </c>
      <c r="F17588" s="282" t="s">
        <v>1070</v>
      </c>
      <c r="G17588" s="282" t="s">
        <v>2229</v>
      </c>
      <c r="H17588" s="265" t="s">
        <v>1071</v>
      </c>
      <c r="I17588" s="265" t="s">
        <v>2237</v>
      </c>
      <c r="J17588" s="267">
        <v>1.5</v>
      </c>
      <c r="K17588" s="83" t="str">
        <f>IFERROR(IFERROR(VLOOKUP(I17588,'DE-PARA'!B:D,3,0),VLOOKUP(I17588,'DE-PARA'!C:D,2,0)),"NÃO ENCONTRADO")</f>
        <v>Entrada Conta Aplicação (+)</v>
      </c>
      <c r="L17588" s="50" t="str">
        <f>VLOOKUP(K17588,'Base -Receita-Despesa'!$B:$AS,1,FALSE)</f>
        <v>ENTRADA CONTA APLICAÇÃO (+)</v>
      </c>
    </row>
    <row r="17589" spans="1:12" x14ac:dyDescent="0.3">
      <c r="A17589" s="82" t="str">
        <f t="shared" si="550"/>
        <v>2020</v>
      </c>
      <c r="B17589" s="260" t="s">
        <v>2228</v>
      </c>
      <c r="C17589" s="261" t="s">
        <v>138</v>
      </c>
      <c r="D17589" s="74" t="str">
        <f t="shared" si="549"/>
        <v>mar/2020</v>
      </c>
      <c r="E17589" s="264">
        <v>43903</v>
      </c>
      <c r="F17589" s="282" t="s">
        <v>5129</v>
      </c>
      <c r="G17589" s="282" t="s">
        <v>2229</v>
      </c>
      <c r="H17589" s="265" t="s">
        <v>72</v>
      </c>
      <c r="I17589" s="265" t="s">
        <v>1064</v>
      </c>
      <c r="J17589" s="266">
        <v>-2610985.66</v>
      </c>
      <c r="K17589" s="83" t="str">
        <f>IFERROR(IFERROR(VLOOKUP(I17589,'DE-PARA'!B:D,3,0),VLOOKUP(I17589,'DE-PARA'!C:D,2,0)),"NÃO ENCONTRADO")</f>
        <v>Saídas Da C/A Por Regates (-)</v>
      </c>
      <c r="L17589" s="50" t="str">
        <f>VLOOKUP(K17589,'Base -Receita-Despesa'!$B:$AS,1,FALSE)</f>
        <v>SAÍDAS DA C/A POR REGATES (-)</v>
      </c>
    </row>
    <row r="17590" spans="1:12" x14ac:dyDescent="0.3">
      <c r="A17590" s="82" t="str">
        <f t="shared" si="550"/>
        <v>2020</v>
      </c>
      <c r="B17590" s="260" t="s">
        <v>2228</v>
      </c>
      <c r="C17590" s="261" t="s">
        <v>138</v>
      </c>
      <c r="D17590" s="74" t="str">
        <f t="shared" si="549"/>
        <v>mar/2020</v>
      </c>
      <c r="E17590" s="264">
        <v>43903</v>
      </c>
      <c r="F17590" s="282">
        <v>8</v>
      </c>
      <c r="G17590" s="282" t="s">
        <v>2229</v>
      </c>
      <c r="H17590" s="265" t="s">
        <v>5294</v>
      </c>
      <c r="I17590" s="280" t="s">
        <v>241</v>
      </c>
      <c r="J17590" s="265">
        <v>165</v>
      </c>
      <c r="K17590" s="83" t="str">
        <f>IFERROR(IFERROR(VLOOKUP(I17590,'DE-PARA'!B:D,3,0),VLOOKUP(I17590,'DE-PARA'!C:D,2,0)),"NÃO ENCONTRADO")</f>
        <v>Serviços</v>
      </c>
      <c r="L17590" s="50" t="str">
        <f>VLOOKUP(K17590,'Base -Receita-Despesa'!$B:$AS,1,FALSE)</f>
        <v>Serviços</v>
      </c>
    </row>
    <row r="17591" spans="1:12" x14ac:dyDescent="0.3">
      <c r="A17591" s="82" t="str">
        <f t="shared" si="550"/>
        <v>2020</v>
      </c>
      <c r="B17591" s="260" t="s">
        <v>2228</v>
      </c>
      <c r="C17591" s="261" t="s">
        <v>138</v>
      </c>
      <c r="D17591" s="74" t="str">
        <f t="shared" si="549"/>
        <v>mar/2020</v>
      </c>
      <c r="E17591" s="264">
        <v>43903</v>
      </c>
      <c r="F17591" s="282">
        <v>11</v>
      </c>
      <c r="G17591" s="282" t="s">
        <v>2229</v>
      </c>
      <c r="H17591" s="265" t="s">
        <v>5294</v>
      </c>
      <c r="I17591" s="265" t="s">
        <v>177</v>
      </c>
      <c r="J17591" s="265">
        <v>694</v>
      </c>
      <c r="K17591" s="83" t="str">
        <f>IFERROR(IFERROR(VLOOKUP(I17591,'DE-PARA'!B:D,3,0),VLOOKUP(I17591,'DE-PARA'!C:D,2,0)),"NÃO ENCONTRADO")</f>
        <v>Serviços</v>
      </c>
      <c r="L17591" s="50" t="str">
        <f>VLOOKUP(K17591,'Base -Receita-Despesa'!$B:$AS,1,FALSE)</f>
        <v>Serviços</v>
      </c>
    </row>
    <row r="17592" spans="1:12" x14ac:dyDescent="0.3">
      <c r="A17592" s="82" t="str">
        <f t="shared" si="550"/>
        <v>2020</v>
      </c>
      <c r="B17592" s="260" t="s">
        <v>2228</v>
      </c>
      <c r="C17592" s="261" t="s">
        <v>138</v>
      </c>
      <c r="D17592" s="74" t="str">
        <f t="shared" si="549"/>
        <v>mar/2020</v>
      </c>
      <c r="E17592" s="264">
        <v>43903</v>
      </c>
      <c r="F17592" s="282" t="s">
        <v>4412</v>
      </c>
      <c r="G17592" s="282" t="s">
        <v>2229</v>
      </c>
      <c r="H17592" s="265" t="s">
        <v>4238</v>
      </c>
      <c r="I17592" s="265" t="s">
        <v>128</v>
      </c>
      <c r="J17592" s="266">
        <v>-1439.54</v>
      </c>
      <c r="K17592" s="83" t="str">
        <f>IFERROR(IFERROR(VLOOKUP(I17592,'DE-PARA'!B:D,3,0),VLOOKUP(I17592,'DE-PARA'!C:D,2,0)),"NÃO ENCONTRADO")</f>
        <v>Encargos sobre Folha de Pagamento</v>
      </c>
      <c r="L17592" s="50" t="str">
        <f>VLOOKUP(K17592,'Base -Receita-Despesa'!$B:$AS,1,FALSE)</f>
        <v>Encargos sobre Folha de Pagamento</v>
      </c>
    </row>
    <row r="17593" spans="1:12" x14ac:dyDescent="0.3">
      <c r="A17593" s="82" t="str">
        <f t="shared" si="550"/>
        <v>2020</v>
      </c>
      <c r="B17593" s="260" t="s">
        <v>2228</v>
      </c>
      <c r="C17593" s="261" t="s">
        <v>138</v>
      </c>
      <c r="D17593" s="74" t="str">
        <f t="shared" si="549"/>
        <v>mar/2020</v>
      </c>
      <c r="E17593" s="264">
        <v>43903</v>
      </c>
      <c r="F17593" s="282" t="s">
        <v>4587</v>
      </c>
      <c r="G17593" s="282" t="s">
        <v>4804</v>
      </c>
      <c r="H17593" s="265" t="s">
        <v>837</v>
      </c>
      <c r="I17593" s="265" t="s">
        <v>2214</v>
      </c>
      <c r="J17593" s="265">
        <v>-131.19</v>
      </c>
      <c r="K17593" s="83" t="str">
        <f>IFERROR(IFERROR(VLOOKUP(I17593,'DE-PARA'!B:D,3,0),VLOOKUP(I17593,'DE-PARA'!C:D,2,0)),"NÃO ENCONTRADO")</f>
        <v>Outras Saídas</v>
      </c>
      <c r="L17593" s="50" t="str">
        <f>VLOOKUP(K17593,'Base -Receita-Despesa'!$B:$AS,1,FALSE)</f>
        <v>Outras Saídas</v>
      </c>
    </row>
    <row r="17594" spans="1:12" x14ac:dyDescent="0.3">
      <c r="A17594" s="82" t="str">
        <f t="shared" si="550"/>
        <v>2020</v>
      </c>
      <c r="B17594" s="260" t="s">
        <v>2228</v>
      </c>
      <c r="C17594" s="261" t="s">
        <v>138</v>
      </c>
      <c r="D17594" s="74" t="str">
        <f t="shared" si="549"/>
        <v>mar/2020</v>
      </c>
      <c r="E17594" s="264">
        <v>43903</v>
      </c>
      <c r="F17594" s="282" t="s">
        <v>4587</v>
      </c>
      <c r="G17594" s="282" t="s">
        <v>5295</v>
      </c>
      <c r="H17594" s="265" t="s">
        <v>1044</v>
      </c>
      <c r="I17594" s="265" t="s">
        <v>2214</v>
      </c>
      <c r="J17594" s="265">
        <v>-600</v>
      </c>
      <c r="K17594" s="83" t="str">
        <f>IFERROR(IFERROR(VLOOKUP(I17594,'DE-PARA'!B:D,3,0),VLOOKUP(I17594,'DE-PARA'!C:D,2,0)),"NÃO ENCONTRADO")</f>
        <v>Outras Saídas</v>
      </c>
      <c r="L17594" s="50" t="str">
        <f>VLOOKUP(K17594,'Base -Receita-Despesa'!$B:$AS,1,FALSE)</f>
        <v>Outras Saídas</v>
      </c>
    </row>
    <row r="17595" spans="1:12" x14ac:dyDescent="0.3">
      <c r="A17595" s="82" t="str">
        <f t="shared" si="550"/>
        <v>2020</v>
      </c>
      <c r="B17595" s="260" t="s">
        <v>2228</v>
      </c>
      <c r="C17595" s="261" t="s">
        <v>138</v>
      </c>
      <c r="D17595" s="74" t="str">
        <f t="shared" si="549"/>
        <v>mar/2020</v>
      </c>
      <c r="E17595" s="264">
        <v>43903</v>
      </c>
      <c r="F17595" s="282">
        <v>106</v>
      </c>
      <c r="G17595" s="282" t="s">
        <v>2229</v>
      </c>
      <c r="H17595" s="265" t="s">
        <v>4753</v>
      </c>
      <c r="I17595" s="265" t="s">
        <v>2176</v>
      </c>
      <c r="J17595" s="266">
        <v>-18679.900000000001</v>
      </c>
      <c r="K17595" s="83" t="str">
        <f>IFERROR(IFERROR(VLOOKUP(I17595,'DE-PARA'!B:D,3,0),VLOOKUP(I17595,'DE-PARA'!C:D,2,0)),"NÃO ENCONTRADO")</f>
        <v>Pessoal</v>
      </c>
      <c r="L17595" s="50" t="str">
        <f>VLOOKUP(K17595,'Base -Receita-Despesa'!$B:$AS,1,FALSE)</f>
        <v>Pessoal</v>
      </c>
    </row>
    <row r="17596" spans="1:12" x14ac:dyDescent="0.3">
      <c r="A17596" s="82" t="str">
        <f t="shared" si="550"/>
        <v>2020</v>
      </c>
      <c r="B17596" s="260" t="s">
        <v>2228</v>
      </c>
      <c r="C17596" s="261" t="s">
        <v>138</v>
      </c>
      <c r="D17596" s="74" t="str">
        <f t="shared" si="549"/>
        <v>mar/2020</v>
      </c>
      <c r="E17596" s="264">
        <v>43903</v>
      </c>
      <c r="F17596" s="282">
        <v>107</v>
      </c>
      <c r="G17596" s="282" t="s">
        <v>2229</v>
      </c>
      <c r="H17596" s="265" t="s">
        <v>4753</v>
      </c>
      <c r="I17596" s="265" t="s">
        <v>2176</v>
      </c>
      <c r="J17596" s="266">
        <v>-9045.64</v>
      </c>
      <c r="K17596" s="83" t="str">
        <f>IFERROR(IFERROR(VLOOKUP(I17596,'DE-PARA'!B:D,3,0),VLOOKUP(I17596,'DE-PARA'!C:D,2,0)),"NÃO ENCONTRADO")</f>
        <v>Pessoal</v>
      </c>
      <c r="L17596" s="50" t="str">
        <f>VLOOKUP(K17596,'Base -Receita-Despesa'!$B:$AS,1,FALSE)</f>
        <v>Pessoal</v>
      </c>
    </row>
    <row r="17597" spans="1:12" x14ac:dyDescent="0.3">
      <c r="A17597" s="82" t="str">
        <f t="shared" si="550"/>
        <v>2020</v>
      </c>
      <c r="B17597" s="260" t="s">
        <v>2228</v>
      </c>
      <c r="C17597" s="261" t="s">
        <v>138</v>
      </c>
      <c r="D17597" s="74" t="str">
        <f t="shared" si="549"/>
        <v>mar/2020</v>
      </c>
      <c r="E17597" s="264">
        <v>43903</v>
      </c>
      <c r="F17597" s="282">
        <v>108</v>
      </c>
      <c r="G17597" s="282" t="s">
        <v>2229</v>
      </c>
      <c r="H17597" s="265" t="s">
        <v>4753</v>
      </c>
      <c r="I17597" s="265" t="s">
        <v>2176</v>
      </c>
      <c r="J17597" s="266">
        <v>-199910.84</v>
      </c>
      <c r="K17597" s="83" t="str">
        <f>IFERROR(IFERROR(VLOOKUP(I17597,'DE-PARA'!B:D,3,0),VLOOKUP(I17597,'DE-PARA'!C:D,2,0)),"NÃO ENCONTRADO")</f>
        <v>Pessoal</v>
      </c>
      <c r="L17597" s="50" t="str">
        <f>VLOOKUP(K17597,'Base -Receita-Despesa'!$B:$AS,1,FALSE)</f>
        <v>Pessoal</v>
      </c>
    </row>
    <row r="17598" spans="1:12" x14ac:dyDescent="0.3">
      <c r="A17598" s="82" t="str">
        <f t="shared" si="550"/>
        <v>2020</v>
      </c>
      <c r="B17598" s="260" t="s">
        <v>2228</v>
      </c>
      <c r="C17598" s="261" t="s">
        <v>138</v>
      </c>
      <c r="D17598" s="74" t="str">
        <f t="shared" si="549"/>
        <v>mar/2020</v>
      </c>
      <c r="E17598" s="264">
        <v>43903</v>
      </c>
      <c r="F17598" s="282" t="s">
        <v>5296</v>
      </c>
      <c r="G17598" s="282" t="s">
        <v>2229</v>
      </c>
      <c r="H17598" s="265" t="s">
        <v>1391</v>
      </c>
      <c r="I17598" s="265" t="s">
        <v>176</v>
      </c>
      <c r="J17598" s="266">
        <v>-11911.5</v>
      </c>
      <c r="K17598" s="83" t="str">
        <f>IFERROR(IFERROR(VLOOKUP(I17598,'DE-PARA'!B:D,3,0),VLOOKUP(I17598,'DE-PARA'!C:D,2,0)),"NÃO ENCONTRADO")</f>
        <v>Pessoal</v>
      </c>
      <c r="L17598" s="50" t="str">
        <f>VLOOKUP(K17598,'Base -Receita-Despesa'!$B:$AS,1,FALSE)</f>
        <v>Pessoal</v>
      </c>
    </row>
    <row r="17599" spans="1:12" x14ac:dyDescent="0.3">
      <c r="A17599" s="82" t="str">
        <f t="shared" si="550"/>
        <v>2020</v>
      </c>
      <c r="B17599" s="260" t="s">
        <v>2228</v>
      </c>
      <c r="C17599" s="261" t="s">
        <v>138</v>
      </c>
      <c r="D17599" s="74" t="str">
        <f t="shared" si="549"/>
        <v>mar/2020</v>
      </c>
      <c r="E17599" s="264">
        <v>43903</v>
      </c>
      <c r="F17599" s="282">
        <v>8</v>
      </c>
      <c r="G17599" s="282" t="s">
        <v>2229</v>
      </c>
      <c r="H17599" s="265" t="s">
        <v>5294</v>
      </c>
      <c r="I17599" s="280" t="s">
        <v>241</v>
      </c>
      <c r="J17599" s="265">
        <v>-165</v>
      </c>
      <c r="K17599" s="83" t="str">
        <f>IFERROR(IFERROR(VLOOKUP(I17599,'DE-PARA'!B:D,3,0),VLOOKUP(I17599,'DE-PARA'!C:D,2,0)),"NÃO ENCONTRADO")</f>
        <v>Serviços</v>
      </c>
      <c r="L17599" s="50" t="str">
        <f>VLOOKUP(K17599,'Base -Receita-Despesa'!$B:$AS,1,FALSE)</f>
        <v>Serviços</v>
      </c>
    </row>
    <row r="17600" spans="1:12" x14ac:dyDescent="0.3">
      <c r="A17600" s="82" t="str">
        <f t="shared" si="550"/>
        <v>2020</v>
      </c>
      <c r="B17600" s="260" t="s">
        <v>2228</v>
      </c>
      <c r="C17600" s="261" t="s">
        <v>138</v>
      </c>
      <c r="D17600" s="74" t="str">
        <f t="shared" si="549"/>
        <v>mar/2020</v>
      </c>
      <c r="E17600" s="264">
        <v>43903</v>
      </c>
      <c r="F17600" s="282">
        <v>11</v>
      </c>
      <c r="G17600" s="282" t="s">
        <v>2229</v>
      </c>
      <c r="H17600" s="265" t="s">
        <v>5294</v>
      </c>
      <c r="I17600" s="265" t="s">
        <v>177</v>
      </c>
      <c r="J17600" s="265">
        <v>-694</v>
      </c>
      <c r="K17600" s="83" t="str">
        <f>IFERROR(IFERROR(VLOOKUP(I17600,'DE-PARA'!B:D,3,0),VLOOKUP(I17600,'DE-PARA'!C:D,2,0)),"NÃO ENCONTRADO")</f>
        <v>Serviços</v>
      </c>
      <c r="L17600" s="50" t="str">
        <f>VLOOKUP(K17600,'Base -Receita-Despesa'!$B:$AS,1,FALSE)</f>
        <v>Serviços</v>
      </c>
    </row>
    <row r="17601" spans="1:12" x14ac:dyDescent="0.3">
      <c r="A17601" s="82" t="str">
        <f t="shared" si="550"/>
        <v>2020</v>
      </c>
      <c r="B17601" s="260" t="s">
        <v>2228</v>
      </c>
      <c r="C17601" s="261" t="s">
        <v>138</v>
      </c>
      <c r="D17601" s="74" t="str">
        <f t="shared" si="549"/>
        <v>mar/2020</v>
      </c>
      <c r="E17601" s="264">
        <v>43903</v>
      </c>
      <c r="F17601" s="282">
        <v>4116</v>
      </c>
      <c r="G17601" s="282" t="s">
        <v>2229</v>
      </c>
      <c r="H17601" s="265" t="s">
        <v>5297</v>
      </c>
      <c r="I17601" s="265" t="s">
        <v>2182</v>
      </c>
      <c r="J17601" s="265">
        <v>-421.3</v>
      </c>
      <c r="K17601" s="83" t="str">
        <f>IFERROR(IFERROR(VLOOKUP(I17601,'DE-PARA'!B:D,3,0),VLOOKUP(I17601,'DE-PARA'!C:D,2,0)),"NÃO ENCONTRADO")</f>
        <v>Materiais</v>
      </c>
      <c r="L17601" s="50" t="str">
        <f>VLOOKUP(K17601,'Base -Receita-Despesa'!$B:$AS,1,FALSE)</f>
        <v>Materiais</v>
      </c>
    </row>
    <row r="17602" spans="1:12" x14ac:dyDescent="0.3">
      <c r="A17602" s="82" t="str">
        <f t="shared" si="550"/>
        <v>2020</v>
      </c>
      <c r="B17602" s="260" t="s">
        <v>2228</v>
      </c>
      <c r="C17602" s="261" t="s">
        <v>138</v>
      </c>
      <c r="D17602" s="74" t="str">
        <f t="shared" si="549"/>
        <v>mar/2020</v>
      </c>
      <c r="E17602" s="264">
        <v>43903</v>
      </c>
      <c r="F17602" s="282">
        <v>446</v>
      </c>
      <c r="G17602" s="282" t="s">
        <v>2229</v>
      </c>
      <c r="H17602" s="265" t="s">
        <v>5168</v>
      </c>
      <c r="I17602" s="265" t="s">
        <v>215</v>
      </c>
      <c r="J17602" s="266">
        <v>-11250</v>
      </c>
      <c r="K17602" s="83" t="str">
        <f>IFERROR(IFERROR(VLOOKUP(I17602,'DE-PARA'!B:D,3,0),VLOOKUP(I17602,'DE-PARA'!C:D,2,0)),"NÃO ENCONTRADO")</f>
        <v>Serviços</v>
      </c>
      <c r="L17602" s="50" t="str">
        <f>VLOOKUP(K17602,'Base -Receita-Despesa'!$B:$AS,1,FALSE)</f>
        <v>Serviços</v>
      </c>
    </row>
    <row r="17603" spans="1:12" x14ac:dyDescent="0.3">
      <c r="A17603" s="82" t="str">
        <f t="shared" si="550"/>
        <v>2020</v>
      </c>
      <c r="B17603" s="260" t="s">
        <v>2228</v>
      </c>
      <c r="C17603" s="261" t="s">
        <v>138</v>
      </c>
      <c r="D17603" s="74" t="str">
        <f t="shared" si="549"/>
        <v>mar/2020</v>
      </c>
      <c r="E17603" s="264">
        <v>43903</v>
      </c>
      <c r="F17603" s="282" t="s">
        <v>5298</v>
      </c>
      <c r="G17603" s="282" t="s">
        <v>2229</v>
      </c>
      <c r="H17603" s="265" t="s">
        <v>5208</v>
      </c>
      <c r="I17603" s="265" t="s">
        <v>176</v>
      </c>
      <c r="J17603" s="266">
        <v>-2087.6999999999998</v>
      </c>
      <c r="K17603" s="83" t="str">
        <f>IFERROR(IFERROR(VLOOKUP(I17603,'DE-PARA'!B:D,3,0),VLOOKUP(I17603,'DE-PARA'!C:D,2,0)),"NÃO ENCONTRADO")</f>
        <v>Pessoal</v>
      </c>
      <c r="L17603" s="50" t="str">
        <f>VLOOKUP(K17603,'Base -Receita-Despesa'!$B:$AS,1,FALSE)</f>
        <v>Pessoal</v>
      </c>
    </row>
    <row r="17604" spans="1:12" x14ac:dyDescent="0.3">
      <c r="A17604" s="82" t="str">
        <f t="shared" si="550"/>
        <v>2020</v>
      </c>
      <c r="B17604" s="260" t="s">
        <v>2228</v>
      </c>
      <c r="C17604" s="261" t="s">
        <v>138</v>
      </c>
      <c r="D17604" s="74" t="str">
        <f t="shared" ref="D17604:D17667" si="551">TEXT(E17604,"mmm/aaaa")</f>
        <v>mar/2020</v>
      </c>
      <c r="E17604" s="264">
        <v>43903</v>
      </c>
      <c r="F17604" s="282">
        <v>231</v>
      </c>
      <c r="G17604" s="282" t="s">
        <v>2229</v>
      </c>
      <c r="H17604" s="265" t="s">
        <v>5299</v>
      </c>
      <c r="I17604" s="280" t="s">
        <v>241</v>
      </c>
      <c r="J17604" s="266">
        <v>-2060</v>
      </c>
      <c r="K17604" s="83" t="str">
        <f>IFERROR(IFERROR(VLOOKUP(I17604,'DE-PARA'!B:D,3,0),VLOOKUP(I17604,'DE-PARA'!C:D,2,0)),"NÃO ENCONTRADO")</f>
        <v>Serviços</v>
      </c>
      <c r="L17604" s="50" t="str">
        <f>VLOOKUP(K17604,'Base -Receita-Despesa'!$B:$AS,1,FALSE)</f>
        <v>Serviços</v>
      </c>
    </row>
    <row r="17605" spans="1:12" x14ac:dyDescent="0.3">
      <c r="A17605" s="82" t="str">
        <f t="shared" si="550"/>
        <v>2020</v>
      </c>
      <c r="B17605" s="260" t="s">
        <v>2228</v>
      </c>
      <c r="C17605" s="261" t="s">
        <v>138</v>
      </c>
      <c r="D17605" s="74" t="str">
        <f t="shared" si="551"/>
        <v>mar/2020</v>
      </c>
      <c r="E17605" s="264">
        <v>43903</v>
      </c>
      <c r="F17605" s="282">
        <v>10021</v>
      </c>
      <c r="G17605" s="282" t="s">
        <v>2229</v>
      </c>
      <c r="H17605" s="265" t="s">
        <v>5300</v>
      </c>
      <c r="I17605" s="265" t="s">
        <v>2182</v>
      </c>
      <c r="J17605" s="266">
        <v>-13635</v>
      </c>
      <c r="K17605" s="83" t="str">
        <f>IFERROR(IFERROR(VLOOKUP(I17605,'DE-PARA'!B:D,3,0),VLOOKUP(I17605,'DE-PARA'!C:D,2,0)),"NÃO ENCONTRADO")</f>
        <v>Materiais</v>
      </c>
      <c r="L17605" s="50" t="str">
        <f>VLOOKUP(K17605,'Base -Receita-Despesa'!$B:$AS,1,FALSE)</f>
        <v>Materiais</v>
      </c>
    </row>
    <row r="17606" spans="1:12" x14ac:dyDescent="0.3">
      <c r="A17606" s="82" t="str">
        <f t="shared" si="550"/>
        <v>2020</v>
      </c>
      <c r="B17606" s="260" t="s">
        <v>2228</v>
      </c>
      <c r="C17606" s="261" t="s">
        <v>138</v>
      </c>
      <c r="D17606" s="74" t="str">
        <f t="shared" si="551"/>
        <v>mar/2020</v>
      </c>
      <c r="E17606" s="264">
        <v>43903</v>
      </c>
      <c r="F17606" s="282" t="s">
        <v>3376</v>
      </c>
      <c r="G17606" s="282" t="s">
        <v>2229</v>
      </c>
      <c r="H17606" s="265" t="s">
        <v>4238</v>
      </c>
      <c r="I17606" s="265" t="s">
        <v>130</v>
      </c>
      <c r="J17606" s="266">
        <v>-4190.32</v>
      </c>
      <c r="K17606" s="83" t="str">
        <f>IFERROR(IFERROR(VLOOKUP(I17606,'DE-PARA'!B:D,3,0),VLOOKUP(I17606,'DE-PARA'!C:D,2,0)),"NÃO ENCONTRADO")</f>
        <v>Rescisões Trabalhistas</v>
      </c>
      <c r="L17606" s="50" t="str">
        <f>VLOOKUP(K17606,'Base -Receita-Despesa'!$B:$AS,1,FALSE)</f>
        <v>Rescisões Trabalhistas</v>
      </c>
    </row>
    <row r="17607" spans="1:12" x14ac:dyDescent="0.3">
      <c r="A17607" s="82" t="str">
        <f t="shared" si="550"/>
        <v>2020</v>
      </c>
      <c r="B17607" s="260" t="s">
        <v>2228</v>
      </c>
      <c r="C17607" s="261" t="s">
        <v>138</v>
      </c>
      <c r="D17607" s="74" t="str">
        <f t="shared" si="551"/>
        <v>mar/2020</v>
      </c>
      <c r="E17607" s="264">
        <v>43903</v>
      </c>
      <c r="F17607" s="282" t="s">
        <v>1261</v>
      </c>
      <c r="G17607" s="282" t="s">
        <v>2229</v>
      </c>
      <c r="H17607" s="265" t="s">
        <v>2250</v>
      </c>
      <c r="I17607" s="265" t="s">
        <v>135</v>
      </c>
      <c r="J17607" s="265">
        <v>-9.5</v>
      </c>
      <c r="K17607" s="83" t="str">
        <f>IFERROR(IFERROR(VLOOKUP(I17607,'DE-PARA'!B:D,3,0),VLOOKUP(I17607,'DE-PARA'!C:D,2,0)),"NÃO ENCONTRADO")</f>
        <v>Outras Saídas</v>
      </c>
      <c r="L17607" s="50" t="str">
        <f>VLOOKUP(K17607,'Base -Receita-Despesa'!$B:$AS,1,FALSE)</f>
        <v>Outras Saídas</v>
      </c>
    </row>
    <row r="17608" spans="1:12" x14ac:dyDescent="0.3">
      <c r="A17608" s="82" t="str">
        <f t="shared" si="550"/>
        <v>2020</v>
      </c>
      <c r="B17608" s="260" t="s">
        <v>2228</v>
      </c>
      <c r="C17608" s="261" t="s">
        <v>138</v>
      </c>
      <c r="D17608" s="74" t="str">
        <f t="shared" si="551"/>
        <v>mar/2020</v>
      </c>
      <c r="E17608" s="264">
        <v>43903</v>
      </c>
      <c r="F17608" s="282" t="s">
        <v>1261</v>
      </c>
      <c r="G17608" s="282" t="s">
        <v>2229</v>
      </c>
      <c r="H17608" s="265" t="s">
        <v>2250</v>
      </c>
      <c r="I17608" s="265" t="s">
        <v>135</v>
      </c>
      <c r="J17608" s="265">
        <v>-9.5</v>
      </c>
      <c r="K17608" s="83" t="str">
        <f>IFERROR(IFERROR(VLOOKUP(I17608,'DE-PARA'!B:D,3,0),VLOOKUP(I17608,'DE-PARA'!C:D,2,0)),"NÃO ENCONTRADO")</f>
        <v>Outras Saídas</v>
      </c>
      <c r="L17608" s="50" t="str">
        <f>VLOOKUP(K17608,'Base -Receita-Despesa'!$B:$AS,1,FALSE)</f>
        <v>Outras Saídas</v>
      </c>
    </row>
    <row r="17609" spans="1:12" x14ac:dyDescent="0.3">
      <c r="A17609" s="82" t="str">
        <f t="shared" si="550"/>
        <v>2020</v>
      </c>
      <c r="B17609" s="260" t="s">
        <v>2228</v>
      </c>
      <c r="C17609" s="261" t="s">
        <v>138</v>
      </c>
      <c r="D17609" s="74" t="str">
        <f t="shared" si="551"/>
        <v>mar/2020</v>
      </c>
      <c r="E17609" s="264">
        <v>43903</v>
      </c>
      <c r="F17609" s="282" t="s">
        <v>1261</v>
      </c>
      <c r="G17609" s="282" t="s">
        <v>2229</v>
      </c>
      <c r="H17609" s="265" t="s">
        <v>2250</v>
      </c>
      <c r="I17609" s="265" t="s">
        <v>135</v>
      </c>
      <c r="J17609" s="265">
        <v>-9.5</v>
      </c>
      <c r="K17609" s="83" t="str">
        <f>IFERROR(IFERROR(VLOOKUP(I17609,'DE-PARA'!B:D,3,0),VLOOKUP(I17609,'DE-PARA'!C:D,2,0)),"NÃO ENCONTRADO")</f>
        <v>Outras Saídas</v>
      </c>
      <c r="L17609" s="50" t="str">
        <f>VLOOKUP(K17609,'Base -Receita-Despesa'!$B:$AS,1,FALSE)</f>
        <v>Outras Saídas</v>
      </c>
    </row>
    <row r="17610" spans="1:12" x14ac:dyDescent="0.3">
      <c r="A17610" s="82" t="str">
        <f t="shared" si="550"/>
        <v>2020</v>
      </c>
      <c r="B17610" s="260" t="s">
        <v>2228</v>
      </c>
      <c r="C17610" s="261" t="s">
        <v>138</v>
      </c>
      <c r="D17610" s="74" t="str">
        <f t="shared" si="551"/>
        <v>mar/2020</v>
      </c>
      <c r="E17610" s="264">
        <v>43903</v>
      </c>
      <c r="F17610" s="282" t="s">
        <v>1261</v>
      </c>
      <c r="G17610" s="282" t="s">
        <v>2229</v>
      </c>
      <c r="H17610" s="265" t="s">
        <v>2250</v>
      </c>
      <c r="I17610" s="265" t="s">
        <v>135</v>
      </c>
      <c r="J17610" s="265">
        <v>-9.5</v>
      </c>
      <c r="K17610" s="83" t="str">
        <f>IFERROR(IFERROR(VLOOKUP(I17610,'DE-PARA'!B:D,3,0),VLOOKUP(I17610,'DE-PARA'!C:D,2,0)),"NÃO ENCONTRADO")</f>
        <v>Outras Saídas</v>
      </c>
      <c r="L17610" s="50" t="str">
        <f>VLOOKUP(K17610,'Base -Receita-Despesa'!$B:$AS,1,FALSE)</f>
        <v>Outras Saídas</v>
      </c>
    </row>
    <row r="17611" spans="1:12" x14ac:dyDescent="0.3">
      <c r="A17611" s="82" t="str">
        <f t="shared" si="550"/>
        <v>2020</v>
      </c>
      <c r="B17611" s="260" t="s">
        <v>2228</v>
      </c>
      <c r="C17611" s="261" t="s">
        <v>138</v>
      </c>
      <c r="D17611" s="74" t="str">
        <f t="shared" si="551"/>
        <v>mar/2020</v>
      </c>
      <c r="E17611" s="264">
        <v>43903</v>
      </c>
      <c r="F17611" s="282" t="s">
        <v>1261</v>
      </c>
      <c r="G17611" s="282" t="s">
        <v>2229</v>
      </c>
      <c r="H17611" s="265" t="s">
        <v>2250</v>
      </c>
      <c r="I17611" s="265" t="s">
        <v>135</v>
      </c>
      <c r="J17611" s="265">
        <v>-9.5</v>
      </c>
      <c r="K17611" s="83" t="str">
        <f>IFERROR(IFERROR(VLOOKUP(I17611,'DE-PARA'!B:D,3,0),VLOOKUP(I17611,'DE-PARA'!C:D,2,0)),"NÃO ENCONTRADO")</f>
        <v>Outras Saídas</v>
      </c>
      <c r="L17611" s="50" t="str">
        <f>VLOOKUP(K17611,'Base -Receita-Despesa'!$B:$AS,1,FALSE)</f>
        <v>Outras Saídas</v>
      </c>
    </row>
    <row r="17612" spans="1:12" x14ac:dyDescent="0.3">
      <c r="A17612" s="82" t="str">
        <f t="shared" si="550"/>
        <v>2020</v>
      </c>
      <c r="B17612" s="260" t="s">
        <v>2228</v>
      </c>
      <c r="C17612" s="261" t="s">
        <v>138</v>
      </c>
      <c r="D17612" s="74" t="str">
        <f t="shared" si="551"/>
        <v>mar/2020</v>
      </c>
      <c r="E17612" s="264">
        <v>43906</v>
      </c>
      <c r="F17612" s="282">
        <v>115132</v>
      </c>
      <c r="G17612" s="282" t="s">
        <v>2229</v>
      </c>
      <c r="H17612" s="265" t="s">
        <v>5139</v>
      </c>
      <c r="I17612" s="265" t="s">
        <v>2192</v>
      </c>
      <c r="J17612" s="266">
        <v>-4857.6400000000003</v>
      </c>
      <c r="K17612" s="83" t="str">
        <f>IFERROR(IFERROR(VLOOKUP(I17612,'DE-PARA'!B:D,3,0),VLOOKUP(I17612,'DE-PARA'!C:D,2,0)),"NÃO ENCONTRADO")</f>
        <v>Materiais</v>
      </c>
      <c r="L17612" s="50" t="str">
        <f>VLOOKUP(K17612,'Base -Receita-Despesa'!$B:$AS,1,FALSE)</f>
        <v>Materiais</v>
      </c>
    </row>
    <row r="17613" spans="1:12" x14ac:dyDescent="0.3">
      <c r="A17613" s="82" t="str">
        <f t="shared" si="550"/>
        <v>2020</v>
      </c>
      <c r="B17613" s="260" t="s">
        <v>2228</v>
      </c>
      <c r="C17613" s="261" t="s">
        <v>138</v>
      </c>
      <c r="D17613" s="74" t="str">
        <f t="shared" si="551"/>
        <v>mar/2020</v>
      </c>
      <c r="E17613" s="264">
        <v>43906</v>
      </c>
      <c r="F17613" s="282">
        <v>13495</v>
      </c>
      <c r="G17613" s="282" t="s">
        <v>2229</v>
      </c>
      <c r="H17613" s="265" t="s">
        <v>2890</v>
      </c>
      <c r="I17613" s="265" t="s">
        <v>2182</v>
      </c>
      <c r="J17613" s="265">
        <v>-955.35</v>
      </c>
      <c r="K17613" s="83" t="str">
        <f>IFERROR(IFERROR(VLOOKUP(I17613,'DE-PARA'!B:D,3,0),VLOOKUP(I17613,'DE-PARA'!C:D,2,0)),"NÃO ENCONTRADO")</f>
        <v>Materiais</v>
      </c>
      <c r="L17613" s="50" t="str">
        <f>VLOOKUP(K17613,'Base -Receita-Despesa'!$B:$AS,1,FALSE)</f>
        <v>Materiais</v>
      </c>
    </row>
    <row r="17614" spans="1:12" x14ac:dyDescent="0.3">
      <c r="A17614" s="82" t="str">
        <f t="shared" si="550"/>
        <v>2020</v>
      </c>
      <c r="B17614" s="260" t="s">
        <v>2228</v>
      </c>
      <c r="C17614" s="261" t="s">
        <v>138</v>
      </c>
      <c r="D17614" s="74" t="str">
        <f t="shared" si="551"/>
        <v>mar/2020</v>
      </c>
      <c r="E17614" s="264">
        <v>43906</v>
      </c>
      <c r="F17614" s="282">
        <v>13496</v>
      </c>
      <c r="G17614" s="282" t="s">
        <v>2229</v>
      </c>
      <c r="H17614" s="265" t="s">
        <v>2890</v>
      </c>
      <c r="I17614" s="265" t="s">
        <v>2183</v>
      </c>
      <c r="J17614" s="266">
        <v>-1882.4</v>
      </c>
      <c r="K17614" s="83" t="str">
        <f>IFERROR(IFERROR(VLOOKUP(I17614,'DE-PARA'!B:D,3,0),VLOOKUP(I17614,'DE-PARA'!C:D,2,0)),"NÃO ENCONTRADO")</f>
        <v>Materiais</v>
      </c>
      <c r="L17614" s="50" t="str">
        <f>VLOOKUP(K17614,'Base -Receita-Despesa'!$B:$AS,1,FALSE)</f>
        <v>Materiais</v>
      </c>
    </row>
    <row r="17615" spans="1:12" x14ac:dyDescent="0.3">
      <c r="A17615" s="82" t="str">
        <f t="shared" si="550"/>
        <v>2020</v>
      </c>
      <c r="B17615" s="260" t="s">
        <v>2228</v>
      </c>
      <c r="C17615" s="261" t="s">
        <v>138</v>
      </c>
      <c r="D17615" s="74" t="str">
        <f t="shared" si="551"/>
        <v>mar/2020</v>
      </c>
      <c r="E17615" s="264">
        <v>43906</v>
      </c>
      <c r="F17615" s="282">
        <v>73407</v>
      </c>
      <c r="G17615" s="282" t="s">
        <v>2238</v>
      </c>
      <c r="H17615" s="265" t="s">
        <v>5202</v>
      </c>
      <c r="I17615" s="265" t="s">
        <v>2183</v>
      </c>
      <c r="J17615" s="265">
        <v>-107.49</v>
      </c>
      <c r="K17615" s="83" t="str">
        <f>IFERROR(IFERROR(VLOOKUP(I17615,'DE-PARA'!B:D,3,0),VLOOKUP(I17615,'DE-PARA'!C:D,2,0)),"NÃO ENCONTRADO")</f>
        <v>Materiais</v>
      </c>
      <c r="L17615" s="50" t="str">
        <f>VLOOKUP(K17615,'Base -Receita-Despesa'!$B:$AS,1,FALSE)</f>
        <v>Materiais</v>
      </c>
    </row>
    <row r="17616" spans="1:12" x14ac:dyDescent="0.3">
      <c r="A17616" s="82" t="str">
        <f t="shared" si="550"/>
        <v>2020</v>
      </c>
      <c r="B17616" s="260" t="s">
        <v>2228</v>
      </c>
      <c r="C17616" s="261" t="s">
        <v>138</v>
      </c>
      <c r="D17616" s="74" t="str">
        <f t="shared" si="551"/>
        <v>mar/2020</v>
      </c>
      <c r="E17616" s="264">
        <v>43906</v>
      </c>
      <c r="F17616" s="282">
        <v>23086</v>
      </c>
      <c r="G17616" s="282" t="s">
        <v>2229</v>
      </c>
      <c r="H17616" s="265" t="s">
        <v>5173</v>
      </c>
      <c r="I17616" s="265" t="s">
        <v>2182</v>
      </c>
      <c r="J17616" s="265">
        <v>-630</v>
      </c>
      <c r="K17616" s="83" t="str">
        <f>IFERROR(IFERROR(VLOOKUP(I17616,'DE-PARA'!B:D,3,0),VLOOKUP(I17616,'DE-PARA'!C:D,2,0)),"NÃO ENCONTRADO")</f>
        <v>Materiais</v>
      </c>
      <c r="L17616" s="50" t="str">
        <f>VLOOKUP(K17616,'Base -Receita-Despesa'!$B:$AS,1,FALSE)</f>
        <v>Materiais</v>
      </c>
    </row>
    <row r="17617" spans="1:12" x14ac:dyDescent="0.3">
      <c r="A17617" s="82" t="str">
        <f t="shared" si="550"/>
        <v>2020</v>
      </c>
      <c r="B17617" s="260" t="s">
        <v>2228</v>
      </c>
      <c r="C17617" s="261" t="s">
        <v>138</v>
      </c>
      <c r="D17617" s="74" t="str">
        <f t="shared" si="551"/>
        <v>mar/2020</v>
      </c>
      <c r="E17617" s="264">
        <v>43906</v>
      </c>
      <c r="F17617" s="282">
        <v>9111</v>
      </c>
      <c r="G17617" s="282" t="s">
        <v>2229</v>
      </c>
      <c r="H17617" s="265" t="s">
        <v>2341</v>
      </c>
      <c r="I17617" s="265" t="s">
        <v>232</v>
      </c>
      <c r="J17617" s="266">
        <v>-1015</v>
      </c>
      <c r="K17617" s="83" t="str">
        <f>IFERROR(IFERROR(VLOOKUP(I17617,'DE-PARA'!B:D,3,0),VLOOKUP(I17617,'DE-PARA'!C:D,2,0)),"NÃO ENCONTRADO")</f>
        <v>Materiais</v>
      </c>
      <c r="L17617" s="50" t="str">
        <f>VLOOKUP(K17617,'Base -Receita-Despesa'!$B:$AS,1,FALSE)</f>
        <v>Materiais</v>
      </c>
    </row>
    <row r="17618" spans="1:12" x14ac:dyDescent="0.3">
      <c r="A17618" s="82" t="str">
        <f t="shared" si="550"/>
        <v>2020</v>
      </c>
      <c r="B17618" s="260" t="s">
        <v>2228</v>
      </c>
      <c r="C17618" s="261" t="s">
        <v>138</v>
      </c>
      <c r="D17618" s="74" t="str">
        <f t="shared" si="551"/>
        <v>mar/2020</v>
      </c>
      <c r="E17618" s="264">
        <v>43906</v>
      </c>
      <c r="F17618" s="319">
        <v>1.26025E+16</v>
      </c>
      <c r="G17618" s="282" t="s">
        <v>2229</v>
      </c>
      <c r="H17618" s="265" t="s">
        <v>2668</v>
      </c>
      <c r="I17618" s="265" t="s">
        <v>540</v>
      </c>
      <c r="J17618" s="265">
        <v>-155.31</v>
      </c>
      <c r="K17618" s="83" t="str">
        <f>IFERROR(IFERROR(VLOOKUP(I17618,'DE-PARA'!B:D,3,0),VLOOKUP(I17618,'DE-PARA'!C:D,2,0)),"NÃO ENCONTRADO")</f>
        <v>Tributos, Taxas e Contribuições</v>
      </c>
      <c r="L17618" s="50" t="str">
        <f>VLOOKUP(K17618,'Base -Receita-Despesa'!$B:$AS,1,FALSE)</f>
        <v>Tributos, Taxas e Contribuições</v>
      </c>
    </row>
    <row r="17619" spans="1:12" x14ac:dyDescent="0.3">
      <c r="A17619" s="82" t="str">
        <f t="shared" si="550"/>
        <v>2020</v>
      </c>
      <c r="B17619" s="260" t="s">
        <v>2228</v>
      </c>
      <c r="C17619" s="261" t="s">
        <v>138</v>
      </c>
      <c r="D17619" s="74" t="str">
        <f t="shared" si="551"/>
        <v>mar/2020</v>
      </c>
      <c r="E17619" s="264">
        <v>43906</v>
      </c>
      <c r="F17619" s="282" t="s">
        <v>5301</v>
      </c>
      <c r="G17619" s="282" t="s">
        <v>2229</v>
      </c>
      <c r="H17619" s="265" t="s">
        <v>4736</v>
      </c>
      <c r="I17619" s="265" t="s">
        <v>188</v>
      </c>
      <c r="J17619" s="266">
        <v>-1225.26</v>
      </c>
      <c r="K17619" s="83" t="str">
        <f>IFERROR(IFERROR(VLOOKUP(I17619,'DE-PARA'!B:D,3,0),VLOOKUP(I17619,'DE-PARA'!C:D,2,0)),"NÃO ENCONTRADO")</f>
        <v>Serviços</v>
      </c>
      <c r="L17619" s="50" t="str">
        <f>VLOOKUP(K17619,'Base -Receita-Despesa'!$B:$AS,1,FALSE)</f>
        <v>Serviços</v>
      </c>
    </row>
    <row r="17620" spans="1:12" x14ac:dyDescent="0.3">
      <c r="A17620" s="82" t="str">
        <f t="shared" si="550"/>
        <v>2020</v>
      </c>
      <c r="B17620" s="260" t="s">
        <v>2228</v>
      </c>
      <c r="C17620" s="261" t="s">
        <v>138</v>
      </c>
      <c r="D17620" s="74" t="str">
        <f t="shared" si="551"/>
        <v>mar/2020</v>
      </c>
      <c r="E17620" s="264">
        <v>43906</v>
      </c>
      <c r="F17620" s="282" t="s">
        <v>2355</v>
      </c>
      <c r="G17620" s="282" t="s">
        <v>2229</v>
      </c>
      <c r="H17620" s="265" t="s">
        <v>5114</v>
      </c>
      <c r="I17620" s="265" t="s">
        <v>118</v>
      </c>
      <c r="J17620" s="266">
        <v>-5185.6499999999996</v>
      </c>
      <c r="K17620" s="83" t="str">
        <f>IFERROR(IFERROR(VLOOKUP(I17620,'DE-PARA'!B:D,3,0),VLOOKUP(I17620,'DE-PARA'!C:D,2,0)),"NÃO ENCONTRADO")</f>
        <v>Serviços</v>
      </c>
      <c r="L17620" s="50" t="str">
        <f>VLOOKUP(K17620,'Base -Receita-Despesa'!$B:$AS,1,FALSE)</f>
        <v>Serviços</v>
      </c>
    </row>
    <row r="17621" spans="1:12" x14ac:dyDescent="0.3">
      <c r="A17621" s="82" t="str">
        <f t="shared" si="550"/>
        <v>2020</v>
      </c>
      <c r="B17621" s="260" t="s">
        <v>2228</v>
      </c>
      <c r="C17621" s="261" t="s">
        <v>138</v>
      </c>
      <c r="D17621" s="74" t="str">
        <f t="shared" si="551"/>
        <v>mar/2020</v>
      </c>
      <c r="E17621" s="264">
        <v>43906</v>
      </c>
      <c r="F17621" s="282">
        <v>107595</v>
      </c>
      <c r="G17621" s="282" t="s">
        <v>2229</v>
      </c>
      <c r="H17621" s="265" t="s">
        <v>528</v>
      </c>
      <c r="I17621" s="265" t="s">
        <v>2182</v>
      </c>
      <c r="J17621" s="266">
        <v>-2600</v>
      </c>
      <c r="K17621" s="83" t="str">
        <f>IFERROR(IFERROR(VLOOKUP(I17621,'DE-PARA'!B:D,3,0),VLOOKUP(I17621,'DE-PARA'!C:D,2,0)),"NÃO ENCONTRADO")</f>
        <v>Materiais</v>
      </c>
      <c r="L17621" s="50" t="str">
        <f>VLOOKUP(K17621,'Base -Receita-Despesa'!$B:$AS,1,FALSE)</f>
        <v>Materiais</v>
      </c>
    </row>
    <row r="17622" spans="1:12" x14ac:dyDescent="0.3">
      <c r="A17622" s="82" t="str">
        <f t="shared" si="550"/>
        <v>2020</v>
      </c>
      <c r="B17622" s="260" t="s">
        <v>2228</v>
      </c>
      <c r="C17622" s="261" t="s">
        <v>138</v>
      </c>
      <c r="D17622" s="74" t="str">
        <f t="shared" si="551"/>
        <v>mar/2020</v>
      </c>
      <c r="E17622" s="264">
        <v>43906</v>
      </c>
      <c r="F17622" s="282">
        <v>44</v>
      </c>
      <c r="G17622" s="282" t="s">
        <v>2229</v>
      </c>
      <c r="H17622" s="265" t="s">
        <v>5114</v>
      </c>
      <c r="I17622" s="265" t="s">
        <v>118</v>
      </c>
      <c r="J17622" s="266">
        <v>-110126.15</v>
      </c>
      <c r="K17622" s="83" t="str">
        <f>IFERROR(IFERROR(VLOOKUP(I17622,'DE-PARA'!B:D,3,0),VLOOKUP(I17622,'DE-PARA'!C:D,2,0)),"NÃO ENCONTRADO")</f>
        <v>Serviços</v>
      </c>
      <c r="L17622" s="50" t="str">
        <f>VLOOKUP(K17622,'Base -Receita-Despesa'!$B:$AS,1,FALSE)</f>
        <v>Serviços</v>
      </c>
    </row>
    <row r="17623" spans="1:12" x14ac:dyDescent="0.3">
      <c r="A17623" s="82" t="str">
        <f t="shared" si="550"/>
        <v>2020</v>
      </c>
      <c r="B17623" s="260" t="s">
        <v>2228</v>
      </c>
      <c r="C17623" s="261" t="s">
        <v>138</v>
      </c>
      <c r="D17623" s="74" t="str">
        <f t="shared" si="551"/>
        <v>mar/2020</v>
      </c>
      <c r="E17623" s="264">
        <v>43906</v>
      </c>
      <c r="F17623" s="282">
        <v>369861</v>
      </c>
      <c r="G17623" s="282" t="s">
        <v>2229</v>
      </c>
      <c r="H17623" s="265" t="s">
        <v>4707</v>
      </c>
      <c r="I17623" s="265" t="s">
        <v>2188</v>
      </c>
      <c r="J17623" s="266">
        <v>-2622.3</v>
      </c>
      <c r="K17623" s="83" t="str">
        <f>IFERROR(IFERROR(VLOOKUP(I17623,'DE-PARA'!B:D,3,0),VLOOKUP(I17623,'DE-PARA'!C:D,2,0)),"NÃO ENCONTRADO")</f>
        <v>Materiais</v>
      </c>
      <c r="L17623" s="50" t="str">
        <f>VLOOKUP(K17623,'Base -Receita-Despesa'!$B:$AS,1,FALSE)</f>
        <v>Materiais</v>
      </c>
    </row>
    <row r="17624" spans="1:12" x14ac:dyDescent="0.3">
      <c r="A17624" s="82" t="str">
        <f t="shared" si="550"/>
        <v>2020</v>
      </c>
      <c r="B17624" s="260" t="s">
        <v>2228</v>
      </c>
      <c r="C17624" s="261" t="s">
        <v>138</v>
      </c>
      <c r="D17624" s="74" t="str">
        <f t="shared" si="551"/>
        <v>mar/2020</v>
      </c>
      <c r="E17624" s="264">
        <v>43906</v>
      </c>
      <c r="F17624" s="282">
        <v>105</v>
      </c>
      <c r="G17624" s="282" t="s">
        <v>2229</v>
      </c>
      <c r="H17624" s="265" t="s">
        <v>4753</v>
      </c>
      <c r="I17624" s="265" t="s">
        <v>2176</v>
      </c>
      <c r="J17624" s="266">
        <v>-367926.4</v>
      </c>
      <c r="K17624" s="83" t="str">
        <f>IFERROR(IFERROR(VLOOKUP(I17624,'DE-PARA'!B:D,3,0),VLOOKUP(I17624,'DE-PARA'!C:D,2,0)),"NÃO ENCONTRADO")</f>
        <v>Pessoal</v>
      </c>
      <c r="L17624" s="50" t="str">
        <f>VLOOKUP(K17624,'Base -Receita-Despesa'!$B:$AS,1,FALSE)</f>
        <v>Pessoal</v>
      </c>
    </row>
    <row r="17625" spans="1:12" x14ac:dyDescent="0.3">
      <c r="A17625" s="82" t="str">
        <f t="shared" si="550"/>
        <v>2020</v>
      </c>
      <c r="B17625" s="260" t="s">
        <v>2228</v>
      </c>
      <c r="C17625" s="261" t="s">
        <v>138</v>
      </c>
      <c r="D17625" s="74" t="str">
        <f t="shared" si="551"/>
        <v>mar/2020</v>
      </c>
      <c r="E17625" s="264">
        <v>43906</v>
      </c>
      <c r="F17625" s="282" t="s">
        <v>1008</v>
      </c>
      <c r="G17625" s="282" t="s">
        <v>2229</v>
      </c>
      <c r="H17625" s="265" t="s">
        <v>1664</v>
      </c>
      <c r="I17625" s="265" t="s">
        <v>131</v>
      </c>
      <c r="J17625" s="266">
        <v>-1683.64</v>
      </c>
      <c r="K17625" s="83" t="str">
        <f>IFERROR(IFERROR(VLOOKUP(I17625,'DE-PARA'!B:D,3,0),VLOOKUP(I17625,'DE-PARA'!C:D,2,0)),"NÃO ENCONTRADO")</f>
        <v>Pessoal</v>
      </c>
      <c r="L17625" s="50" t="str">
        <f>VLOOKUP(K17625,'Base -Receita-Despesa'!$B:$AS,1,FALSE)</f>
        <v>Pessoal</v>
      </c>
    </row>
    <row r="17626" spans="1:12" x14ac:dyDescent="0.3">
      <c r="A17626" s="82" t="str">
        <f t="shared" si="550"/>
        <v>2020</v>
      </c>
      <c r="B17626" s="260" t="s">
        <v>2228</v>
      </c>
      <c r="C17626" s="261" t="s">
        <v>138</v>
      </c>
      <c r="D17626" s="74" t="str">
        <f t="shared" si="551"/>
        <v>mar/2020</v>
      </c>
      <c r="E17626" s="264">
        <v>43906</v>
      </c>
      <c r="F17626" s="282" t="s">
        <v>1261</v>
      </c>
      <c r="G17626" s="282" t="s">
        <v>2229</v>
      </c>
      <c r="H17626" s="265" t="s">
        <v>2250</v>
      </c>
      <c r="I17626" s="265" t="s">
        <v>135</v>
      </c>
      <c r="J17626" s="265">
        <v>-9.5</v>
      </c>
      <c r="K17626" s="83" t="str">
        <f>IFERROR(IFERROR(VLOOKUP(I17626,'DE-PARA'!B:D,3,0),VLOOKUP(I17626,'DE-PARA'!C:D,2,0)),"NÃO ENCONTRADO")</f>
        <v>Outras Saídas</v>
      </c>
      <c r="L17626" s="50" t="str">
        <f>VLOOKUP(K17626,'Base -Receita-Despesa'!$B:$AS,1,FALSE)</f>
        <v>Outras Saídas</v>
      </c>
    </row>
    <row r="17627" spans="1:12" x14ac:dyDescent="0.3">
      <c r="A17627" s="82" t="str">
        <f t="shared" si="550"/>
        <v>2020</v>
      </c>
      <c r="B17627" s="260" t="s">
        <v>2228</v>
      </c>
      <c r="C17627" s="261" t="s">
        <v>138</v>
      </c>
      <c r="D17627" s="74" t="str">
        <f t="shared" si="551"/>
        <v>mar/2020</v>
      </c>
      <c r="E17627" s="264">
        <v>43906</v>
      </c>
      <c r="F17627" s="282" t="s">
        <v>1261</v>
      </c>
      <c r="G17627" s="282" t="s">
        <v>2229</v>
      </c>
      <c r="H17627" s="265" t="s">
        <v>2250</v>
      </c>
      <c r="I17627" s="265" t="s">
        <v>135</v>
      </c>
      <c r="J17627" s="265">
        <v>-9.5</v>
      </c>
      <c r="K17627" s="83" t="str">
        <f>IFERROR(IFERROR(VLOOKUP(I17627,'DE-PARA'!B:D,3,0),VLOOKUP(I17627,'DE-PARA'!C:D,2,0)),"NÃO ENCONTRADO")</f>
        <v>Outras Saídas</v>
      </c>
      <c r="L17627" s="50" t="str">
        <f>VLOOKUP(K17627,'Base -Receita-Despesa'!$B:$AS,1,FALSE)</f>
        <v>Outras Saídas</v>
      </c>
    </row>
    <row r="17628" spans="1:12" x14ac:dyDescent="0.3">
      <c r="A17628" s="82" t="str">
        <f t="shared" si="550"/>
        <v>2020</v>
      </c>
      <c r="B17628" s="260" t="s">
        <v>2228</v>
      </c>
      <c r="C17628" s="261" t="s">
        <v>138</v>
      </c>
      <c r="D17628" s="74" t="str">
        <f t="shared" si="551"/>
        <v>mar/2020</v>
      </c>
      <c r="E17628" s="264">
        <v>43906</v>
      </c>
      <c r="F17628" s="282" t="s">
        <v>1261</v>
      </c>
      <c r="G17628" s="282" t="s">
        <v>2229</v>
      </c>
      <c r="H17628" s="265" t="s">
        <v>2250</v>
      </c>
      <c r="I17628" s="265" t="s">
        <v>135</v>
      </c>
      <c r="J17628" s="265">
        <v>-9.5</v>
      </c>
      <c r="K17628" s="83" t="str">
        <f>IFERROR(IFERROR(VLOOKUP(I17628,'DE-PARA'!B:D,3,0),VLOOKUP(I17628,'DE-PARA'!C:D,2,0)),"NÃO ENCONTRADO")</f>
        <v>Outras Saídas</v>
      </c>
      <c r="L17628" s="50" t="str">
        <f>VLOOKUP(K17628,'Base -Receita-Despesa'!$B:$AS,1,FALSE)</f>
        <v>Outras Saídas</v>
      </c>
    </row>
    <row r="17629" spans="1:12" x14ac:dyDescent="0.3">
      <c r="A17629" s="82" t="str">
        <f t="shared" si="550"/>
        <v>2020</v>
      </c>
      <c r="B17629" s="260" t="s">
        <v>2228</v>
      </c>
      <c r="C17629" s="261" t="s">
        <v>138</v>
      </c>
      <c r="D17629" s="74" t="str">
        <f t="shared" si="551"/>
        <v>mar/2020</v>
      </c>
      <c r="E17629" s="264">
        <v>43906</v>
      </c>
      <c r="F17629" s="282" t="s">
        <v>1261</v>
      </c>
      <c r="G17629" s="282" t="s">
        <v>2229</v>
      </c>
      <c r="H17629" s="265" t="s">
        <v>2250</v>
      </c>
      <c r="I17629" s="265" t="s">
        <v>135</v>
      </c>
      <c r="J17629" s="265">
        <v>-9.5</v>
      </c>
      <c r="K17629" s="83" t="str">
        <f>IFERROR(IFERROR(VLOOKUP(I17629,'DE-PARA'!B:D,3,0),VLOOKUP(I17629,'DE-PARA'!C:D,2,0)),"NÃO ENCONTRADO")</f>
        <v>Outras Saídas</v>
      </c>
      <c r="L17629" s="50" t="str">
        <f>VLOOKUP(K17629,'Base -Receita-Despesa'!$B:$AS,1,FALSE)</f>
        <v>Outras Saídas</v>
      </c>
    </row>
    <row r="17630" spans="1:12" x14ac:dyDescent="0.3">
      <c r="A17630" s="82" t="str">
        <f t="shared" si="550"/>
        <v>2020</v>
      </c>
      <c r="B17630" s="260" t="s">
        <v>2228</v>
      </c>
      <c r="C17630" s="261" t="s">
        <v>138</v>
      </c>
      <c r="D17630" s="74" t="str">
        <f t="shared" si="551"/>
        <v>mar/2020</v>
      </c>
      <c r="E17630" s="264">
        <v>43906</v>
      </c>
      <c r="F17630" s="282" t="s">
        <v>1261</v>
      </c>
      <c r="G17630" s="282" t="s">
        <v>2229</v>
      </c>
      <c r="H17630" s="265" t="s">
        <v>2338</v>
      </c>
      <c r="I17630" s="265" t="s">
        <v>135</v>
      </c>
      <c r="J17630" s="265">
        <v>-74.25</v>
      </c>
      <c r="K17630" s="83" t="str">
        <f>IFERROR(IFERROR(VLOOKUP(I17630,'DE-PARA'!B:D,3,0),VLOOKUP(I17630,'DE-PARA'!C:D,2,0)),"NÃO ENCONTRADO")</f>
        <v>Outras Saídas</v>
      </c>
      <c r="L17630" s="50" t="str">
        <f>VLOOKUP(K17630,'Base -Receita-Despesa'!$B:$AS,1,FALSE)</f>
        <v>Outras Saídas</v>
      </c>
    </row>
    <row r="17631" spans="1:12" x14ac:dyDescent="0.3">
      <c r="A17631" s="82" t="str">
        <f t="shared" si="550"/>
        <v>2020</v>
      </c>
      <c r="B17631" s="260" t="s">
        <v>2228</v>
      </c>
      <c r="C17631" s="261" t="s">
        <v>138</v>
      </c>
      <c r="D17631" s="74" t="str">
        <f t="shared" si="551"/>
        <v>mar/2020</v>
      </c>
      <c r="E17631" s="264">
        <v>43906</v>
      </c>
      <c r="F17631" s="282" t="s">
        <v>1261</v>
      </c>
      <c r="G17631" s="282" t="s">
        <v>2229</v>
      </c>
      <c r="H17631" s="265" t="s">
        <v>262</v>
      </c>
      <c r="I17631" s="265" t="s">
        <v>135</v>
      </c>
      <c r="J17631" s="265">
        <v>-1.23</v>
      </c>
      <c r="K17631" s="83" t="str">
        <f>IFERROR(IFERROR(VLOOKUP(I17631,'DE-PARA'!B:D,3,0),VLOOKUP(I17631,'DE-PARA'!C:D,2,0)),"NÃO ENCONTRADO")</f>
        <v>Outras Saídas</v>
      </c>
      <c r="L17631" s="50" t="str">
        <f>VLOOKUP(K17631,'Base -Receita-Despesa'!$B:$AS,1,FALSE)</f>
        <v>Outras Saídas</v>
      </c>
    </row>
    <row r="17632" spans="1:12" x14ac:dyDescent="0.3">
      <c r="A17632" s="82" t="str">
        <f t="shared" si="550"/>
        <v>2020</v>
      </c>
      <c r="B17632" s="260" t="s">
        <v>2228</v>
      </c>
      <c r="C17632" s="261" t="s">
        <v>138</v>
      </c>
      <c r="D17632" s="74" t="str">
        <f t="shared" si="551"/>
        <v>mar/2020</v>
      </c>
      <c r="E17632" s="264">
        <v>43906</v>
      </c>
      <c r="F17632" s="282" t="s">
        <v>1070</v>
      </c>
      <c r="G17632" s="282" t="s">
        <v>2229</v>
      </c>
      <c r="H17632" s="265" t="s">
        <v>1071</v>
      </c>
      <c r="I17632" s="265" t="s">
        <v>2237</v>
      </c>
      <c r="J17632" s="266">
        <v>501086.07</v>
      </c>
      <c r="K17632" s="83" t="str">
        <f>IFERROR(IFERROR(VLOOKUP(I17632,'DE-PARA'!B:D,3,0),VLOOKUP(I17632,'DE-PARA'!C:D,2,0)),"NÃO ENCONTRADO")</f>
        <v>Entrada Conta Aplicação (+)</v>
      </c>
      <c r="L17632" s="50" t="str">
        <f>VLOOKUP(K17632,'Base -Receita-Despesa'!$B:$AS,1,FALSE)</f>
        <v>ENTRADA CONTA APLICAÇÃO (+)</v>
      </c>
    </row>
    <row r="17633" spans="1:12" x14ac:dyDescent="0.3">
      <c r="A17633" s="82" t="str">
        <f t="shared" si="550"/>
        <v>2020</v>
      </c>
      <c r="B17633" s="260" t="s">
        <v>2240</v>
      </c>
      <c r="C17633" s="261" t="s">
        <v>138</v>
      </c>
      <c r="D17633" s="74" t="str">
        <f t="shared" si="551"/>
        <v>mar/2020</v>
      </c>
      <c r="E17633" s="264">
        <v>43907</v>
      </c>
      <c r="F17633" s="282" t="s">
        <v>1261</v>
      </c>
      <c r="G17633" s="282" t="s">
        <v>2229</v>
      </c>
      <c r="H17633" s="265" t="s">
        <v>2338</v>
      </c>
      <c r="I17633" s="265" t="s">
        <v>135</v>
      </c>
      <c r="J17633" s="267">
        <v>-21.07</v>
      </c>
      <c r="K17633" s="83" t="str">
        <f>IFERROR(IFERROR(VLOOKUP(I17633,'DE-PARA'!B:D,3,0),VLOOKUP(I17633,'DE-PARA'!C:D,2,0)),"NÃO ENCONTRADO")</f>
        <v>Outras Saídas</v>
      </c>
      <c r="L17633" s="50" t="str">
        <f>VLOOKUP(K17633,'Base -Receita-Despesa'!$B:$AS,1,FALSE)</f>
        <v>Outras Saídas</v>
      </c>
    </row>
    <row r="17634" spans="1:12" x14ac:dyDescent="0.3">
      <c r="A17634" s="82" t="str">
        <f t="shared" si="550"/>
        <v>2020</v>
      </c>
      <c r="B17634" s="260" t="s">
        <v>2240</v>
      </c>
      <c r="C17634" s="261" t="s">
        <v>138</v>
      </c>
      <c r="D17634" s="74" t="str">
        <f t="shared" si="551"/>
        <v>mar/2020</v>
      </c>
      <c r="E17634" s="264">
        <v>43907</v>
      </c>
      <c r="F17634" s="282" t="s">
        <v>1070</v>
      </c>
      <c r="G17634" s="282" t="s">
        <v>2229</v>
      </c>
      <c r="H17634" s="265" t="s">
        <v>1071</v>
      </c>
      <c r="I17634" s="265" t="s">
        <v>2237</v>
      </c>
      <c r="J17634" s="267">
        <v>21.07</v>
      </c>
      <c r="K17634" s="83" t="str">
        <f>IFERROR(IFERROR(VLOOKUP(I17634,'DE-PARA'!B:D,3,0),VLOOKUP(I17634,'DE-PARA'!C:D,2,0)),"NÃO ENCONTRADO")</f>
        <v>Entrada Conta Aplicação (+)</v>
      </c>
      <c r="L17634" s="50" t="str">
        <f>VLOOKUP(K17634,'Base -Receita-Despesa'!$B:$AS,1,FALSE)</f>
        <v>ENTRADA CONTA APLICAÇÃO (+)</v>
      </c>
    </row>
    <row r="17635" spans="1:12" x14ac:dyDescent="0.3">
      <c r="A17635" s="82" t="str">
        <f t="shared" si="550"/>
        <v>2020</v>
      </c>
      <c r="B17635" s="260" t="s">
        <v>2228</v>
      </c>
      <c r="C17635" s="261" t="s">
        <v>138</v>
      </c>
      <c r="D17635" s="74" t="str">
        <f t="shared" si="551"/>
        <v>mar/2020</v>
      </c>
      <c r="E17635" s="264">
        <v>43907</v>
      </c>
      <c r="F17635" s="282">
        <v>11693496</v>
      </c>
      <c r="G17635" s="282" t="s">
        <v>2229</v>
      </c>
      <c r="H17635" s="265" t="s">
        <v>2470</v>
      </c>
      <c r="I17635" s="265" t="s">
        <v>151</v>
      </c>
      <c r="J17635" s="265">
        <v>-724.21</v>
      </c>
      <c r="K17635" s="83" t="str">
        <f>IFERROR(IFERROR(VLOOKUP(I17635,'DE-PARA'!B:D,3,0),VLOOKUP(I17635,'DE-PARA'!C:D,2,0)),"NÃO ENCONTRADO")</f>
        <v>Concessionárias (água, luz e telefone)</v>
      </c>
      <c r="L17635" s="50" t="str">
        <f>VLOOKUP(K17635,'Base -Receita-Despesa'!$B:$AS,1,FALSE)</f>
        <v>Concessionárias (água, luz e telefone)</v>
      </c>
    </row>
    <row r="17636" spans="1:12" x14ac:dyDescent="0.3">
      <c r="A17636" s="82" t="str">
        <f t="shared" si="550"/>
        <v>2020</v>
      </c>
      <c r="B17636" s="260" t="s">
        <v>2228</v>
      </c>
      <c r="C17636" s="261" t="s">
        <v>138</v>
      </c>
      <c r="D17636" s="74" t="str">
        <f t="shared" si="551"/>
        <v>mar/2020</v>
      </c>
      <c r="E17636" s="264">
        <v>43907</v>
      </c>
      <c r="F17636" s="282" t="s">
        <v>5302</v>
      </c>
      <c r="G17636" s="282" t="s">
        <v>2229</v>
      </c>
      <c r="H17636" s="265" t="s">
        <v>5208</v>
      </c>
      <c r="I17636" s="265" t="s">
        <v>176</v>
      </c>
      <c r="J17636" s="265">
        <v>-101.49</v>
      </c>
      <c r="K17636" s="83" t="str">
        <f>IFERROR(IFERROR(VLOOKUP(I17636,'DE-PARA'!B:D,3,0),VLOOKUP(I17636,'DE-PARA'!C:D,2,0)),"NÃO ENCONTRADO")</f>
        <v>Pessoal</v>
      </c>
      <c r="L17636" s="50" t="str">
        <f>VLOOKUP(K17636,'Base -Receita-Despesa'!$B:$AS,1,FALSE)</f>
        <v>Pessoal</v>
      </c>
    </row>
    <row r="17637" spans="1:12" x14ac:dyDescent="0.3">
      <c r="A17637" s="82" t="str">
        <f t="shared" si="550"/>
        <v>2020</v>
      </c>
      <c r="B17637" s="260" t="s">
        <v>2228</v>
      </c>
      <c r="C17637" s="261" t="s">
        <v>138</v>
      </c>
      <c r="D17637" s="74" t="str">
        <f t="shared" si="551"/>
        <v>mar/2020</v>
      </c>
      <c r="E17637" s="264">
        <v>43907</v>
      </c>
      <c r="F17637" s="282" t="s">
        <v>5302</v>
      </c>
      <c r="G17637" s="282" t="s">
        <v>2229</v>
      </c>
      <c r="H17637" s="265" t="s">
        <v>5208</v>
      </c>
      <c r="I17637" s="265" t="s">
        <v>562</v>
      </c>
      <c r="J17637" s="265">
        <v>-0.13</v>
      </c>
      <c r="K17637" s="83" t="str">
        <f>IFERROR(IFERROR(VLOOKUP(I17637,'DE-PARA'!B:D,3,0),VLOOKUP(I17637,'DE-PARA'!C:D,2,0)),"NÃO ENCONTRADO")</f>
        <v>Outras Saídas</v>
      </c>
      <c r="L17637" s="50" t="str">
        <f>VLOOKUP(K17637,'Base -Receita-Despesa'!$B:$AS,1,FALSE)</f>
        <v>Outras Saídas</v>
      </c>
    </row>
    <row r="17638" spans="1:12" x14ac:dyDescent="0.3">
      <c r="A17638" s="82" t="str">
        <f t="shared" si="550"/>
        <v>2020</v>
      </c>
      <c r="B17638" s="260" t="s">
        <v>2228</v>
      </c>
      <c r="C17638" s="261" t="s">
        <v>138</v>
      </c>
      <c r="D17638" s="74" t="str">
        <f t="shared" si="551"/>
        <v>mar/2020</v>
      </c>
      <c r="E17638" s="264">
        <v>43907</v>
      </c>
      <c r="F17638" s="282" t="s">
        <v>5303</v>
      </c>
      <c r="G17638" s="282" t="s">
        <v>2229</v>
      </c>
      <c r="H17638" s="265" t="s">
        <v>1391</v>
      </c>
      <c r="I17638" s="265" t="s">
        <v>176</v>
      </c>
      <c r="J17638" s="265">
        <v>-673.44</v>
      </c>
      <c r="K17638" s="83" t="str">
        <f>IFERROR(IFERROR(VLOOKUP(I17638,'DE-PARA'!B:D,3,0),VLOOKUP(I17638,'DE-PARA'!C:D,2,0)),"NÃO ENCONTRADO")</f>
        <v>Pessoal</v>
      </c>
      <c r="L17638" s="50" t="str">
        <f>VLOOKUP(K17638,'Base -Receita-Despesa'!$B:$AS,1,FALSE)</f>
        <v>Pessoal</v>
      </c>
    </row>
    <row r="17639" spans="1:12" x14ac:dyDescent="0.3">
      <c r="A17639" s="82" t="str">
        <f t="shared" si="550"/>
        <v>2020</v>
      </c>
      <c r="B17639" s="260" t="s">
        <v>2228</v>
      </c>
      <c r="C17639" s="261" t="s">
        <v>138</v>
      </c>
      <c r="D17639" s="74" t="str">
        <f t="shared" si="551"/>
        <v>mar/2020</v>
      </c>
      <c r="E17639" s="264">
        <v>43907</v>
      </c>
      <c r="F17639" s="282" t="s">
        <v>5303</v>
      </c>
      <c r="G17639" s="282" t="s">
        <v>2229</v>
      </c>
      <c r="H17639" s="265" t="s">
        <v>1391</v>
      </c>
      <c r="I17639" s="265" t="s">
        <v>562</v>
      </c>
      <c r="J17639" s="265">
        <v>-0.87</v>
      </c>
      <c r="K17639" s="83" t="str">
        <f>IFERROR(IFERROR(VLOOKUP(I17639,'DE-PARA'!B:D,3,0),VLOOKUP(I17639,'DE-PARA'!C:D,2,0)),"NÃO ENCONTRADO")</f>
        <v>Outras Saídas</v>
      </c>
      <c r="L17639" s="50" t="str">
        <f>VLOOKUP(K17639,'Base -Receita-Despesa'!$B:$AS,1,FALSE)</f>
        <v>Outras Saídas</v>
      </c>
    </row>
    <row r="17640" spans="1:12" x14ac:dyDescent="0.3">
      <c r="A17640" s="82" t="str">
        <f t="shared" si="550"/>
        <v>2020</v>
      </c>
      <c r="B17640" s="260" t="s">
        <v>2228</v>
      </c>
      <c r="C17640" s="261" t="s">
        <v>138</v>
      </c>
      <c r="D17640" s="74" t="str">
        <f t="shared" si="551"/>
        <v>mar/2020</v>
      </c>
      <c r="E17640" s="264">
        <v>43907</v>
      </c>
      <c r="F17640" s="282" t="s">
        <v>5304</v>
      </c>
      <c r="G17640" s="282" t="s">
        <v>2229</v>
      </c>
      <c r="H17640" s="265" t="s">
        <v>5128</v>
      </c>
      <c r="I17640" s="265" t="s">
        <v>176</v>
      </c>
      <c r="J17640" s="265">
        <v>-128.75</v>
      </c>
      <c r="K17640" s="83" t="str">
        <f>IFERROR(IFERROR(VLOOKUP(I17640,'DE-PARA'!B:D,3,0),VLOOKUP(I17640,'DE-PARA'!C:D,2,0)),"NÃO ENCONTRADO")</f>
        <v>Pessoal</v>
      </c>
      <c r="L17640" s="50" t="str">
        <f>VLOOKUP(K17640,'Base -Receita-Despesa'!$B:$AS,1,FALSE)</f>
        <v>Pessoal</v>
      </c>
    </row>
    <row r="17641" spans="1:12" x14ac:dyDescent="0.3">
      <c r="A17641" s="82" t="str">
        <f t="shared" si="550"/>
        <v>2020</v>
      </c>
      <c r="B17641" s="260" t="s">
        <v>2228</v>
      </c>
      <c r="C17641" s="261" t="s">
        <v>138</v>
      </c>
      <c r="D17641" s="74" t="str">
        <f t="shared" si="551"/>
        <v>mar/2020</v>
      </c>
      <c r="E17641" s="264">
        <v>43907</v>
      </c>
      <c r="F17641" s="282" t="s">
        <v>5304</v>
      </c>
      <c r="G17641" s="282" t="s">
        <v>2229</v>
      </c>
      <c r="H17641" s="265" t="s">
        <v>5128</v>
      </c>
      <c r="I17641" s="265" t="s">
        <v>562</v>
      </c>
      <c r="J17641" s="265">
        <v>-0.17</v>
      </c>
      <c r="K17641" s="83" t="str">
        <f>IFERROR(IFERROR(VLOOKUP(I17641,'DE-PARA'!B:D,3,0),VLOOKUP(I17641,'DE-PARA'!C:D,2,0)),"NÃO ENCONTRADO")</f>
        <v>Outras Saídas</v>
      </c>
      <c r="L17641" s="50" t="str">
        <f>VLOOKUP(K17641,'Base -Receita-Despesa'!$B:$AS,1,FALSE)</f>
        <v>Outras Saídas</v>
      </c>
    </row>
    <row r="17642" spans="1:12" x14ac:dyDescent="0.3">
      <c r="A17642" s="82" t="str">
        <f t="shared" ref="A17642:A17705" si="552">IF(K17642="NÃO ENCONTRADO",0,RIGHT(D17642,4))</f>
        <v>2020</v>
      </c>
      <c r="B17642" s="260" t="s">
        <v>2228</v>
      </c>
      <c r="C17642" s="261" t="s">
        <v>138</v>
      </c>
      <c r="D17642" s="74" t="str">
        <f t="shared" si="551"/>
        <v>mar/2020</v>
      </c>
      <c r="E17642" s="264">
        <v>43907</v>
      </c>
      <c r="F17642" s="282">
        <v>1310</v>
      </c>
      <c r="G17642" s="282" t="s">
        <v>2229</v>
      </c>
      <c r="H17642" s="265" t="s">
        <v>5154</v>
      </c>
      <c r="I17642" s="265" t="s">
        <v>120</v>
      </c>
      <c r="J17642" s="265">
        <v>-120</v>
      </c>
      <c r="K17642" s="83" t="str">
        <f>IFERROR(IFERROR(VLOOKUP(I17642,'DE-PARA'!B:D,3,0),VLOOKUP(I17642,'DE-PARA'!C:D,2,0)),"NÃO ENCONTRADO")</f>
        <v>Serviços</v>
      </c>
      <c r="L17642" s="50" t="str">
        <f>VLOOKUP(K17642,'Base -Receita-Despesa'!$B:$AS,1,FALSE)</f>
        <v>Serviços</v>
      </c>
    </row>
    <row r="17643" spans="1:12" x14ac:dyDescent="0.3">
      <c r="A17643" s="82" t="str">
        <f t="shared" si="552"/>
        <v>2020</v>
      </c>
      <c r="B17643" s="260" t="s">
        <v>2228</v>
      </c>
      <c r="C17643" s="261" t="s">
        <v>138</v>
      </c>
      <c r="D17643" s="74" t="str">
        <f t="shared" si="551"/>
        <v>mar/2020</v>
      </c>
      <c r="E17643" s="264">
        <v>43907</v>
      </c>
      <c r="F17643" s="282">
        <v>327</v>
      </c>
      <c r="G17643" s="282" t="s">
        <v>2229</v>
      </c>
      <c r="H17643" s="265" t="s">
        <v>5155</v>
      </c>
      <c r="I17643" s="265" t="s">
        <v>164</v>
      </c>
      <c r="J17643" s="266">
        <v>-6600</v>
      </c>
      <c r="K17643" s="83" t="str">
        <f>IFERROR(IFERROR(VLOOKUP(I17643,'DE-PARA'!B:D,3,0),VLOOKUP(I17643,'DE-PARA'!C:D,2,0)),"NÃO ENCONTRADO")</f>
        <v>Concessionárias (água, luz e telefone)</v>
      </c>
      <c r="L17643" s="50" t="str">
        <f>VLOOKUP(K17643,'Base -Receita-Despesa'!$B:$AS,1,FALSE)</f>
        <v>Concessionárias (água, luz e telefone)</v>
      </c>
    </row>
    <row r="17644" spans="1:12" x14ac:dyDescent="0.3">
      <c r="A17644" s="82" t="str">
        <f t="shared" si="552"/>
        <v>2020</v>
      </c>
      <c r="B17644" s="260" t="s">
        <v>2228</v>
      </c>
      <c r="C17644" s="261" t="s">
        <v>138</v>
      </c>
      <c r="D17644" s="74" t="str">
        <f t="shared" si="551"/>
        <v>mar/2020</v>
      </c>
      <c r="E17644" s="264">
        <v>43907</v>
      </c>
      <c r="F17644" s="282">
        <v>56638</v>
      </c>
      <c r="G17644" s="282" t="s">
        <v>2229</v>
      </c>
      <c r="H17644" s="265" t="s">
        <v>5305</v>
      </c>
      <c r="I17644" s="265" t="s">
        <v>2188</v>
      </c>
      <c r="J17644" s="265">
        <v>-289.95999999999998</v>
      </c>
      <c r="K17644" s="83" t="str">
        <f>IFERROR(IFERROR(VLOOKUP(I17644,'DE-PARA'!B:D,3,0),VLOOKUP(I17644,'DE-PARA'!C:D,2,0)),"NÃO ENCONTRADO")</f>
        <v>Materiais</v>
      </c>
      <c r="L17644" s="50" t="str">
        <f>VLOOKUP(K17644,'Base -Receita-Despesa'!$B:$AS,1,FALSE)</f>
        <v>Materiais</v>
      </c>
    </row>
    <row r="17645" spans="1:12" x14ac:dyDescent="0.3">
      <c r="A17645" s="82" t="str">
        <f t="shared" si="552"/>
        <v>2020</v>
      </c>
      <c r="B17645" s="260" t="s">
        <v>2228</v>
      </c>
      <c r="C17645" s="261" t="s">
        <v>138</v>
      </c>
      <c r="D17645" s="74" t="str">
        <f t="shared" si="551"/>
        <v>mar/2020</v>
      </c>
      <c r="E17645" s="264">
        <v>43907</v>
      </c>
      <c r="F17645" s="282">
        <v>240</v>
      </c>
      <c r="G17645" s="282" t="s">
        <v>2229</v>
      </c>
      <c r="H17645" s="265" t="s">
        <v>4736</v>
      </c>
      <c r="I17645" s="265" t="s">
        <v>188</v>
      </c>
      <c r="J17645" s="266">
        <v>-32526.62</v>
      </c>
      <c r="K17645" s="83" t="str">
        <f>IFERROR(IFERROR(VLOOKUP(I17645,'DE-PARA'!B:D,3,0),VLOOKUP(I17645,'DE-PARA'!C:D,2,0)),"NÃO ENCONTRADO")</f>
        <v>Serviços</v>
      </c>
      <c r="L17645" s="50" t="str">
        <f>VLOOKUP(K17645,'Base -Receita-Despesa'!$B:$AS,1,FALSE)</f>
        <v>Serviços</v>
      </c>
    </row>
    <row r="17646" spans="1:12" x14ac:dyDescent="0.3">
      <c r="A17646" s="82" t="str">
        <f t="shared" si="552"/>
        <v>2020</v>
      </c>
      <c r="B17646" s="260" t="s">
        <v>2228</v>
      </c>
      <c r="C17646" s="261" t="s">
        <v>138</v>
      </c>
      <c r="D17646" s="74" t="str">
        <f t="shared" si="551"/>
        <v>mar/2020</v>
      </c>
      <c r="E17646" s="264">
        <v>43907</v>
      </c>
      <c r="F17646" s="282">
        <v>15981</v>
      </c>
      <c r="G17646" s="282" t="s">
        <v>2229</v>
      </c>
      <c r="H17646" s="265" t="s">
        <v>5169</v>
      </c>
      <c r="I17646" s="265" t="s">
        <v>2182</v>
      </c>
      <c r="J17646" s="266">
        <v>-4023.78</v>
      </c>
      <c r="K17646" s="83" t="str">
        <f>IFERROR(IFERROR(VLOOKUP(I17646,'DE-PARA'!B:D,3,0),VLOOKUP(I17646,'DE-PARA'!C:D,2,0)),"NÃO ENCONTRADO")</f>
        <v>Materiais</v>
      </c>
      <c r="L17646" s="50" t="str">
        <f>VLOOKUP(K17646,'Base -Receita-Despesa'!$B:$AS,1,FALSE)</f>
        <v>Materiais</v>
      </c>
    </row>
    <row r="17647" spans="1:12" x14ac:dyDescent="0.3">
      <c r="A17647" s="82" t="str">
        <f t="shared" si="552"/>
        <v>2020</v>
      </c>
      <c r="B17647" s="260" t="s">
        <v>2228</v>
      </c>
      <c r="C17647" s="261" t="s">
        <v>138</v>
      </c>
      <c r="D17647" s="74" t="str">
        <f t="shared" si="551"/>
        <v>mar/2020</v>
      </c>
      <c r="E17647" s="264">
        <v>43907</v>
      </c>
      <c r="F17647" s="282">
        <v>8962</v>
      </c>
      <c r="G17647" s="282" t="s">
        <v>2229</v>
      </c>
      <c r="H17647" s="265" t="s">
        <v>2341</v>
      </c>
      <c r="I17647" s="265" t="s">
        <v>2182</v>
      </c>
      <c r="J17647" s="265">
        <v>-972.95</v>
      </c>
      <c r="K17647" s="83" t="str">
        <f>IFERROR(IFERROR(VLOOKUP(I17647,'DE-PARA'!B:D,3,0),VLOOKUP(I17647,'DE-PARA'!C:D,2,0)),"NÃO ENCONTRADO")</f>
        <v>Materiais</v>
      </c>
      <c r="L17647" s="50" t="str">
        <f>VLOOKUP(K17647,'Base -Receita-Despesa'!$B:$AS,1,FALSE)</f>
        <v>Materiais</v>
      </c>
    </row>
    <row r="17648" spans="1:12" x14ac:dyDescent="0.3">
      <c r="A17648" s="82" t="str">
        <f t="shared" si="552"/>
        <v>2020</v>
      </c>
      <c r="B17648" s="260" t="s">
        <v>2228</v>
      </c>
      <c r="C17648" s="261" t="s">
        <v>138</v>
      </c>
      <c r="D17648" s="74" t="str">
        <f t="shared" si="551"/>
        <v>mar/2020</v>
      </c>
      <c r="E17648" s="264">
        <v>43907</v>
      </c>
      <c r="F17648" s="282">
        <v>8962</v>
      </c>
      <c r="G17648" s="282" t="s">
        <v>2229</v>
      </c>
      <c r="H17648" s="265" t="s">
        <v>2341</v>
      </c>
      <c r="I17648" s="265" t="s">
        <v>562</v>
      </c>
      <c r="J17648" s="265">
        <v>-44.26</v>
      </c>
      <c r="K17648" s="83" t="str">
        <f>IFERROR(IFERROR(VLOOKUP(I17648,'DE-PARA'!B:D,3,0),VLOOKUP(I17648,'DE-PARA'!C:D,2,0)),"NÃO ENCONTRADO")</f>
        <v>Outras Saídas</v>
      </c>
      <c r="L17648" s="50" t="str">
        <f>VLOOKUP(K17648,'Base -Receita-Despesa'!$B:$AS,1,FALSE)</f>
        <v>Outras Saídas</v>
      </c>
    </row>
    <row r="17649" spans="1:12" x14ac:dyDescent="0.3">
      <c r="A17649" s="82" t="str">
        <f t="shared" si="552"/>
        <v>2020</v>
      </c>
      <c r="B17649" s="260" t="s">
        <v>2228</v>
      </c>
      <c r="C17649" s="261" t="s">
        <v>138</v>
      </c>
      <c r="D17649" s="74" t="str">
        <f t="shared" si="551"/>
        <v>mar/2020</v>
      </c>
      <c r="E17649" s="264">
        <v>43907</v>
      </c>
      <c r="F17649" s="282" t="s">
        <v>4616</v>
      </c>
      <c r="G17649" s="282" t="s">
        <v>2229</v>
      </c>
      <c r="H17649" s="265" t="s">
        <v>5306</v>
      </c>
      <c r="I17649" s="265" t="s">
        <v>540</v>
      </c>
      <c r="J17649" s="266">
        <v>-2019.11</v>
      </c>
      <c r="K17649" s="83" t="str">
        <f>IFERROR(IFERROR(VLOOKUP(I17649,'DE-PARA'!B:D,3,0),VLOOKUP(I17649,'DE-PARA'!C:D,2,0)),"NÃO ENCONTRADO")</f>
        <v>Tributos, Taxas e Contribuições</v>
      </c>
      <c r="L17649" s="50" t="str">
        <f>VLOOKUP(K17649,'Base -Receita-Despesa'!$B:$AS,1,FALSE)</f>
        <v>Tributos, Taxas e Contribuições</v>
      </c>
    </row>
    <row r="17650" spans="1:12" x14ac:dyDescent="0.3">
      <c r="A17650" s="82" t="str">
        <f t="shared" si="552"/>
        <v>2020</v>
      </c>
      <c r="B17650" s="260" t="s">
        <v>2228</v>
      </c>
      <c r="C17650" s="261" t="s">
        <v>138</v>
      </c>
      <c r="D17650" s="74" t="str">
        <f t="shared" si="551"/>
        <v>mar/2020</v>
      </c>
      <c r="E17650" s="264">
        <v>43907</v>
      </c>
      <c r="F17650" s="282">
        <v>8</v>
      </c>
      <c r="G17650" s="282" t="s">
        <v>2229</v>
      </c>
      <c r="H17650" s="265" t="s">
        <v>5294</v>
      </c>
      <c r="I17650" s="280" t="s">
        <v>241</v>
      </c>
      <c r="J17650" s="265">
        <v>-165</v>
      </c>
      <c r="K17650" s="83" t="str">
        <f>IFERROR(IFERROR(VLOOKUP(I17650,'DE-PARA'!B:D,3,0),VLOOKUP(I17650,'DE-PARA'!C:D,2,0)),"NÃO ENCONTRADO")</f>
        <v>Serviços</v>
      </c>
      <c r="L17650" s="50" t="str">
        <f>VLOOKUP(K17650,'Base -Receita-Despesa'!$B:$AS,1,FALSE)</f>
        <v>Serviços</v>
      </c>
    </row>
    <row r="17651" spans="1:12" x14ac:dyDescent="0.3">
      <c r="A17651" s="82" t="str">
        <f t="shared" si="552"/>
        <v>2020</v>
      </c>
      <c r="B17651" s="260" t="s">
        <v>2228</v>
      </c>
      <c r="C17651" s="261" t="s">
        <v>138</v>
      </c>
      <c r="D17651" s="74" t="str">
        <f t="shared" si="551"/>
        <v>mar/2020</v>
      </c>
      <c r="E17651" s="264">
        <v>43907</v>
      </c>
      <c r="F17651" s="282">
        <v>11</v>
      </c>
      <c r="G17651" s="282" t="s">
        <v>2229</v>
      </c>
      <c r="H17651" s="265" t="s">
        <v>5294</v>
      </c>
      <c r="I17651" s="265" t="s">
        <v>177</v>
      </c>
      <c r="J17651" s="265">
        <v>-694</v>
      </c>
      <c r="K17651" s="83" t="str">
        <f>IFERROR(IFERROR(VLOOKUP(I17651,'DE-PARA'!B:D,3,0),VLOOKUP(I17651,'DE-PARA'!C:D,2,0)),"NÃO ENCONTRADO")</f>
        <v>Serviços</v>
      </c>
      <c r="L17651" s="50" t="str">
        <f>VLOOKUP(K17651,'Base -Receita-Despesa'!$B:$AS,1,FALSE)</f>
        <v>Serviços</v>
      </c>
    </row>
    <row r="17652" spans="1:12" x14ac:dyDescent="0.3">
      <c r="A17652" s="82" t="str">
        <f t="shared" si="552"/>
        <v>2020</v>
      </c>
      <c r="B17652" s="260" t="s">
        <v>2228</v>
      </c>
      <c r="C17652" s="261" t="s">
        <v>138</v>
      </c>
      <c r="D17652" s="74" t="str">
        <f t="shared" si="551"/>
        <v>mar/2020</v>
      </c>
      <c r="E17652" s="264">
        <v>43907</v>
      </c>
      <c r="F17652" s="282">
        <v>45182</v>
      </c>
      <c r="G17652" s="282" t="s">
        <v>2229</v>
      </c>
      <c r="H17652" s="265" t="s">
        <v>5307</v>
      </c>
      <c r="I17652" s="265" t="s">
        <v>540</v>
      </c>
      <c r="J17652" s="265">
        <v>-90</v>
      </c>
      <c r="K17652" s="83" t="str">
        <f>IFERROR(IFERROR(VLOOKUP(I17652,'DE-PARA'!B:D,3,0),VLOOKUP(I17652,'DE-PARA'!C:D,2,0)),"NÃO ENCONTRADO")</f>
        <v>Tributos, Taxas e Contribuições</v>
      </c>
      <c r="L17652" s="50" t="str">
        <f>VLOOKUP(K17652,'Base -Receita-Despesa'!$B:$AS,1,FALSE)</f>
        <v>Tributos, Taxas e Contribuições</v>
      </c>
    </row>
    <row r="17653" spans="1:12" x14ac:dyDescent="0.3">
      <c r="A17653" s="82" t="str">
        <f t="shared" si="552"/>
        <v>2020</v>
      </c>
      <c r="B17653" s="260" t="s">
        <v>2228</v>
      </c>
      <c r="C17653" s="261" t="s">
        <v>138</v>
      </c>
      <c r="D17653" s="74" t="str">
        <f t="shared" si="551"/>
        <v>mar/2020</v>
      </c>
      <c r="E17653" s="264">
        <v>43907</v>
      </c>
      <c r="F17653" s="282" t="s">
        <v>1261</v>
      </c>
      <c r="G17653" s="282" t="s">
        <v>2229</v>
      </c>
      <c r="H17653" s="265" t="s">
        <v>2250</v>
      </c>
      <c r="I17653" s="265" t="s">
        <v>135</v>
      </c>
      <c r="J17653" s="265">
        <v>-9.5</v>
      </c>
      <c r="K17653" s="83" t="str">
        <f>IFERROR(IFERROR(VLOOKUP(I17653,'DE-PARA'!B:D,3,0),VLOOKUP(I17653,'DE-PARA'!C:D,2,0)),"NÃO ENCONTRADO")</f>
        <v>Outras Saídas</v>
      </c>
      <c r="L17653" s="50" t="str">
        <f>VLOOKUP(K17653,'Base -Receita-Despesa'!$B:$AS,1,FALSE)</f>
        <v>Outras Saídas</v>
      </c>
    </row>
    <row r="17654" spans="1:12" x14ac:dyDescent="0.3">
      <c r="A17654" s="82" t="str">
        <f t="shared" si="552"/>
        <v>2020</v>
      </c>
      <c r="B17654" s="260" t="s">
        <v>2228</v>
      </c>
      <c r="C17654" s="261" t="s">
        <v>138</v>
      </c>
      <c r="D17654" s="74" t="str">
        <f t="shared" si="551"/>
        <v>mar/2020</v>
      </c>
      <c r="E17654" s="264">
        <v>43907</v>
      </c>
      <c r="F17654" s="282" t="s">
        <v>1261</v>
      </c>
      <c r="G17654" s="282" t="s">
        <v>2229</v>
      </c>
      <c r="H17654" s="265" t="s">
        <v>2250</v>
      </c>
      <c r="I17654" s="265" t="s">
        <v>135</v>
      </c>
      <c r="J17654" s="265">
        <v>-9.5</v>
      </c>
      <c r="K17654" s="83" t="str">
        <f>IFERROR(IFERROR(VLOOKUP(I17654,'DE-PARA'!B:D,3,0),VLOOKUP(I17654,'DE-PARA'!C:D,2,0)),"NÃO ENCONTRADO")</f>
        <v>Outras Saídas</v>
      </c>
      <c r="L17654" s="50" t="str">
        <f>VLOOKUP(K17654,'Base -Receita-Despesa'!$B:$AS,1,FALSE)</f>
        <v>Outras Saídas</v>
      </c>
    </row>
    <row r="17655" spans="1:12" x14ac:dyDescent="0.3">
      <c r="A17655" s="82" t="str">
        <f t="shared" si="552"/>
        <v>2020</v>
      </c>
      <c r="B17655" s="260" t="s">
        <v>2228</v>
      </c>
      <c r="C17655" s="261" t="s">
        <v>138</v>
      </c>
      <c r="D17655" s="74" t="str">
        <f t="shared" si="551"/>
        <v>mar/2020</v>
      </c>
      <c r="E17655" s="264">
        <v>43907</v>
      </c>
      <c r="F17655" s="282" t="s">
        <v>1261</v>
      </c>
      <c r="G17655" s="282" t="s">
        <v>2229</v>
      </c>
      <c r="H17655" s="265" t="s">
        <v>2250</v>
      </c>
      <c r="I17655" s="265" t="s">
        <v>135</v>
      </c>
      <c r="J17655" s="265">
        <v>-9.5</v>
      </c>
      <c r="K17655" s="83" t="str">
        <f>IFERROR(IFERROR(VLOOKUP(I17655,'DE-PARA'!B:D,3,0),VLOOKUP(I17655,'DE-PARA'!C:D,2,0)),"NÃO ENCONTRADO")</f>
        <v>Outras Saídas</v>
      </c>
      <c r="L17655" s="50" t="str">
        <f>VLOOKUP(K17655,'Base -Receita-Despesa'!$B:$AS,1,FALSE)</f>
        <v>Outras Saídas</v>
      </c>
    </row>
    <row r="17656" spans="1:12" x14ac:dyDescent="0.3">
      <c r="A17656" s="82" t="str">
        <f t="shared" si="552"/>
        <v>2020</v>
      </c>
      <c r="B17656" s="260" t="s">
        <v>2228</v>
      </c>
      <c r="C17656" s="261" t="s">
        <v>138</v>
      </c>
      <c r="D17656" s="74" t="str">
        <f t="shared" si="551"/>
        <v>mar/2020</v>
      </c>
      <c r="E17656" s="264">
        <v>43907</v>
      </c>
      <c r="F17656" s="282" t="s">
        <v>1261</v>
      </c>
      <c r="G17656" s="282" t="s">
        <v>2229</v>
      </c>
      <c r="H17656" s="265" t="s">
        <v>2250</v>
      </c>
      <c r="I17656" s="265" t="s">
        <v>135</v>
      </c>
      <c r="J17656" s="265">
        <v>-9.5</v>
      </c>
      <c r="K17656" s="83" t="str">
        <f>IFERROR(IFERROR(VLOOKUP(I17656,'DE-PARA'!B:D,3,0),VLOOKUP(I17656,'DE-PARA'!C:D,2,0)),"NÃO ENCONTRADO")</f>
        <v>Outras Saídas</v>
      </c>
      <c r="L17656" s="50" t="str">
        <f>VLOOKUP(K17656,'Base -Receita-Despesa'!$B:$AS,1,FALSE)</f>
        <v>Outras Saídas</v>
      </c>
    </row>
    <row r="17657" spans="1:12" x14ac:dyDescent="0.3">
      <c r="A17657" s="82" t="str">
        <f t="shared" si="552"/>
        <v>2020</v>
      </c>
      <c r="B17657" s="260" t="s">
        <v>2228</v>
      </c>
      <c r="C17657" s="261" t="s">
        <v>138</v>
      </c>
      <c r="D17657" s="74" t="str">
        <f t="shared" si="551"/>
        <v>mar/2020</v>
      </c>
      <c r="E17657" s="264">
        <v>43907</v>
      </c>
      <c r="F17657" s="282" t="s">
        <v>1261</v>
      </c>
      <c r="G17657" s="282" t="s">
        <v>2229</v>
      </c>
      <c r="H17657" s="265" t="s">
        <v>2250</v>
      </c>
      <c r="I17657" s="265" t="s">
        <v>135</v>
      </c>
      <c r="J17657" s="265">
        <v>-9.5</v>
      </c>
      <c r="K17657" s="83" t="str">
        <f>IFERROR(IFERROR(VLOOKUP(I17657,'DE-PARA'!B:D,3,0),VLOOKUP(I17657,'DE-PARA'!C:D,2,0)),"NÃO ENCONTRADO")</f>
        <v>Outras Saídas</v>
      </c>
      <c r="L17657" s="50" t="str">
        <f>VLOOKUP(K17657,'Base -Receita-Despesa'!$B:$AS,1,FALSE)</f>
        <v>Outras Saídas</v>
      </c>
    </row>
    <row r="17658" spans="1:12" x14ac:dyDescent="0.3">
      <c r="A17658" s="82" t="str">
        <f t="shared" si="552"/>
        <v>2020</v>
      </c>
      <c r="B17658" s="260" t="s">
        <v>2228</v>
      </c>
      <c r="C17658" s="261" t="s">
        <v>138</v>
      </c>
      <c r="D17658" s="74" t="str">
        <f t="shared" si="551"/>
        <v>mar/2020</v>
      </c>
      <c r="E17658" s="264">
        <v>43907</v>
      </c>
      <c r="F17658" s="282" t="s">
        <v>1261</v>
      </c>
      <c r="G17658" s="282" t="s">
        <v>2229</v>
      </c>
      <c r="H17658" s="265" t="s">
        <v>2250</v>
      </c>
      <c r="I17658" s="265" t="s">
        <v>135</v>
      </c>
      <c r="J17658" s="265">
        <v>-9.5</v>
      </c>
      <c r="K17658" s="83" t="str">
        <f>IFERROR(IFERROR(VLOOKUP(I17658,'DE-PARA'!B:D,3,0),VLOOKUP(I17658,'DE-PARA'!C:D,2,0)),"NÃO ENCONTRADO")</f>
        <v>Outras Saídas</v>
      </c>
      <c r="L17658" s="50" t="str">
        <f>VLOOKUP(K17658,'Base -Receita-Despesa'!$B:$AS,1,FALSE)</f>
        <v>Outras Saídas</v>
      </c>
    </row>
    <row r="17659" spans="1:12" x14ac:dyDescent="0.3">
      <c r="A17659" s="82" t="str">
        <f t="shared" si="552"/>
        <v>2020</v>
      </c>
      <c r="B17659" s="260" t="s">
        <v>2228</v>
      </c>
      <c r="C17659" s="261" t="s">
        <v>138</v>
      </c>
      <c r="D17659" s="74" t="str">
        <f t="shared" si="551"/>
        <v>mar/2020</v>
      </c>
      <c r="E17659" s="264">
        <v>43907</v>
      </c>
      <c r="F17659" s="282" t="s">
        <v>1261</v>
      </c>
      <c r="G17659" s="282" t="s">
        <v>2229</v>
      </c>
      <c r="H17659" s="265" t="s">
        <v>2250</v>
      </c>
      <c r="I17659" s="265" t="s">
        <v>135</v>
      </c>
      <c r="J17659" s="265">
        <v>-9.5</v>
      </c>
      <c r="K17659" s="83" t="str">
        <f>IFERROR(IFERROR(VLOOKUP(I17659,'DE-PARA'!B:D,3,0),VLOOKUP(I17659,'DE-PARA'!C:D,2,0)),"NÃO ENCONTRADO")</f>
        <v>Outras Saídas</v>
      </c>
      <c r="L17659" s="50" t="str">
        <f>VLOOKUP(K17659,'Base -Receita-Despesa'!$B:$AS,1,FALSE)</f>
        <v>Outras Saídas</v>
      </c>
    </row>
    <row r="17660" spans="1:12" x14ac:dyDescent="0.3">
      <c r="A17660" s="82" t="str">
        <f t="shared" si="552"/>
        <v>2020</v>
      </c>
      <c r="B17660" s="260" t="s">
        <v>2228</v>
      </c>
      <c r="C17660" s="261" t="s">
        <v>138</v>
      </c>
      <c r="D17660" s="74" t="str">
        <f t="shared" si="551"/>
        <v>mar/2020</v>
      </c>
      <c r="E17660" s="264">
        <v>43907</v>
      </c>
      <c r="F17660" s="282" t="s">
        <v>1261</v>
      </c>
      <c r="G17660" s="282" t="s">
        <v>2229</v>
      </c>
      <c r="H17660" s="265" t="s">
        <v>2250</v>
      </c>
      <c r="I17660" s="265" t="s">
        <v>135</v>
      </c>
      <c r="J17660" s="265">
        <v>-9.5</v>
      </c>
      <c r="K17660" s="83" t="str">
        <f>IFERROR(IFERROR(VLOOKUP(I17660,'DE-PARA'!B:D,3,0),VLOOKUP(I17660,'DE-PARA'!C:D,2,0)),"NÃO ENCONTRADO")</f>
        <v>Outras Saídas</v>
      </c>
      <c r="L17660" s="50" t="str">
        <f>VLOOKUP(K17660,'Base -Receita-Despesa'!$B:$AS,1,FALSE)</f>
        <v>Outras Saídas</v>
      </c>
    </row>
    <row r="17661" spans="1:12" x14ac:dyDescent="0.3">
      <c r="A17661" s="82" t="str">
        <f t="shared" si="552"/>
        <v>2020</v>
      </c>
      <c r="B17661" s="260" t="s">
        <v>2228</v>
      </c>
      <c r="C17661" s="261" t="s">
        <v>138</v>
      </c>
      <c r="D17661" s="74" t="str">
        <f t="shared" si="551"/>
        <v>mar/2020</v>
      </c>
      <c r="E17661" s="264">
        <v>43907</v>
      </c>
      <c r="F17661" s="282" t="s">
        <v>1070</v>
      </c>
      <c r="G17661" s="282" t="s">
        <v>2229</v>
      </c>
      <c r="H17661" s="265" t="s">
        <v>1071</v>
      </c>
      <c r="I17661" s="265" t="s">
        <v>2237</v>
      </c>
      <c r="J17661" s="266">
        <v>49250.74</v>
      </c>
      <c r="K17661" s="83" t="str">
        <f>IFERROR(IFERROR(VLOOKUP(I17661,'DE-PARA'!B:D,3,0),VLOOKUP(I17661,'DE-PARA'!C:D,2,0)),"NÃO ENCONTRADO")</f>
        <v>Entrada Conta Aplicação (+)</v>
      </c>
      <c r="L17661" s="50" t="str">
        <f>VLOOKUP(K17661,'Base -Receita-Despesa'!$B:$AS,1,FALSE)</f>
        <v>ENTRADA CONTA APLICAÇÃO (+)</v>
      </c>
    </row>
    <row r="17662" spans="1:12" x14ac:dyDescent="0.3">
      <c r="A17662" s="82" t="str">
        <f t="shared" si="552"/>
        <v>2020</v>
      </c>
      <c r="B17662" s="260" t="s">
        <v>2240</v>
      </c>
      <c r="C17662" s="261" t="s">
        <v>138</v>
      </c>
      <c r="D17662" s="74" t="str">
        <f t="shared" si="551"/>
        <v>mar/2020</v>
      </c>
      <c r="E17662" s="264">
        <v>43908</v>
      </c>
      <c r="F17662" s="282" t="s">
        <v>161</v>
      </c>
      <c r="G17662" s="282" t="s">
        <v>2229</v>
      </c>
      <c r="H17662" s="265" t="s">
        <v>161</v>
      </c>
      <c r="I17662" s="265" t="s">
        <v>2168</v>
      </c>
      <c r="J17662" s="284">
        <v>1503347.83</v>
      </c>
      <c r="K17662" s="83" t="str">
        <f>IFERROR(IFERROR(VLOOKUP(I17662,'DE-PARA'!B:D,3,0),VLOOKUP(I17662,'DE-PARA'!C:D,2,0)),"NÃO ENCONTRADO")</f>
        <v>Repasses Contrato de Gestão</v>
      </c>
      <c r="L17662" s="50" t="str">
        <f>VLOOKUP(K17662,'Base -Receita-Despesa'!$B:$AS,1,FALSE)</f>
        <v>Repasses Contrato de Gestão</v>
      </c>
    </row>
    <row r="17663" spans="1:12" x14ac:dyDescent="0.3">
      <c r="A17663" s="82" t="str">
        <f t="shared" si="552"/>
        <v>2020</v>
      </c>
      <c r="B17663" s="260" t="s">
        <v>2240</v>
      </c>
      <c r="C17663" s="261" t="s">
        <v>138</v>
      </c>
      <c r="D17663" s="74" t="str">
        <f t="shared" si="551"/>
        <v>mar/2020</v>
      </c>
      <c r="E17663" s="264">
        <v>43908</v>
      </c>
      <c r="F17663" s="282" t="s">
        <v>161</v>
      </c>
      <c r="G17663" s="282" t="s">
        <v>2229</v>
      </c>
      <c r="H17663" s="265" t="s">
        <v>161</v>
      </c>
      <c r="I17663" s="265" t="s">
        <v>2168</v>
      </c>
      <c r="J17663" s="284">
        <v>383520</v>
      </c>
      <c r="K17663" s="83" t="str">
        <f>IFERROR(IFERROR(VLOOKUP(I17663,'DE-PARA'!B:D,3,0),VLOOKUP(I17663,'DE-PARA'!C:D,2,0)),"NÃO ENCONTRADO")</f>
        <v>Repasses Contrato de Gestão</v>
      </c>
      <c r="L17663" s="50" t="str">
        <f>VLOOKUP(K17663,'Base -Receita-Despesa'!$B:$AS,1,FALSE)</f>
        <v>Repasses Contrato de Gestão</v>
      </c>
    </row>
    <row r="17664" spans="1:12" x14ac:dyDescent="0.3">
      <c r="A17664" s="82" t="str">
        <f t="shared" si="552"/>
        <v>2020</v>
      </c>
      <c r="B17664" s="260" t="s">
        <v>2240</v>
      </c>
      <c r="C17664" s="261" t="s">
        <v>138</v>
      </c>
      <c r="D17664" s="74" t="str">
        <f t="shared" si="551"/>
        <v>mar/2020</v>
      </c>
      <c r="E17664" s="264">
        <v>43908</v>
      </c>
      <c r="F17664" s="282" t="s">
        <v>1261</v>
      </c>
      <c r="G17664" s="282" t="s">
        <v>2229</v>
      </c>
      <c r="H17664" s="265" t="s">
        <v>2338</v>
      </c>
      <c r="I17664" s="265" t="s">
        <v>135</v>
      </c>
      <c r="J17664" s="267">
        <v>-53.18</v>
      </c>
      <c r="K17664" s="83" t="str">
        <f>IFERROR(IFERROR(VLOOKUP(I17664,'DE-PARA'!B:D,3,0),VLOOKUP(I17664,'DE-PARA'!C:D,2,0)),"NÃO ENCONTRADO")</f>
        <v>Outras Saídas</v>
      </c>
      <c r="L17664" s="50" t="str">
        <f>VLOOKUP(K17664,'Base -Receita-Despesa'!$B:$AS,1,FALSE)</f>
        <v>Outras Saídas</v>
      </c>
    </row>
    <row r="17665" spans="1:12" x14ac:dyDescent="0.3">
      <c r="A17665" s="82" t="str">
        <f t="shared" si="552"/>
        <v>2020</v>
      </c>
      <c r="B17665" s="260" t="s">
        <v>2228</v>
      </c>
      <c r="C17665" s="261" t="s">
        <v>138</v>
      </c>
      <c r="D17665" s="74" t="str">
        <f t="shared" si="551"/>
        <v>mar/2020</v>
      </c>
      <c r="E17665" s="264">
        <v>43908</v>
      </c>
      <c r="F17665" s="282">
        <v>19391</v>
      </c>
      <c r="G17665" s="282" t="s">
        <v>2229</v>
      </c>
      <c r="H17665" s="265" t="s">
        <v>3145</v>
      </c>
      <c r="I17665" s="265" t="s">
        <v>2182</v>
      </c>
      <c r="J17665" s="266">
        <v>-6354.9</v>
      </c>
      <c r="K17665" s="83" t="str">
        <f>IFERROR(IFERROR(VLOOKUP(I17665,'DE-PARA'!B:D,3,0),VLOOKUP(I17665,'DE-PARA'!C:D,2,0)),"NÃO ENCONTRADO")</f>
        <v>Materiais</v>
      </c>
      <c r="L17665" s="50" t="str">
        <f>VLOOKUP(K17665,'Base -Receita-Despesa'!$B:$AS,1,FALSE)</f>
        <v>Materiais</v>
      </c>
    </row>
    <row r="17666" spans="1:12" x14ac:dyDescent="0.3">
      <c r="A17666" s="82" t="str">
        <f t="shared" si="552"/>
        <v>2020</v>
      </c>
      <c r="B17666" s="260" t="s">
        <v>2228</v>
      </c>
      <c r="C17666" s="261" t="s">
        <v>138</v>
      </c>
      <c r="D17666" s="74" t="str">
        <f t="shared" si="551"/>
        <v>mar/2020</v>
      </c>
      <c r="E17666" s="264">
        <v>43908</v>
      </c>
      <c r="F17666" s="282" t="s">
        <v>4542</v>
      </c>
      <c r="G17666" s="282" t="s">
        <v>2229</v>
      </c>
      <c r="H17666" s="265" t="s">
        <v>5308</v>
      </c>
      <c r="I17666" s="265" t="s">
        <v>194</v>
      </c>
      <c r="J17666" s="266">
        <v>-4994.91</v>
      </c>
      <c r="K17666" s="83" t="str">
        <f>IFERROR(IFERROR(VLOOKUP(I17666,'DE-PARA'!B:D,3,0),VLOOKUP(I17666,'DE-PARA'!C:D,2,0)),"NÃO ENCONTRADO")</f>
        <v>Encargos sobre Folha de Pagamento</v>
      </c>
      <c r="L17666" s="50" t="str">
        <f>VLOOKUP(K17666,'Base -Receita-Despesa'!$B:$AS,1,FALSE)</f>
        <v>Encargos sobre Folha de Pagamento</v>
      </c>
    </row>
    <row r="17667" spans="1:12" x14ac:dyDescent="0.3">
      <c r="A17667" s="82" t="str">
        <f t="shared" si="552"/>
        <v>2020</v>
      </c>
      <c r="B17667" s="260" t="s">
        <v>2228</v>
      </c>
      <c r="C17667" s="261" t="s">
        <v>138</v>
      </c>
      <c r="D17667" s="74" t="str">
        <f t="shared" si="551"/>
        <v>mar/2020</v>
      </c>
      <c r="E17667" s="264">
        <v>43908</v>
      </c>
      <c r="F17667" s="282" t="s">
        <v>4565</v>
      </c>
      <c r="G17667" s="282" t="s">
        <v>2229</v>
      </c>
      <c r="H17667" s="265" t="s">
        <v>5309</v>
      </c>
      <c r="I17667" s="265" t="s">
        <v>194</v>
      </c>
      <c r="J17667" s="266">
        <v>-23517.52</v>
      </c>
      <c r="K17667" s="83" t="str">
        <f>IFERROR(IFERROR(VLOOKUP(I17667,'DE-PARA'!B:D,3,0),VLOOKUP(I17667,'DE-PARA'!C:D,2,0)),"NÃO ENCONTRADO")</f>
        <v>Encargos sobre Folha de Pagamento</v>
      </c>
      <c r="L17667" s="50" t="str">
        <f>VLOOKUP(K17667,'Base -Receita-Despesa'!$B:$AS,1,FALSE)</f>
        <v>Encargos sobre Folha de Pagamento</v>
      </c>
    </row>
    <row r="17668" spans="1:12" x14ac:dyDescent="0.3">
      <c r="A17668" s="82" t="str">
        <f t="shared" si="552"/>
        <v>2020</v>
      </c>
      <c r="B17668" s="260" t="s">
        <v>2228</v>
      </c>
      <c r="C17668" s="261" t="s">
        <v>138</v>
      </c>
      <c r="D17668" s="74" t="str">
        <f t="shared" ref="D17668:D17731" si="553">TEXT(E17668,"mmm/aaaa")</f>
        <v>mar/2020</v>
      </c>
      <c r="E17668" s="264">
        <v>43908</v>
      </c>
      <c r="F17668" s="282" t="s">
        <v>5310</v>
      </c>
      <c r="G17668" s="282" t="s">
        <v>2229</v>
      </c>
      <c r="H17668" s="265" t="s">
        <v>5311</v>
      </c>
      <c r="I17668" s="265" t="s">
        <v>194</v>
      </c>
      <c r="J17668" s="266">
        <v>-3482.85</v>
      </c>
      <c r="K17668" s="83" t="str">
        <f>IFERROR(IFERROR(VLOOKUP(I17668,'DE-PARA'!B:D,3,0),VLOOKUP(I17668,'DE-PARA'!C:D,2,0)),"NÃO ENCONTRADO")</f>
        <v>Encargos sobre Folha de Pagamento</v>
      </c>
      <c r="L17668" s="50" t="str">
        <f>VLOOKUP(K17668,'Base -Receita-Despesa'!$B:$AS,1,FALSE)</f>
        <v>Encargos sobre Folha de Pagamento</v>
      </c>
    </row>
    <row r="17669" spans="1:12" x14ac:dyDescent="0.3">
      <c r="A17669" s="82" t="str">
        <f t="shared" si="552"/>
        <v>2020</v>
      </c>
      <c r="B17669" s="260" t="s">
        <v>2228</v>
      </c>
      <c r="C17669" s="261" t="s">
        <v>138</v>
      </c>
      <c r="D17669" s="74" t="str">
        <f t="shared" si="553"/>
        <v>mar/2020</v>
      </c>
      <c r="E17669" s="264">
        <v>43908</v>
      </c>
      <c r="F17669" s="282" t="s">
        <v>4539</v>
      </c>
      <c r="G17669" s="282" t="s">
        <v>2229</v>
      </c>
      <c r="H17669" s="265" t="s">
        <v>5312</v>
      </c>
      <c r="I17669" s="265" t="s">
        <v>195</v>
      </c>
      <c r="J17669" s="266">
        <v>-174820.37</v>
      </c>
      <c r="K17669" s="83" t="str">
        <f>IFERROR(IFERROR(VLOOKUP(I17669,'DE-PARA'!B:D,3,0),VLOOKUP(I17669,'DE-PARA'!C:D,2,0)),"NÃO ENCONTRADO")</f>
        <v>Encargos sobre Folha de Pagamento</v>
      </c>
      <c r="L17669" s="50" t="str">
        <f>VLOOKUP(K17669,'Base -Receita-Despesa'!$B:$AS,1,FALSE)</f>
        <v>Encargos sobre Folha de Pagamento</v>
      </c>
    </row>
    <row r="17670" spans="1:12" x14ac:dyDescent="0.3">
      <c r="A17670" s="82" t="str">
        <f t="shared" si="552"/>
        <v>2020</v>
      </c>
      <c r="B17670" s="260" t="s">
        <v>2228</v>
      </c>
      <c r="C17670" s="261" t="s">
        <v>138</v>
      </c>
      <c r="D17670" s="74" t="str">
        <f t="shared" si="553"/>
        <v>mar/2020</v>
      </c>
      <c r="E17670" s="264">
        <v>43908</v>
      </c>
      <c r="F17670" s="282" t="s">
        <v>5313</v>
      </c>
      <c r="G17670" s="282" t="s">
        <v>2229</v>
      </c>
      <c r="H17670" s="265" t="s">
        <v>2668</v>
      </c>
      <c r="I17670" s="265" t="s">
        <v>540</v>
      </c>
      <c r="J17670" s="265">
        <v>-139.13</v>
      </c>
      <c r="K17670" s="83" t="str">
        <f>IFERROR(IFERROR(VLOOKUP(I17670,'DE-PARA'!B:D,3,0),VLOOKUP(I17670,'DE-PARA'!C:D,2,0)),"NÃO ENCONTRADO")</f>
        <v>Tributos, Taxas e Contribuições</v>
      </c>
      <c r="L17670" s="50" t="str">
        <f>VLOOKUP(K17670,'Base -Receita-Despesa'!$B:$AS,1,FALSE)</f>
        <v>Tributos, Taxas e Contribuições</v>
      </c>
    </row>
    <row r="17671" spans="1:12" x14ac:dyDescent="0.3">
      <c r="A17671" s="82" t="str">
        <f t="shared" si="552"/>
        <v>2020</v>
      </c>
      <c r="B17671" s="260" t="s">
        <v>2228</v>
      </c>
      <c r="C17671" s="261" t="s">
        <v>138</v>
      </c>
      <c r="D17671" s="74" t="str">
        <f t="shared" si="553"/>
        <v>mar/2020</v>
      </c>
      <c r="E17671" s="264">
        <v>43908</v>
      </c>
      <c r="F17671" s="282" t="s">
        <v>5314</v>
      </c>
      <c r="G17671" s="282" t="s">
        <v>2229</v>
      </c>
      <c r="H17671" s="265" t="s">
        <v>2668</v>
      </c>
      <c r="I17671" s="265" t="s">
        <v>540</v>
      </c>
      <c r="J17671" s="265">
        <v>-155.31</v>
      </c>
      <c r="K17671" s="83" t="str">
        <f>IFERROR(IFERROR(VLOOKUP(I17671,'DE-PARA'!B:D,3,0),VLOOKUP(I17671,'DE-PARA'!C:D,2,0)),"NÃO ENCONTRADO")</f>
        <v>Tributos, Taxas e Contribuições</v>
      </c>
      <c r="L17671" s="50" t="str">
        <f>VLOOKUP(K17671,'Base -Receita-Despesa'!$B:$AS,1,FALSE)</f>
        <v>Tributos, Taxas e Contribuições</v>
      </c>
    </row>
    <row r="17672" spans="1:12" x14ac:dyDescent="0.3">
      <c r="A17672" s="82" t="str">
        <f t="shared" si="552"/>
        <v>2020</v>
      </c>
      <c r="B17672" s="260" t="s">
        <v>2228</v>
      </c>
      <c r="C17672" s="261" t="s">
        <v>138</v>
      </c>
      <c r="D17672" s="74" t="str">
        <f t="shared" si="553"/>
        <v>mar/2020</v>
      </c>
      <c r="E17672" s="264">
        <v>43908</v>
      </c>
      <c r="F17672" s="282" t="s">
        <v>5315</v>
      </c>
      <c r="G17672" s="282" t="s">
        <v>2229</v>
      </c>
      <c r="H17672" s="265" t="s">
        <v>2668</v>
      </c>
      <c r="I17672" s="265" t="s">
        <v>540</v>
      </c>
      <c r="J17672" s="265">
        <v>-155.31</v>
      </c>
      <c r="K17672" s="83" t="str">
        <f>IFERROR(IFERROR(VLOOKUP(I17672,'DE-PARA'!B:D,3,0),VLOOKUP(I17672,'DE-PARA'!C:D,2,0)),"NÃO ENCONTRADO")</f>
        <v>Tributos, Taxas e Contribuições</v>
      </c>
      <c r="L17672" s="50" t="str">
        <f>VLOOKUP(K17672,'Base -Receita-Despesa'!$B:$AS,1,FALSE)</f>
        <v>Tributos, Taxas e Contribuições</v>
      </c>
    </row>
    <row r="17673" spans="1:12" x14ac:dyDescent="0.3">
      <c r="A17673" s="82" t="str">
        <f t="shared" si="552"/>
        <v>2020</v>
      </c>
      <c r="B17673" s="260" t="s">
        <v>2228</v>
      </c>
      <c r="C17673" s="261" t="s">
        <v>138</v>
      </c>
      <c r="D17673" s="74" t="str">
        <f t="shared" si="553"/>
        <v>mar/2020</v>
      </c>
      <c r="E17673" s="264">
        <v>43908</v>
      </c>
      <c r="F17673" s="282">
        <v>3</v>
      </c>
      <c r="G17673" s="282" t="s">
        <v>2229</v>
      </c>
      <c r="H17673" s="265" t="s">
        <v>5049</v>
      </c>
      <c r="I17673" s="265" t="s">
        <v>2176</v>
      </c>
      <c r="J17673" s="266">
        <v>-116841.28</v>
      </c>
      <c r="K17673" s="83" t="str">
        <f>IFERROR(IFERROR(VLOOKUP(I17673,'DE-PARA'!B:D,3,0),VLOOKUP(I17673,'DE-PARA'!C:D,2,0)),"NÃO ENCONTRADO")</f>
        <v>Pessoal</v>
      </c>
      <c r="L17673" s="50" t="str">
        <f>VLOOKUP(K17673,'Base -Receita-Despesa'!$B:$AS,1,FALSE)</f>
        <v>Pessoal</v>
      </c>
    </row>
    <row r="17674" spans="1:12" x14ac:dyDescent="0.3">
      <c r="A17674" s="82" t="str">
        <f t="shared" si="552"/>
        <v>2020</v>
      </c>
      <c r="B17674" s="260" t="s">
        <v>2228</v>
      </c>
      <c r="C17674" s="261" t="s">
        <v>138</v>
      </c>
      <c r="D17674" s="74" t="str">
        <f t="shared" si="553"/>
        <v>mar/2020</v>
      </c>
      <c r="E17674" s="264">
        <v>43908</v>
      </c>
      <c r="F17674" s="282">
        <v>19395</v>
      </c>
      <c r="G17674" s="282" t="s">
        <v>2229</v>
      </c>
      <c r="H17674" s="265" t="s">
        <v>5151</v>
      </c>
      <c r="I17674" s="265" t="s">
        <v>618</v>
      </c>
      <c r="J17674" s="266">
        <v>-24741.61</v>
      </c>
      <c r="K17674" s="83" t="str">
        <f>IFERROR(IFERROR(VLOOKUP(I17674,'DE-PARA'!B:D,3,0),VLOOKUP(I17674,'DE-PARA'!C:D,2,0)),"NÃO ENCONTRADO")</f>
        <v>Serviços</v>
      </c>
      <c r="L17674" s="50" t="str">
        <f>VLOOKUP(K17674,'Base -Receita-Despesa'!$B:$AS,1,FALSE)</f>
        <v>Serviços</v>
      </c>
    </row>
    <row r="17675" spans="1:12" x14ac:dyDescent="0.3">
      <c r="A17675" s="82" t="str">
        <f t="shared" si="552"/>
        <v>2020</v>
      </c>
      <c r="B17675" s="260" t="s">
        <v>2228</v>
      </c>
      <c r="C17675" s="261" t="s">
        <v>138</v>
      </c>
      <c r="D17675" s="74" t="str">
        <f t="shared" si="553"/>
        <v>mar/2020</v>
      </c>
      <c r="E17675" s="264">
        <v>43908</v>
      </c>
      <c r="F17675" s="282" t="s">
        <v>139</v>
      </c>
      <c r="G17675" s="282" t="s">
        <v>2229</v>
      </c>
      <c r="H17675" s="265" t="s">
        <v>5316</v>
      </c>
      <c r="I17675" s="265" t="s">
        <v>141</v>
      </c>
      <c r="J17675" s="265">
        <v>-358.94</v>
      </c>
      <c r="K17675" s="83" t="str">
        <f>IFERROR(IFERROR(VLOOKUP(I17675,'DE-PARA'!B:D,3,0),VLOOKUP(I17675,'DE-PARA'!C:D,2,0)),"NÃO ENCONTRADO")</f>
        <v>Pessoal</v>
      </c>
      <c r="L17675" s="50" t="str">
        <f>VLOOKUP(K17675,'Base -Receita-Despesa'!$B:$AS,1,FALSE)</f>
        <v>Pessoal</v>
      </c>
    </row>
    <row r="17676" spans="1:12" x14ac:dyDescent="0.3">
      <c r="A17676" s="82" t="str">
        <f t="shared" si="552"/>
        <v>2020</v>
      </c>
      <c r="B17676" s="260" t="s">
        <v>2228</v>
      </c>
      <c r="C17676" s="261" t="s">
        <v>138</v>
      </c>
      <c r="D17676" s="74" t="str">
        <f t="shared" si="553"/>
        <v>mar/2020</v>
      </c>
      <c r="E17676" s="264">
        <v>43908</v>
      </c>
      <c r="F17676" s="282">
        <v>720</v>
      </c>
      <c r="G17676" s="282" t="s">
        <v>2229</v>
      </c>
      <c r="H17676" s="265" t="s">
        <v>5156</v>
      </c>
      <c r="I17676" s="265" t="s">
        <v>116</v>
      </c>
      <c r="J17676" s="266">
        <v>-7873.67</v>
      </c>
      <c r="K17676" s="83" t="str">
        <f>IFERROR(IFERROR(VLOOKUP(I17676,'DE-PARA'!B:D,3,0),VLOOKUP(I17676,'DE-PARA'!C:D,2,0)),"NÃO ENCONTRADO")</f>
        <v>Serviços</v>
      </c>
      <c r="L17676" s="50" t="str">
        <f>VLOOKUP(K17676,'Base -Receita-Despesa'!$B:$AS,1,FALSE)</f>
        <v>Serviços</v>
      </c>
    </row>
    <row r="17677" spans="1:12" x14ac:dyDescent="0.3">
      <c r="A17677" s="82" t="str">
        <f t="shared" si="552"/>
        <v>2020</v>
      </c>
      <c r="B17677" s="260" t="s">
        <v>2228</v>
      </c>
      <c r="C17677" s="261" t="s">
        <v>138</v>
      </c>
      <c r="D17677" s="74" t="str">
        <f t="shared" si="553"/>
        <v>mar/2020</v>
      </c>
      <c r="E17677" s="264">
        <v>43908</v>
      </c>
      <c r="F17677" s="282" t="s">
        <v>139</v>
      </c>
      <c r="G17677" s="282" t="s">
        <v>2229</v>
      </c>
      <c r="H17677" s="265" t="s">
        <v>5317</v>
      </c>
      <c r="I17677" s="265" t="s">
        <v>141</v>
      </c>
      <c r="J17677" s="265">
        <v>-358.94</v>
      </c>
      <c r="K17677" s="83" t="str">
        <f>IFERROR(IFERROR(VLOOKUP(I17677,'DE-PARA'!B:D,3,0),VLOOKUP(I17677,'DE-PARA'!C:D,2,0)),"NÃO ENCONTRADO")</f>
        <v>Pessoal</v>
      </c>
      <c r="L17677" s="50" t="str">
        <f>VLOOKUP(K17677,'Base -Receita-Despesa'!$B:$AS,1,FALSE)</f>
        <v>Pessoal</v>
      </c>
    </row>
    <row r="17678" spans="1:12" x14ac:dyDescent="0.3">
      <c r="A17678" s="82" t="str">
        <f t="shared" si="552"/>
        <v>2020</v>
      </c>
      <c r="B17678" s="260" t="s">
        <v>2228</v>
      </c>
      <c r="C17678" s="261" t="s">
        <v>138</v>
      </c>
      <c r="D17678" s="74" t="str">
        <f t="shared" si="553"/>
        <v>mar/2020</v>
      </c>
      <c r="E17678" s="264">
        <v>43908</v>
      </c>
      <c r="F17678" s="282" t="s">
        <v>139</v>
      </c>
      <c r="G17678" s="282" t="s">
        <v>2229</v>
      </c>
      <c r="H17678" s="265" t="s">
        <v>5318</v>
      </c>
      <c r="I17678" s="265" t="s">
        <v>141</v>
      </c>
      <c r="J17678" s="265">
        <v>-540</v>
      </c>
      <c r="K17678" s="83" t="str">
        <f>IFERROR(IFERROR(VLOOKUP(I17678,'DE-PARA'!B:D,3,0),VLOOKUP(I17678,'DE-PARA'!C:D,2,0)),"NÃO ENCONTRADO")</f>
        <v>Pessoal</v>
      </c>
      <c r="L17678" s="50" t="str">
        <f>VLOOKUP(K17678,'Base -Receita-Despesa'!$B:$AS,1,FALSE)</f>
        <v>Pessoal</v>
      </c>
    </row>
    <row r="17679" spans="1:12" x14ac:dyDescent="0.3">
      <c r="A17679" s="82" t="str">
        <f t="shared" si="552"/>
        <v>2020</v>
      </c>
      <c r="B17679" s="260" t="s">
        <v>2228</v>
      </c>
      <c r="C17679" s="261" t="s">
        <v>138</v>
      </c>
      <c r="D17679" s="74" t="str">
        <f t="shared" si="553"/>
        <v>mar/2020</v>
      </c>
      <c r="E17679" s="264">
        <v>43908</v>
      </c>
      <c r="F17679" s="282" t="s">
        <v>139</v>
      </c>
      <c r="G17679" s="282" t="s">
        <v>2229</v>
      </c>
      <c r="H17679" s="265" t="s">
        <v>542</v>
      </c>
      <c r="I17679" s="265" t="s">
        <v>141</v>
      </c>
      <c r="J17679" s="266">
        <v>-1950</v>
      </c>
      <c r="K17679" s="83" t="str">
        <f>IFERROR(IFERROR(VLOOKUP(I17679,'DE-PARA'!B:D,3,0),VLOOKUP(I17679,'DE-PARA'!C:D,2,0)),"NÃO ENCONTRADO")</f>
        <v>Pessoal</v>
      </c>
      <c r="L17679" s="50" t="str">
        <f>VLOOKUP(K17679,'Base -Receita-Despesa'!$B:$AS,1,FALSE)</f>
        <v>Pessoal</v>
      </c>
    </row>
    <row r="17680" spans="1:12" x14ac:dyDescent="0.3">
      <c r="A17680" s="82" t="str">
        <f t="shared" si="552"/>
        <v>2020</v>
      </c>
      <c r="B17680" s="263" t="s">
        <v>2228</v>
      </c>
      <c r="C17680" s="315" t="s">
        <v>138</v>
      </c>
      <c r="D17680" s="74" t="str">
        <f t="shared" si="553"/>
        <v>mar/2020</v>
      </c>
      <c r="E17680" s="283">
        <v>43908</v>
      </c>
      <c r="F17680" s="318" t="s">
        <v>4619</v>
      </c>
      <c r="G17680" s="318" t="s">
        <v>2229</v>
      </c>
      <c r="H17680" s="267" t="s">
        <v>5184</v>
      </c>
      <c r="I17680" s="267" t="s">
        <v>2170</v>
      </c>
      <c r="J17680" s="266">
        <v>-12130.94</v>
      </c>
      <c r="K17680" s="83" t="str">
        <f>IFERROR(IFERROR(VLOOKUP(I17680,'DE-PARA'!B:D,3,0),VLOOKUP(I17680,'DE-PARA'!C:D,2,0)),"NÃO ENCONTRADO")</f>
        <v>Reembolso de Rateios(-)</v>
      </c>
      <c r="L17680" s="50" t="str">
        <f>VLOOKUP(K17680,'Base -Receita-Despesa'!$B:$AS,1,FALSE)</f>
        <v>Reembolso de Rateios(-)</v>
      </c>
    </row>
    <row r="17681" spans="1:12" x14ac:dyDescent="0.3">
      <c r="A17681" s="82" t="str">
        <f t="shared" si="552"/>
        <v>2020</v>
      </c>
      <c r="B17681" s="260" t="s">
        <v>2228</v>
      </c>
      <c r="C17681" s="261" t="s">
        <v>138</v>
      </c>
      <c r="D17681" s="74" t="str">
        <f t="shared" si="553"/>
        <v>mar/2020</v>
      </c>
      <c r="E17681" s="264">
        <v>43908</v>
      </c>
      <c r="F17681" s="282" t="s">
        <v>139</v>
      </c>
      <c r="G17681" s="282" t="s">
        <v>2229</v>
      </c>
      <c r="H17681" s="265" t="s">
        <v>5319</v>
      </c>
      <c r="I17681" s="265" t="s">
        <v>141</v>
      </c>
      <c r="J17681" s="265">
        <v>-405.6</v>
      </c>
      <c r="K17681" s="83" t="str">
        <f>IFERROR(IFERROR(VLOOKUP(I17681,'DE-PARA'!B:D,3,0),VLOOKUP(I17681,'DE-PARA'!C:D,2,0)),"NÃO ENCONTRADO")</f>
        <v>Pessoal</v>
      </c>
      <c r="L17681" s="50" t="str">
        <f>VLOOKUP(K17681,'Base -Receita-Despesa'!$B:$AS,1,FALSE)</f>
        <v>Pessoal</v>
      </c>
    </row>
    <row r="17682" spans="1:12" x14ac:dyDescent="0.3">
      <c r="A17682" s="82" t="str">
        <f t="shared" si="552"/>
        <v>2020</v>
      </c>
      <c r="B17682" s="260" t="s">
        <v>2228</v>
      </c>
      <c r="C17682" s="261" t="s">
        <v>138</v>
      </c>
      <c r="D17682" s="74" t="str">
        <f t="shared" si="553"/>
        <v>mar/2020</v>
      </c>
      <c r="E17682" s="264">
        <v>43908</v>
      </c>
      <c r="F17682" s="282" t="s">
        <v>139</v>
      </c>
      <c r="G17682" s="282" t="s">
        <v>2229</v>
      </c>
      <c r="H17682" s="265" t="s">
        <v>5320</v>
      </c>
      <c r="I17682" s="265" t="s">
        <v>141</v>
      </c>
      <c r="J17682" s="266">
        <v>-1500</v>
      </c>
      <c r="K17682" s="83" t="str">
        <f>IFERROR(IFERROR(VLOOKUP(I17682,'DE-PARA'!B:D,3,0),VLOOKUP(I17682,'DE-PARA'!C:D,2,0)),"NÃO ENCONTRADO")</f>
        <v>Pessoal</v>
      </c>
      <c r="L17682" s="50" t="str">
        <f>VLOOKUP(K17682,'Base -Receita-Despesa'!$B:$AS,1,FALSE)</f>
        <v>Pessoal</v>
      </c>
    </row>
    <row r="17683" spans="1:12" x14ac:dyDescent="0.3">
      <c r="A17683" s="82" t="str">
        <f t="shared" si="552"/>
        <v>2020</v>
      </c>
      <c r="B17683" s="260" t="s">
        <v>2228</v>
      </c>
      <c r="C17683" s="261" t="s">
        <v>138</v>
      </c>
      <c r="D17683" s="74" t="str">
        <f t="shared" si="553"/>
        <v>mar/2020</v>
      </c>
      <c r="E17683" s="264">
        <v>43908</v>
      </c>
      <c r="F17683" s="282" t="s">
        <v>139</v>
      </c>
      <c r="G17683" s="282" t="s">
        <v>2229</v>
      </c>
      <c r="H17683" s="265" t="s">
        <v>5321</v>
      </c>
      <c r="I17683" s="265" t="s">
        <v>141</v>
      </c>
      <c r="J17683" s="265">
        <v>-358.94</v>
      </c>
      <c r="K17683" s="83" t="str">
        <f>IFERROR(IFERROR(VLOOKUP(I17683,'DE-PARA'!B:D,3,0),VLOOKUP(I17683,'DE-PARA'!C:D,2,0)),"NÃO ENCONTRADO")</f>
        <v>Pessoal</v>
      </c>
      <c r="L17683" s="50" t="str">
        <f>VLOOKUP(K17683,'Base -Receita-Despesa'!$B:$AS,1,FALSE)</f>
        <v>Pessoal</v>
      </c>
    </row>
    <row r="17684" spans="1:12" x14ac:dyDescent="0.3">
      <c r="A17684" s="82" t="str">
        <f t="shared" si="552"/>
        <v>2020</v>
      </c>
      <c r="B17684" s="260" t="s">
        <v>2228</v>
      </c>
      <c r="C17684" s="261" t="s">
        <v>138</v>
      </c>
      <c r="D17684" s="74" t="str">
        <f t="shared" si="553"/>
        <v>mar/2020</v>
      </c>
      <c r="E17684" s="264">
        <v>43908</v>
      </c>
      <c r="F17684" s="282" t="s">
        <v>139</v>
      </c>
      <c r="G17684" s="282" t="s">
        <v>2229</v>
      </c>
      <c r="H17684" s="265" t="s">
        <v>5322</v>
      </c>
      <c r="I17684" s="265" t="s">
        <v>141</v>
      </c>
      <c r="J17684" s="265">
        <v>-358.94</v>
      </c>
      <c r="K17684" s="83" t="str">
        <f>IFERROR(IFERROR(VLOOKUP(I17684,'DE-PARA'!B:D,3,0),VLOOKUP(I17684,'DE-PARA'!C:D,2,0)),"NÃO ENCONTRADO")</f>
        <v>Pessoal</v>
      </c>
      <c r="L17684" s="50" t="str">
        <f>VLOOKUP(K17684,'Base -Receita-Despesa'!$B:$AS,1,FALSE)</f>
        <v>Pessoal</v>
      </c>
    </row>
    <row r="17685" spans="1:12" x14ac:dyDescent="0.3">
      <c r="A17685" s="82" t="str">
        <f t="shared" si="552"/>
        <v>2020</v>
      </c>
      <c r="B17685" s="260" t="s">
        <v>2228</v>
      </c>
      <c r="C17685" s="261" t="s">
        <v>138</v>
      </c>
      <c r="D17685" s="74" t="str">
        <f t="shared" si="553"/>
        <v>mar/2020</v>
      </c>
      <c r="E17685" s="264">
        <v>43908</v>
      </c>
      <c r="F17685" s="282">
        <v>719</v>
      </c>
      <c r="G17685" s="282" t="s">
        <v>2229</v>
      </c>
      <c r="H17685" s="265" t="s">
        <v>5156</v>
      </c>
      <c r="I17685" s="265" t="s">
        <v>116</v>
      </c>
      <c r="J17685" s="266">
        <v>-14255.19</v>
      </c>
      <c r="K17685" s="83" t="str">
        <f>IFERROR(IFERROR(VLOOKUP(I17685,'DE-PARA'!B:D,3,0),VLOOKUP(I17685,'DE-PARA'!C:D,2,0)),"NÃO ENCONTRADO")</f>
        <v>Serviços</v>
      </c>
      <c r="L17685" s="50" t="str">
        <f>VLOOKUP(K17685,'Base -Receita-Despesa'!$B:$AS,1,FALSE)</f>
        <v>Serviços</v>
      </c>
    </row>
    <row r="17686" spans="1:12" x14ac:dyDescent="0.3">
      <c r="A17686" s="82" t="str">
        <f t="shared" si="552"/>
        <v>2020</v>
      </c>
      <c r="B17686" s="260" t="s">
        <v>2228</v>
      </c>
      <c r="C17686" s="261" t="s">
        <v>138</v>
      </c>
      <c r="D17686" s="74" t="str">
        <f t="shared" si="553"/>
        <v>mar/2020</v>
      </c>
      <c r="E17686" s="264">
        <v>43908</v>
      </c>
      <c r="F17686" s="282" t="s">
        <v>139</v>
      </c>
      <c r="G17686" s="282" t="s">
        <v>2229</v>
      </c>
      <c r="H17686" s="265" t="s">
        <v>5323</v>
      </c>
      <c r="I17686" s="265" t="s">
        <v>141</v>
      </c>
      <c r="J17686" s="265">
        <v>-358.94</v>
      </c>
      <c r="K17686" s="83" t="str">
        <f>IFERROR(IFERROR(VLOOKUP(I17686,'DE-PARA'!B:D,3,0),VLOOKUP(I17686,'DE-PARA'!C:D,2,0)),"NÃO ENCONTRADO")</f>
        <v>Pessoal</v>
      </c>
      <c r="L17686" s="50" t="str">
        <f>VLOOKUP(K17686,'Base -Receita-Despesa'!$B:$AS,1,FALSE)</f>
        <v>Pessoal</v>
      </c>
    </row>
    <row r="17687" spans="1:12" x14ac:dyDescent="0.3">
      <c r="A17687" s="82" t="str">
        <f t="shared" si="552"/>
        <v>2020</v>
      </c>
      <c r="B17687" s="263" t="s">
        <v>2228</v>
      </c>
      <c r="C17687" s="315" t="s">
        <v>138</v>
      </c>
      <c r="D17687" s="74" t="str">
        <f t="shared" si="553"/>
        <v>mar/2020</v>
      </c>
      <c r="E17687" s="283">
        <v>43908</v>
      </c>
      <c r="F17687" s="318" t="s">
        <v>4619</v>
      </c>
      <c r="G17687" s="318" t="s">
        <v>2229</v>
      </c>
      <c r="H17687" s="267" t="s">
        <v>5184</v>
      </c>
      <c r="I17687" s="267" t="s">
        <v>2170</v>
      </c>
      <c r="J17687" s="266">
        <v>-1229.22</v>
      </c>
      <c r="K17687" s="83" t="str">
        <f>IFERROR(IFERROR(VLOOKUP(I17687,'DE-PARA'!B:D,3,0),VLOOKUP(I17687,'DE-PARA'!C:D,2,0)),"NÃO ENCONTRADO")</f>
        <v>Reembolso de Rateios(-)</v>
      </c>
      <c r="L17687" s="50" t="str">
        <f>VLOOKUP(K17687,'Base -Receita-Despesa'!$B:$AS,1,FALSE)</f>
        <v>Reembolso de Rateios(-)</v>
      </c>
    </row>
    <row r="17688" spans="1:12" x14ac:dyDescent="0.3">
      <c r="A17688" s="82" t="str">
        <f t="shared" si="552"/>
        <v>2020</v>
      </c>
      <c r="B17688" s="260" t="s">
        <v>2228</v>
      </c>
      <c r="C17688" s="261" t="s">
        <v>138</v>
      </c>
      <c r="D17688" s="74" t="str">
        <f t="shared" si="553"/>
        <v>mar/2020</v>
      </c>
      <c r="E17688" s="264">
        <v>43908</v>
      </c>
      <c r="F17688" s="282" t="s">
        <v>1261</v>
      </c>
      <c r="G17688" s="282" t="s">
        <v>2229</v>
      </c>
      <c r="H17688" s="265" t="s">
        <v>2250</v>
      </c>
      <c r="I17688" s="265" t="s">
        <v>135</v>
      </c>
      <c r="J17688" s="265">
        <v>-9.5</v>
      </c>
      <c r="K17688" s="83" t="str">
        <f>IFERROR(IFERROR(VLOOKUP(I17688,'DE-PARA'!B:D,3,0),VLOOKUP(I17688,'DE-PARA'!C:D,2,0)),"NÃO ENCONTRADO")</f>
        <v>Outras Saídas</v>
      </c>
      <c r="L17688" s="50" t="str">
        <f>VLOOKUP(K17688,'Base -Receita-Despesa'!$B:$AS,1,FALSE)</f>
        <v>Outras Saídas</v>
      </c>
    </row>
    <row r="17689" spans="1:12" x14ac:dyDescent="0.3">
      <c r="A17689" s="82" t="str">
        <f t="shared" si="552"/>
        <v>2020</v>
      </c>
      <c r="B17689" s="260" t="s">
        <v>2228</v>
      </c>
      <c r="C17689" s="261" t="s">
        <v>138</v>
      </c>
      <c r="D17689" s="74" t="str">
        <f t="shared" si="553"/>
        <v>mar/2020</v>
      </c>
      <c r="E17689" s="264">
        <v>43908</v>
      </c>
      <c r="F17689" s="282" t="s">
        <v>1261</v>
      </c>
      <c r="G17689" s="282" t="s">
        <v>2229</v>
      </c>
      <c r="H17689" s="265" t="s">
        <v>2250</v>
      </c>
      <c r="I17689" s="265" t="s">
        <v>135</v>
      </c>
      <c r="J17689" s="265">
        <v>-9.5</v>
      </c>
      <c r="K17689" s="83" t="str">
        <f>IFERROR(IFERROR(VLOOKUP(I17689,'DE-PARA'!B:D,3,0),VLOOKUP(I17689,'DE-PARA'!C:D,2,0)),"NÃO ENCONTRADO")</f>
        <v>Outras Saídas</v>
      </c>
      <c r="L17689" s="50" t="str">
        <f>VLOOKUP(K17689,'Base -Receita-Despesa'!$B:$AS,1,FALSE)</f>
        <v>Outras Saídas</v>
      </c>
    </row>
    <row r="17690" spans="1:12" x14ac:dyDescent="0.3">
      <c r="A17690" s="82" t="str">
        <f t="shared" si="552"/>
        <v>2020</v>
      </c>
      <c r="B17690" s="260" t="s">
        <v>2228</v>
      </c>
      <c r="C17690" s="261" t="s">
        <v>138</v>
      </c>
      <c r="D17690" s="74" t="str">
        <f t="shared" si="553"/>
        <v>mar/2020</v>
      </c>
      <c r="E17690" s="264">
        <v>43908</v>
      </c>
      <c r="F17690" s="282" t="s">
        <v>1261</v>
      </c>
      <c r="G17690" s="282" t="s">
        <v>2229</v>
      </c>
      <c r="H17690" s="265" t="s">
        <v>2250</v>
      </c>
      <c r="I17690" s="265" t="s">
        <v>135</v>
      </c>
      <c r="J17690" s="265">
        <v>-9.5</v>
      </c>
      <c r="K17690" s="83" t="str">
        <f>IFERROR(IFERROR(VLOOKUP(I17690,'DE-PARA'!B:D,3,0),VLOOKUP(I17690,'DE-PARA'!C:D,2,0)),"NÃO ENCONTRADO")</f>
        <v>Outras Saídas</v>
      </c>
      <c r="L17690" s="50" t="str">
        <f>VLOOKUP(K17690,'Base -Receita-Despesa'!$B:$AS,1,FALSE)</f>
        <v>Outras Saídas</v>
      </c>
    </row>
    <row r="17691" spans="1:12" x14ac:dyDescent="0.3">
      <c r="A17691" s="82" t="str">
        <f t="shared" si="552"/>
        <v>2020</v>
      </c>
      <c r="B17691" s="260" t="s">
        <v>2228</v>
      </c>
      <c r="C17691" s="261" t="s">
        <v>138</v>
      </c>
      <c r="D17691" s="74" t="str">
        <f t="shared" si="553"/>
        <v>mar/2020</v>
      </c>
      <c r="E17691" s="264">
        <v>43908</v>
      </c>
      <c r="F17691" s="282" t="s">
        <v>139</v>
      </c>
      <c r="G17691" s="282" t="s">
        <v>2229</v>
      </c>
      <c r="H17691" s="265" t="s">
        <v>5324</v>
      </c>
      <c r="I17691" s="265" t="s">
        <v>141</v>
      </c>
      <c r="J17691" s="266">
        <v>-101550.45</v>
      </c>
      <c r="K17691" s="83" t="str">
        <f>IFERROR(IFERROR(VLOOKUP(I17691,'DE-PARA'!B:D,3,0),VLOOKUP(I17691,'DE-PARA'!C:D,2,0)),"NÃO ENCONTRADO")</f>
        <v>Pessoal</v>
      </c>
      <c r="L17691" s="50" t="str">
        <f>VLOOKUP(K17691,'Base -Receita-Despesa'!$B:$AS,1,FALSE)</f>
        <v>Pessoal</v>
      </c>
    </row>
    <row r="17692" spans="1:12" x14ac:dyDescent="0.3">
      <c r="A17692" s="82" t="str">
        <f t="shared" si="552"/>
        <v>2020</v>
      </c>
      <c r="B17692" s="260" t="s">
        <v>2228</v>
      </c>
      <c r="C17692" s="261" t="s">
        <v>138</v>
      </c>
      <c r="D17692" s="74" t="str">
        <f t="shared" si="553"/>
        <v>mar/2020</v>
      </c>
      <c r="E17692" s="264">
        <v>43908</v>
      </c>
      <c r="F17692" s="282" t="s">
        <v>1070</v>
      </c>
      <c r="G17692" s="282" t="s">
        <v>2229</v>
      </c>
      <c r="H17692" s="265" t="s">
        <v>1071</v>
      </c>
      <c r="I17692" s="265" t="s">
        <v>2237</v>
      </c>
      <c r="J17692" s="266">
        <v>498461.46</v>
      </c>
      <c r="K17692" s="83" t="str">
        <f>IFERROR(IFERROR(VLOOKUP(I17692,'DE-PARA'!B:D,3,0),VLOOKUP(I17692,'DE-PARA'!C:D,2,0)),"NÃO ENCONTRADO")</f>
        <v>Entrada Conta Aplicação (+)</v>
      </c>
      <c r="L17692" s="50" t="str">
        <f>VLOOKUP(K17692,'Base -Receita-Despesa'!$B:$AS,1,FALSE)</f>
        <v>ENTRADA CONTA APLICAÇÃO (+)</v>
      </c>
    </row>
    <row r="17693" spans="1:12" x14ac:dyDescent="0.3">
      <c r="A17693" s="82" t="str">
        <f t="shared" si="552"/>
        <v>2020</v>
      </c>
      <c r="B17693" s="260" t="s">
        <v>2240</v>
      </c>
      <c r="C17693" s="261" t="s">
        <v>138</v>
      </c>
      <c r="D17693" s="74" t="str">
        <f t="shared" si="553"/>
        <v>mar/2020</v>
      </c>
      <c r="E17693" s="264">
        <v>43909</v>
      </c>
      <c r="F17693" s="282" t="s">
        <v>5126</v>
      </c>
      <c r="G17693" s="282" t="s">
        <v>2229</v>
      </c>
      <c r="H17693" s="265" t="s">
        <v>2251</v>
      </c>
      <c r="I17693" s="265" t="s">
        <v>126</v>
      </c>
      <c r="J17693" s="284">
        <v>-500000</v>
      </c>
      <c r="K17693" s="83" t="str">
        <f>IFERROR(IFERROR(VLOOKUP(I17693,'DE-PARA'!B:D,3,0),VLOOKUP(I17693,'DE-PARA'!C:D,2,0)),"NÃO ENCONTRADO")</f>
        <v>TEV – Transferências Entre Contas (Entradas)</v>
      </c>
      <c r="L17693" s="50" t="str">
        <f>VLOOKUP(K17693,'Base -Receita-Despesa'!$B:$AS,1,FALSE)</f>
        <v>TEV – Transferências Entre Contas (Entradas)</v>
      </c>
    </row>
    <row r="17694" spans="1:12" x14ac:dyDescent="0.3">
      <c r="A17694" s="82" t="str">
        <f t="shared" si="552"/>
        <v>2020</v>
      </c>
      <c r="B17694" s="260" t="s">
        <v>2228</v>
      </c>
      <c r="C17694" s="261" t="s">
        <v>138</v>
      </c>
      <c r="D17694" s="74" t="str">
        <f t="shared" si="553"/>
        <v>mar/2020</v>
      </c>
      <c r="E17694" s="264">
        <v>43909</v>
      </c>
      <c r="F17694" s="282" t="s">
        <v>5126</v>
      </c>
      <c r="G17694" s="282" t="s">
        <v>2229</v>
      </c>
      <c r="H17694" s="265" t="s">
        <v>2251</v>
      </c>
      <c r="I17694" s="265" t="s">
        <v>126</v>
      </c>
      <c r="J17694" s="266">
        <v>500000</v>
      </c>
      <c r="K17694" s="83" t="str">
        <f>IFERROR(IFERROR(VLOOKUP(I17694,'DE-PARA'!B:D,3,0),VLOOKUP(I17694,'DE-PARA'!C:D,2,0)),"NÃO ENCONTRADO")</f>
        <v>TEV – Transferências Entre Contas (Entradas)</v>
      </c>
      <c r="L17694" s="50" t="str">
        <f>VLOOKUP(K17694,'Base -Receita-Despesa'!$B:$AS,1,FALSE)</f>
        <v>TEV – Transferências Entre Contas (Entradas)</v>
      </c>
    </row>
    <row r="17695" spans="1:12" x14ac:dyDescent="0.3">
      <c r="A17695" s="82" t="str">
        <f t="shared" si="552"/>
        <v>2020</v>
      </c>
      <c r="B17695" s="263" t="s">
        <v>2228</v>
      </c>
      <c r="C17695" s="315" t="s">
        <v>138</v>
      </c>
      <c r="D17695" s="74" t="str">
        <f t="shared" si="553"/>
        <v>mar/2020</v>
      </c>
      <c r="E17695" s="283">
        <v>43909</v>
      </c>
      <c r="F17695" s="318">
        <v>515750</v>
      </c>
      <c r="G17695" s="318" t="s">
        <v>2229</v>
      </c>
      <c r="H17695" s="267" t="s">
        <v>5162</v>
      </c>
      <c r="I17695" s="267" t="s">
        <v>846</v>
      </c>
      <c r="J17695" s="265">
        <v>674.18</v>
      </c>
      <c r="K17695" s="83" t="str">
        <f>IFERROR(IFERROR(VLOOKUP(I17695,'DE-PARA'!B:D,3,0),VLOOKUP(I17695,'DE-PARA'!C:D,2,0)),"NÃO ENCONTRADO")</f>
        <v>Pessoal</v>
      </c>
      <c r="L17695" s="50" t="str">
        <f>VLOOKUP(K17695,'Base -Receita-Despesa'!$B:$AS,1,FALSE)</f>
        <v>Pessoal</v>
      </c>
    </row>
    <row r="17696" spans="1:12" x14ac:dyDescent="0.3">
      <c r="A17696" s="82" t="str">
        <f t="shared" si="552"/>
        <v>2020</v>
      </c>
      <c r="B17696" s="260" t="s">
        <v>2228</v>
      </c>
      <c r="C17696" s="261" t="s">
        <v>138</v>
      </c>
      <c r="D17696" s="74" t="str">
        <f t="shared" si="553"/>
        <v>mar/2020</v>
      </c>
      <c r="E17696" s="264">
        <v>43909</v>
      </c>
      <c r="F17696" s="282">
        <v>51332</v>
      </c>
      <c r="G17696" s="282" t="s">
        <v>2284</v>
      </c>
      <c r="H17696" s="265" t="s">
        <v>4514</v>
      </c>
      <c r="I17696" s="265" t="s">
        <v>2181</v>
      </c>
      <c r="J17696" s="266">
        <v>-1679.9</v>
      </c>
      <c r="K17696" s="83" t="str">
        <f>IFERROR(IFERROR(VLOOKUP(I17696,'DE-PARA'!B:D,3,0),VLOOKUP(I17696,'DE-PARA'!C:D,2,0)),"NÃO ENCONTRADO")</f>
        <v>Materiais</v>
      </c>
      <c r="L17696" s="50" t="str">
        <f>VLOOKUP(K17696,'Base -Receita-Despesa'!$B:$AS,1,FALSE)</f>
        <v>Materiais</v>
      </c>
    </row>
    <row r="17697" spans="1:12" x14ac:dyDescent="0.3">
      <c r="A17697" s="82" t="str">
        <f t="shared" si="552"/>
        <v>2020</v>
      </c>
      <c r="B17697" s="260" t="s">
        <v>2228</v>
      </c>
      <c r="C17697" s="261" t="s">
        <v>138</v>
      </c>
      <c r="D17697" s="74" t="str">
        <f t="shared" si="553"/>
        <v>mar/2020</v>
      </c>
      <c r="E17697" s="264">
        <v>43909</v>
      </c>
      <c r="F17697" s="282">
        <v>51333</v>
      </c>
      <c r="G17697" s="282" t="s">
        <v>2330</v>
      </c>
      <c r="H17697" s="265" t="s">
        <v>4514</v>
      </c>
      <c r="I17697" s="265" t="s">
        <v>2182</v>
      </c>
      <c r="J17697" s="265">
        <v>-391.36</v>
      </c>
      <c r="K17697" s="83" t="str">
        <f>IFERROR(IFERROR(VLOOKUP(I17697,'DE-PARA'!B:D,3,0),VLOOKUP(I17697,'DE-PARA'!C:D,2,0)),"NÃO ENCONTRADO")</f>
        <v>Materiais</v>
      </c>
      <c r="L17697" s="50" t="str">
        <f>VLOOKUP(K17697,'Base -Receita-Despesa'!$B:$AS,1,FALSE)</f>
        <v>Materiais</v>
      </c>
    </row>
    <row r="17698" spans="1:12" x14ac:dyDescent="0.3">
      <c r="A17698" s="82" t="str">
        <f t="shared" si="552"/>
        <v>2020</v>
      </c>
      <c r="B17698" s="260" t="s">
        <v>2228</v>
      </c>
      <c r="C17698" s="261" t="s">
        <v>138</v>
      </c>
      <c r="D17698" s="74" t="str">
        <f t="shared" si="553"/>
        <v>mar/2020</v>
      </c>
      <c r="E17698" s="264">
        <v>43909</v>
      </c>
      <c r="F17698" s="282">
        <v>515750</v>
      </c>
      <c r="G17698" s="282" t="s">
        <v>2229</v>
      </c>
      <c r="H17698" s="265" t="s">
        <v>5162</v>
      </c>
      <c r="I17698" s="265" t="s">
        <v>846</v>
      </c>
      <c r="J17698" s="265">
        <v>-899.68</v>
      </c>
      <c r="K17698" s="83" t="str">
        <f>IFERROR(IFERROR(VLOOKUP(I17698,'DE-PARA'!B:D,3,0),VLOOKUP(I17698,'DE-PARA'!C:D,2,0)),"NÃO ENCONTRADO")</f>
        <v>Pessoal</v>
      </c>
      <c r="L17698" s="50" t="str">
        <f>VLOOKUP(K17698,'Base -Receita-Despesa'!$B:$AS,1,FALSE)</f>
        <v>Pessoal</v>
      </c>
    </row>
    <row r="17699" spans="1:12" x14ac:dyDescent="0.3">
      <c r="A17699" s="82" t="str">
        <f t="shared" si="552"/>
        <v>2020</v>
      </c>
      <c r="B17699" s="260" t="s">
        <v>2228</v>
      </c>
      <c r="C17699" s="261" t="s">
        <v>138</v>
      </c>
      <c r="D17699" s="74" t="str">
        <f t="shared" si="553"/>
        <v>mar/2020</v>
      </c>
      <c r="E17699" s="264">
        <v>43909</v>
      </c>
      <c r="F17699" s="282">
        <v>527269</v>
      </c>
      <c r="G17699" s="282" t="s">
        <v>2229</v>
      </c>
      <c r="H17699" s="265" t="s">
        <v>339</v>
      </c>
      <c r="I17699" s="265" t="s">
        <v>2181</v>
      </c>
      <c r="J17699" s="266">
        <v>-4511.1499999999996</v>
      </c>
      <c r="K17699" s="83" t="str">
        <f>IFERROR(IFERROR(VLOOKUP(I17699,'DE-PARA'!B:D,3,0),VLOOKUP(I17699,'DE-PARA'!C:D,2,0)),"NÃO ENCONTRADO")</f>
        <v>Materiais</v>
      </c>
      <c r="L17699" s="50" t="str">
        <f>VLOOKUP(K17699,'Base -Receita-Despesa'!$B:$AS,1,FALSE)</f>
        <v>Materiais</v>
      </c>
    </row>
    <row r="17700" spans="1:12" x14ac:dyDescent="0.3">
      <c r="A17700" s="82" t="str">
        <f t="shared" si="552"/>
        <v>2020</v>
      </c>
      <c r="B17700" s="260" t="s">
        <v>2228</v>
      </c>
      <c r="C17700" s="261" t="s">
        <v>138</v>
      </c>
      <c r="D17700" s="74" t="str">
        <f t="shared" si="553"/>
        <v>mar/2020</v>
      </c>
      <c r="E17700" s="264">
        <v>43909</v>
      </c>
      <c r="F17700" s="282">
        <v>883748</v>
      </c>
      <c r="G17700" s="282" t="s">
        <v>2229</v>
      </c>
      <c r="H17700" s="265" t="s">
        <v>2424</v>
      </c>
      <c r="I17700" s="265" t="s">
        <v>2181</v>
      </c>
      <c r="J17700" s="266">
        <v>-11639.12</v>
      </c>
      <c r="K17700" s="83" t="str">
        <f>IFERROR(IFERROR(VLOOKUP(I17700,'DE-PARA'!B:D,3,0),VLOOKUP(I17700,'DE-PARA'!C:D,2,0)),"NÃO ENCONTRADO")</f>
        <v>Materiais</v>
      </c>
      <c r="L17700" s="50" t="str">
        <f>VLOOKUP(K17700,'Base -Receita-Despesa'!$B:$AS,1,FALSE)</f>
        <v>Materiais</v>
      </c>
    </row>
    <row r="17701" spans="1:12" x14ac:dyDescent="0.3">
      <c r="A17701" s="82" t="str">
        <f t="shared" si="552"/>
        <v>2020</v>
      </c>
      <c r="B17701" s="260" t="s">
        <v>2228</v>
      </c>
      <c r="C17701" s="261" t="s">
        <v>138</v>
      </c>
      <c r="D17701" s="74" t="str">
        <f t="shared" si="553"/>
        <v>mar/2020</v>
      </c>
      <c r="E17701" s="264">
        <v>43909</v>
      </c>
      <c r="F17701" s="282">
        <v>301295</v>
      </c>
      <c r="G17701" s="282" t="s">
        <v>2284</v>
      </c>
      <c r="H17701" s="265" t="s">
        <v>222</v>
      </c>
      <c r="I17701" s="265" t="s">
        <v>2182</v>
      </c>
      <c r="J17701" s="266">
        <v>-1686.24</v>
      </c>
      <c r="K17701" s="83" t="str">
        <f>IFERROR(IFERROR(VLOOKUP(I17701,'DE-PARA'!B:D,3,0),VLOOKUP(I17701,'DE-PARA'!C:D,2,0)),"NÃO ENCONTRADO")</f>
        <v>Materiais</v>
      </c>
      <c r="L17701" s="50" t="str">
        <f>VLOOKUP(K17701,'Base -Receita-Despesa'!$B:$AS,1,FALSE)</f>
        <v>Materiais</v>
      </c>
    </row>
    <row r="17702" spans="1:12" x14ac:dyDescent="0.3">
      <c r="A17702" s="82" t="str">
        <f t="shared" si="552"/>
        <v>2020</v>
      </c>
      <c r="B17702" s="260" t="s">
        <v>2228</v>
      </c>
      <c r="C17702" s="261" t="s">
        <v>138</v>
      </c>
      <c r="D17702" s="74" t="str">
        <f t="shared" si="553"/>
        <v>mar/2020</v>
      </c>
      <c r="E17702" s="264">
        <v>43909</v>
      </c>
      <c r="F17702" s="282">
        <v>12071</v>
      </c>
      <c r="G17702" s="282" t="s">
        <v>2229</v>
      </c>
      <c r="H17702" s="265" t="s">
        <v>2299</v>
      </c>
      <c r="I17702" s="265" t="s">
        <v>2182</v>
      </c>
      <c r="J17702" s="266">
        <v>-2873.8</v>
      </c>
      <c r="K17702" s="83" t="str">
        <f>IFERROR(IFERROR(VLOOKUP(I17702,'DE-PARA'!B:D,3,0),VLOOKUP(I17702,'DE-PARA'!C:D,2,0)),"NÃO ENCONTRADO")</f>
        <v>Materiais</v>
      </c>
      <c r="L17702" s="50" t="str">
        <f>VLOOKUP(K17702,'Base -Receita-Despesa'!$B:$AS,1,FALSE)</f>
        <v>Materiais</v>
      </c>
    </row>
    <row r="17703" spans="1:12" x14ac:dyDescent="0.3">
      <c r="A17703" s="82" t="str">
        <f t="shared" si="552"/>
        <v>2020</v>
      </c>
      <c r="B17703" s="260" t="s">
        <v>2228</v>
      </c>
      <c r="C17703" s="261" t="s">
        <v>138</v>
      </c>
      <c r="D17703" s="74" t="str">
        <f t="shared" si="553"/>
        <v>mar/2020</v>
      </c>
      <c r="E17703" s="264">
        <v>43909</v>
      </c>
      <c r="F17703" s="282">
        <v>3985</v>
      </c>
      <c r="G17703" s="282" t="s">
        <v>2229</v>
      </c>
      <c r="H17703" s="265" t="s">
        <v>2231</v>
      </c>
      <c r="I17703" s="265" t="s">
        <v>2185</v>
      </c>
      <c r="J17703" s="266">
        <v>-5048.68</v>
      </c>
      <c r="K17703" s="83" t="str">
        <f>IFERROR(IFERROR(VLOOKUP(I17703,'DE-PARA'!B:D,3,0),VLOOKUP(I17703,'DE-PARA'!C:D,2,0)),"NÃO ENCONTRADO")</f>
        <v>Materiais</v>
      </c>
      <c r="L17703" s="50" t="str">
        <f>VLOOKUP(K17703,'Base -Receita-Despesa'!$B:$AS,1,FALSE)</f>
        <v>Materiais</v>
      </c>
    </row>
    <row r="17704" spans="1:12" x14ac:dyDescent="0.3">
      <c r="A17704" s="82" t="str">
        <f t="shared" si="552"/>
        <v>2020</v>
      </c>
      <c r="B17704" s="260" t="s">
        <v>2228</v>
      </c>
      <c r="C17704" s="261" t="s">
        <v>138</v>
      </c>
      <c r="D17704" s="74" t="str">
        <f t="shared" si="553"/>
        <v>mar/2020</v>
      </c>
      <c r="E17704" s="264">
        <v>43909</v>
      </c>
      <c r="F17704" s="282">
        <v>111127</v>
      </c>
      <c r="G17704" s="282" t="s">
        <v>2229</v>
      </c>
      <c r="H17704" s="265" t="s">
        <v>528</v>
      </c>
      <c r="I17704" s="265" t="s">
        <v>2181</v>
      </c>
      <c r="J17704" s="266">
        <v>-1912.2</v>
      </c>
      <c r="K17704" s="83" t="str">
        <f>IFERROR(IFERROR(VLOOKUP(I17704,'DE-PARA'!B:D,3,0),VLOOKUP(I17704,'DE-PARA'!C:D,2,0)),"NÃO ENCONTRADO")</f>
        <v>Materiais</v>
      </c>
      <c r="L17704" s="50" t="str">
        <f>VLOOKUP(K17704,'Base -Receita-Despesa'!$B:$AS,1,FALSE)</f>
        <v>Materiais</v>
      </c>
    </row>
    <row r="17705" spans="1:12" x14ac:dyDescent="0.3">
      <c r="A17705" s="82" t="str">
        <f t="shared" si="552"/>
        <v>2020</v>
      </c>
      <c r="B17705" s="260" t="s">
        <v>2228</v>
      </c>
      <c r="C17705" s="261" t="s">
        <v>138</v>
      </c>
      <c r="D17705" s="74" t="str">
        <f t="shared" si="553"/>
        <v>mar/2020</v>
      </c>
      <c r="E17705" s="264">
        <v>43909</v>
      </c>
      <c r="F17705" s="282">
        <v>1185500</v>
      </c>
      <c r="G17705" s="282" t="s">
        <v>2284</v>
      </c>
      <c r="H17705" s="265" t="s">
        <v>5152</v>
      </c>
      <c r="I17705" s="265" t="s">
        <v>2182</v>
      </c>
      <c r="J17705" s="266">
        <v>-3801.37</v>
      </c>
      <c r="K17705" s="83" t="str">
        <f>IFERROR(IFERROR(VLOOKUP(I17705,'DE-PARA'!B:D,3,0),VLOOKUP(I17705,'DE-PARA'!C:D,2,0)),"NÃO ENCONTRADO")</f>
        <v>Materiais</v>
      </c>
      <c r="L17705" s="50" t="str">
        <f>VLOOKUP(K17705,'Base -Receita-Despesa'!$B:$AS,1,FALSE)</f>
        <v>Materiais</v>
      </c>
    </row>
    <row r="17706" spans="1:12" x14ac:dyDescent="0.3">
      <c r="A17706" s="82" t="str">
        <f t="shared" ref="A17706:A17769" si="554">IF(K17706="NÃO ENCONTRADO",0,RIGHT(D17706,4))</f>
        <v>2020</v>
      </c>
      <c r="B17706" s="260" t="s">
        <v>2228</v>
      </c>
      <c r="C17706" s="261" t="s">
        <v>138</v>
      </c>
      <c r="D17706" s="74" t="str">
        <f t="shared" si="553"/>
        <v>mar/2020</v>
      </c>
      <c r="E17706" s="264">
        <v>43909</v>
      </c>
      <c r="F17706" s="282">
        <v>2796188</v>
      </c>
      <c r="G17706" s="282" t="s">
        <v>2229</v>
      </c>
      <c r="H17706" s="265" t="s">
        <v>5325</v>
      </c>
      <c r="I17706" s="265" t="s">
        <v>164</v>
      </c>
      <c r="J17706" s="265">
        <v>-45.68</v>
      </c>
      <c r="K17706" s="83" t="str">
        <f>IFERROR(IFERROR(VLOOKUP(I17706,'DE-PARA'!B:D,3,0),VLOOKUP(I17706,'DE-PARA'!C:D,2,0)),"NÃO ENCONTRADO")</f>
        <v>Concessionárias (água, luz e telefone)</v>
      </c>
      <c r="L17706" s="50" t="str">
        <f>VLOOKUP(K17706,'Base -Receita-Despesa'!$B:$AS,1,FALSE)</f>
        <v>Concessionárias (água, luz e telefone)</v>
      </c>
    </row>
    <row r="17707" spans="1:12" x14ac:dyDescent="0.3">
      <c r="A17707" s="82" t="str">
        <f t="shared" si="554"/>
        <v>2020</v>
      </c>
      <c r="B17707" s="260" t="s">
        <v>2228</v>
      </c>
      <c r="C17707" s="261" t="s">
        <v>138</v>
      </c>
      <c r="D17707" s="74" t="str">
        <f t="shared" si="553"/>
        <v>mar/2020</v>
      </c>
      <c r="E17707" s="264">
        <v>43909</v>
      </c>
      <c r="F17707" s="282" t="s">
        <v>4412</v>
      </c>
      <c r="G17707" s="282" t="s">
        <v>2229</v>
      </c>
      <c r="H17707" s="265" t="s">
        <v>5326</v>
      </c>
      <c r="I17707" s="265" t="s">
        <v>128</v>
      </c>
      <c r="J17707" s="265">
        <v>-43.83</v>
      </c>
      <c r="K17707" s="83" t="str">
        <f>IFERROR(IFERROR(VLOOKUP(I17707,'DE-PARA'!B:D,3,0),VLOOKUP(I17707,'DE-PARA'!C:D,2,0)),"NÃO ENCONTRADO")</f>
        <v>Encargos sobre Folha de Pagamento</v>
      </c>
      <c r="L17707" s="50" t="str">
        <f>VLOOKUP(K17707,'Base -Receita-Despesa'!$B:$AS,1,FALSE)</f>
        <v>Encargos sobre Folha de Pagamento</v>
      </c>
    </row>
    <row r="17708" spans="1:12" x14ac:dyDescent="0.3">
      <c r="A17708" s="82" t="str">
        <f t="shared" si="554"/>
        <v>2020</v>
      </c>
      <c r="B17708" s="260" t="s">
        <v>2228</v>
      </c>
      <c r="C17708" s="261" t="s">
        <v>138</v>
      </c>
      <c r="D17708" s="74" t="str">
        <f t="shared" si="553"/>
        <v>mar/2020</v>
      </c>
      <c r="E17708" s="264">
        <v>43909</v>
      </c>
      <c r="F17708" s="282">
        <v>7803</v>
      </c>
      <c r="G17708" s="282" t="s">
        <v>2229</v>
      </c>
      <c r="H17708" s="265" t="s">
        <v>5215</v>
      </c>
      <c r="I17708" s="265" t="s">
        <v>2181</v>
      </c>
      <c r="J17708" s="265">
        <v>-298.10000000000002</v>
      </c>
      <c r="K17708" s="83" t="str">
        <f>IFERROR(IFERROR(VLOOKUP(I17708,'DE-PARA'!B:D,3,0),VLOOKUP(I17708,'DE-PARA'!C:D,2,0)),"NÃO ENCONTRADO")</f>
        <v>Materiais</v>
      </c>
      <c r="L17708" s="50" t="str">
        <f>VLOOKUP(K17708,'Base -Receita-Despesa'!$B:$AS,1,FALSE)</f>
        <v>Materiais</v>
      </c>
    </row>
    <row r="17709" spans="1:12" x14ac:dyDescent="0.3">
      <c r="A17709" s="82" t="str">
        <f t="shared" si="554"/>
        <v>2020</v>
      </c>
      <c r="B17709" s="260" t="s">
        <v>2228</v>
      </c>
      <c r="C17709" s="261" t="s">
        <v>138</v>
      </c>
      <c r="D17709" s="74" t="str">
        <f t="shared" si="553"/>
        <v>mar/2020</v>
      </c>
      <c r="E17709" s="264">
        <v>43909</v>
      </c>
      <c r="F17709" s="282" t="s">
        <v>139</v>
      </c>
      <c r="G17709" s="282" t="s">
        <v>2229</v>
      </c>
      <c r="H17709" s="265" t="s">
        <v>5327</v>
      </c>
      <c r="I17709" s="265" t="s">
        <v>141</v>
      </c>
      <c r="J17709" s="265">
        <v>-324</v>
      </c>
      <c r="K17709" s="83" t="str">
        <f>IFERROR(IFERROR(VLOOKUP(I17709,'DE-PARA'!B:D,3,0),VLOOKUP(I17709,'DE-PARA'!C:D,2,0)),"NÃO ENCONTRADO")</f>
        <v>Pessoal</v>
      </c>
      <c r="L17709" s="50" t="str">
        <f>VLOOKUP(K17709,'Base -Receita-Despesa'!$B:$AS,1,FALSE)</f>
        <v>Pessoal</v>
      </c>
    </row>
    <row r="17710" spans="1:12" x14ac:dyDescent="0.3">
      <c r="A17710" s="82" t="str">
        <f t="shared" si="554"/>
        <v>2020</v>
      </c>
      <c r="B17710" s="260" t="s">
        <v>2228</v>
      </c>
      <c r="C17710" s="261" t="s">
        <v>138</v>
      </c>
      <c r="D17710" s="74" t="str">
        <f t="shared" si="553"/>
        <v>mar/2020</v>
      </c>
      <c r="E17710" s="264">
        <v>43909</v>
      </c>
      <c r="F17710" s="282" t="s">
        <v>139</v>
      </c>
      <c r="G17710" s="282" t="s">
        <v>2229</v>
      </c>
      <c r="H17710" s="265" t="s">
        <v>5328</v>
      </c>
      <c r="I17710" s="265" t="s">
        <v>141</v>
      </c>
      <c r="J17710" s="265">
        <v>-358.94</v>
      </c>
      <c r="K17710" s="83" t="str">
        <f>IFERROR(IFERROR(VLOOKUP(I17710,'DE-PARA'!B:D,3,0),VLOOKUP(I17710,'DE-PARA'!C:D,2,0)),"NÃO ENCONTRADO")</f>
        <v>Pessoal</v>
      </c>
      <c r="L17710" s="50" t="str">
        <f>VLOOKUP(K17710,'Base -Receita-Despesa'!$B:$AS,1,FALSE)</f>
        <v>Pessoal</v>
      </c>
    </row>
    <row r="17711" spans="1:12" x14ac:dyDescent="0.3">
      <c r="A17711" s="82" t="str">
        <f t="shared" si="554"/>
        <v>2020</v>
      </c>
      <c r="B17711" s="260" t="s">
        <v>2228</v>
      </c>
      <c r="C17711" s="261" t="s">
        <v>138</v>
      </c>
      <c r="D17711" s="74" t="str">
        <f t="shared" si="553"/>
        <v>mar/2020</v>
      </c>
      <c r="E17711" s="264">
        <v>43909</v>
      </c>
      <c r="F17711" s="282">
        <v>1</v>
      </c>
      <c r="G17711" s="282" t="s">
        <v>2229</v>
      </c>
      <c r="H17711" s="265" t="s">
        <v>5294</v>
      </c>
      <c r="I17711" s="280" t="s">
        <v>241</v>
      </c>
      <c r="J17711" s="265">
        <v>-75</v>
      </c>
      <c r="K17711" s="83" t="str">
        <f>IFERROR(IFERROR(VLOOKUP(I17711,'DE-PARA'!B:D,3,0),VLOOKUP(I17711,'DE-PARA'!C:D,2,0)),"NÃO ENCONTRADO")</f>
        <v>Serviços</v>
      </c>
      <c r="L17711" s="50" t="str">
        <f>VLOOKUP(K17711,'Base -Receita-Despesa'!$B:$AS,1,FALSE)</f>
        <v>Serviços</v>
      </c>
    </row>
    <row r="17712" spans="1:12" x14ac:dyDescent="0.3">
      <c r="A17712" s="82" t="str">
        <f t="shared" si="554"/>
        <v>2020</v>
      </c>
      <c r="B17712" s="260" t="s">
        <v>2228</v>
      </c>
      <c r="C17712" s="261" t="s">
        <v>138</v>
      </c>
      <c r="D17712" s="74" t="str">
        <f t="shared" si="553"/>
        <v>mar/2020</v>
      </c>
      <c r="E17712" s="264">
        <v>43909</v>
      </c>
      <c r="F17712" s="282" t="s">
        <v>3376</v>
      </c>
      <c r="G17712" s="282" t="s">
        <v>2229</v>
      </c>
      <c r="H17712" s="265" t="s">
        <v>5326</v>
      </c>
      <c r="I17712" s="265" t="s">
        <v>130</v>
      </c>
      <c r="J17712" s="265">
        <v>-654.41</v>
      </c>
      <c r="K17712" s="83" t="str">
        <f>IFERROR(IFERROR(VLOOKUP(I17712,'DE-PARA'!B:D,3,0),VLOOKUP(I17712,'DE-PARA'!C:D,2,0)),"NÃO ENCONTRADO")</f>
        <v>Rescisões Trabalhistas</v>
      </c>
      <c r="L17712" s="50" t="str">
        <f>VLOOKUP(K17712,'Base -Receita-Despesa'!$B:$AS,1,FALSE)</f>
        <v>Rescisões Trabalhistas</v>
      </c>
    </row>
    <row r="17713" spans="1:12" x14ac:dyDescent="0.3">
      <c r="A17713" s="82" t="str">
        <f t="shared" si="554"/>
        <v>2020</v>
      </c>
      <c r="B17713" s="260" t="s">
        <v>2228</v>
      </c>
      <c r="C17713" s="261" t="s">
        <v>138</v>
      </c>
      <c r="D17713" s="74" t="str">
        <f t="shared" si="553"/>
        <v>mar/2020</v>
      </c>
      <c r="E17713" s="264">
        <v>43909</v>
      </c>
      <c r="F17713" s="282">
        <v>482</v>
      </c>
      <c r="G17713" s="282" t="s">
        <v>2229</v>
      </c>
      <c r="H17713" s="265" t="s">
        <v>4391</v>
      </c>
      <c r="I17713" s="265" t="s">
        <v>2202</v>
      </c>
      <c r="J17713" s="266">
        <v>-6438.28</v>
      </c>
      <c r="K17713" s="83" t="str">
        <f>IFERROR(IFERROR(VLOOKUP(I17713,'DE-PARA'!B:D,3,0),VLOOKUP(I17713,'DE-PARA'!C:D,2,0)),"NÃO ENCONTRADO")</f>
        <v>Serviços</v>
      </c>
      <c r="L17713" s="50" t="str">
        <f>VLOOKUP(K17713,'Base -Receita-Despesa'!$B:$AS,1,FALSE)</f>
        <v>Serviços</v>
      </c>
    </row>
    <row r="17714" spans="1:12" x14ac:dyDescent="0.3">
      <c r="A17714" s="82" t="str">
        <f t="shared" si="554"/>
        <v>2020</v>
      </c>
      <c r="B17714" s="260" t="s">
        <v>2228</v>
      </c>
      <c r="C17714" s="261" t="s">
        <v>138</v>
      </c>
      <c r="D17714" s="74" t="str">
        <f t="shared" si="553"/>
        <v>mar/2020</v>
      </c>
      <c r="E17714" s="264">
        <v>43909</v>
      </c>
      <c r="F17714" s="282" t="s">
        <v>1261</v>
      </c>
      <c r="G17714" s="282" t="s">
        <v>2229</v>
      </c>
      <c r="H17714" s="265" t="s">
        <v>2250</v>
      </c>
      <c r="I17714" s="265" t="s">
        <v>135</v>
      </c>
      <c r="J17714" s="265">
        <v>-9.5</v>
      </c>
      <c r="K17714" s="83" t="str">
        <f>IFERROR(IFERROR(VLOOKUP(I17714,'DE-PARA'!B:D,3,0),VLOOKUP(I17714,'DE-PARA'!C:D,2,0)),"NÃO ENCONTRADO")</f>
        <v>Outras Saídas</v>
      </c>
      <c r="L17714" s="50" t="str">
        <f>VLOOKUP(K17714,'Base -Receita-Despesa'!$B:$AS,1,FALSE)</f>
        <v>Outras Saídas</v>
      </c>
    </row>
    <row r="17715" spans="1:12" x14ac:dyDescent="0.3">
      <c r="A17715" s="82" t="str">
        <f t="shared" si="554"/>
        <v>2020</v>
      </c>
      <c r="B17715" s="260" t="s">
        <v>2228</v>
      </c>
      <c r="C17715" s="261" t="s">
        <v>138</v>
      </c>
      <c r="D17715" s="74" t="str">
        <f t="shared" si="553"/>
        <v>mar/2020</v>
      </c>
      <c r="E17715" s="264">
        <v>43909</v>
      </c>
      <c r="F17715" s="282" t="s">
        <v>1261</v>
      </c>
      <c r="G17715" s="282" t="s">
        <v>2229</v>
      </c>
      <c r="H17715" s="265" t="s">
        <v>671</v>
      </c>
      <c r="I17715" s="265" t="s">
        <v>135</v>
      </c>
      <c r="J17715" s="265">
        <v>-36.5</v>
      </c>
      <c r="K17715" s="83" t="str">
        <f>IFERROR(IFERROR(VLOOKUP(I17715,'DE-PARA'!B:D,3,0),VLOOKUP(I17715,'DE-PARA'!C:D,2,0)),"NÃO ENCONTRADO")</f>
        <v>Outras Saídas</v>
      </c>
      <c r="L17715" s="50" t="str">
        <f>VLOOKUP(K17715,'Base -Receita-Despesa'!$B:$AS,1,FALSE)</f>
        <v>Outras Saídas</v>
      </c>
    </row>
    <row r="17716" spans="1:12" x14ac:dyDescent="0.3">
      <c r="A17716" s="82" t="str">
        <f t="shared" si="554"/>
        <v>2020</v>
      </c>
      <c r="B17716" s="260" t="s">
        <v>2240</v>
      </c>
      <c r="C17716" s="261" t="s">
        <v>138</v>
      </c>
      <c r="D17716" s="74" t="str">
        <f t="shared" si="553"/>
        <v>mar/2020</v>
      </c>
      <c r="E17716" s="264">
        <v>43910</v>
      </c>
      <c r="F17716" s="282" t="s">
        <v>5129</v>
      </c>
      <c r="G17716" s="282" t="s">
        <v>2229</v>
      </c>
      <c r="H17716" s="265" t="s">
        <v>72</v>
      </c>
      <c r="I17716" s="265" t="s">
        <v>1064</v>
      </c>
      <c r="J17716" s="284">
        <v>-9000000</v>
      </c>
      <c r="K17716" s="83" t="str">
        <f>IFERROR(IFERROR(VLOOKUP(I17716,'DE-PARA'!B:D,3,0),VLOOKUP(I17716,'DE-PARA'!C:D,2,0)),"NÃO ENCONTRADO")</f>
        <v>Saídas Da C/A Por Regates (-)</v>
      </c>
      <c r="L17716" s="50" t="str">
        <f>VLOOKUP(K17716,'Base -Receita-Despesa'!$B:$AS,1,FALSE)</f>
        <v>SAÍDAS DA C/A POR REGATES (-)</v>
      </c>
    </row>
    <row r="17717" spans="1:12" x14ac:dyDescent="0.3">
      <c r="A17717" s="82" t="str">
        <f t="shared" si="554"/>
        <v>2020</v>
      </c>
      <c r="B17717" s="260" t="s">
        <v>2240</v>
      </c>
      <c r="C17717" s="261" t="s">
        <v>138</v>
      </c>
      <c r="D17717" s="74" t="str">
        <f t="shared" si="553"/>
        <v>mar/2020</v>
      </c>
      <c r="E17717" s="264">
        <v>43910</v>
      </c>
      <c r="F17717" s="282" t="s">
        <v>161</v>
      </c>
      <c r="G17717" s="282" t="s">
        <v>2229</v>
      </c>
      <c r="H17717" s="265" t="s">
        <v>161</v>
      </c>
      <c r="I17717" s="265" t="s">
        <v>2168</v>
      </c>
      <c r="J17717" s="284">
        <v>2628792.0099999998</v>
      </c>
      <c r="K17717" s="83" t="str">
        <f>IFERROR(IFERROR(VLOOKUP(I17717,'DE-PARA'!B:D,3,0),VLOOKUP(I17717,'DE-PARA'!C:D,2,0)),"NÃO ENCONTRADO")</f>
        <v>Repasses Contrato de Gestão</v>
      </c>
      <c r="L17717" s="50" t="str">
        <f>VLOOKUP(K17717,'Base -Receita-Despesa'!$B:$AS,1,FALSE)</f>
        <v>Repasses Contrato de Gestão</v>
      </c>
    </row>
    <row r="17718" spans="1:12" x14ac:dyDescent="0.3">
      <c r="A17718" s="82" t="str">
        <f t="shared" si="554"/>
        <v>2020</v>
      </c>
      <c r="B17718" s="260" t="s">
        <v>2240</v>
      </c>
      <c r="C17718" s="261" t="s">
        <v>138</v>
      </c>
      <c r="D17718" s="74" t="str">
        <f t="shared" si="553"/>
        <v>mar/2020</v>
      </c>
      <c r="E17718" s="264">
        <v>43910</v>
      </c>
      <c r="F17718" s="282" t="s">
        <v>161</v>
      </c>
      <c r="G17718" s="282" t="s">
        <v>2229</v>
      </c>
      <c r="H17718" s="265" t="s">
        <v>161</v>
      </c>
      <c r="I17718" s="265" t="s">
        <v>2168</v>
      </c>
      <c r="J17718" s="284">
        <v>915191.59</v>
      </c>
      <c r="K17718" s="83" t="str">
        <f>IFERROR(IFERROR(VLOOKUP(I17718,'DE-PARA'!B:D,3,0),VLOOKUP(I17718,'DE-PARA'!C:D,2,0)),"NÃO ENCONTRADO")</f>
        <v>Repasses Contrato de Gestão</v>
      </c>
      <c r="L17718" s="50" t="str">
        <f>VLOOKUP(K17718,'Base -Receita-Despesa'!$B:$AS,1,FALSE)</f>
        <v>Repasses Contrato de Gestão</v>
      </c>
    </row>
    <row r="17719" spans="1:12" x14ac:dyDescent="0.3">
      <c r="A17719" s="82" t="str">
        <f t="shared" si="554"/>
        <v>2020</v>
      </c>
      <c r="B17719" s="260" t="s">
        <v>2240</v>
      </c>
      <c r="C17719" s="261" t="s">
        <v>138</v>
      </c>
      <c r="D17719" s="74" t="str">
        <f t="shared" si="553"/>
        <v>mar/2020</v>
      </c>
      <c r="E17719" s="264">
        <v>43910</v>
      </c>
      <c r="F17719" s="282" t="s">
        <v>161</v>
      </c>
      <c r="G17719" s="282" t="s">
        <v>2229</v>
      </c>
      <c r="H17719" s="265" t="s">
        <v>161</v>
      </c>
      <c r="I17719" s="265" t="s">
        <v>2168</v>
      </c>
      <c r="J17719" s="284">
        <v>3354944.21</v>
      </c>
      <c r="K17719" s="83" t="str">
        <f>IFERROR(IFERROR(VLOOKUP(I17719,'DE-PARA'!B:D,3,0),VLOOKUP(I17719,'DE-PARA'!C:D,2,0)),"NÃO ENCONTRADO")</f>
        <v>Repasses Contrato de Gestão</v>
      </c>
      <c r="L17719" s="50" t="str">
        <f>VLOOKUP(K17719,'Base -Receita-Despesa'!$B:$AS,1,FALSE)</f>
        <v>Repasses Contrato de Gestão</v>
      </c>
    </row>
    <row r="17720" spans="1:12" x14ac:dyDescent="0.3">
      <c r="A17720" s="82" t="str">
        <f t="shared" si="554"/>
        <v>2020</v>
      </c>
      <c r="B17720" s="260" t="s">
        <v>2240</v>
      </c>
      <c r="C17720" s="261" t="s">
        <v>138</v>
      </c>
      <c r="D17720" s="74" t="str">
        <f t="shared" si="553"/>
        <v>mar/2020</v>
      </c>
      <c r="E17720" s="264">
        <v>43910</v>
      </c>
      <c r="F17720" s="282" t="s">
        <v>161</v>
      </c>
      <c r="G17720" s="282" t="s">
        <v>2229</v>
      </c>
      <c r="H17720" s="265" t="s">
        <v>161</v>
      </c>
      <c r="I17720" s="265" t="s">
        <v>2168</v>
      </c>
      <c r="J17720" s="284">
        <v>1944317.25</v>
      </c>
      <c r="K17720" s="83" t="str">
        <f>IFERROR(IFERROR(VLOOKUP(I17720,'DE-PARA'!B:D,3,0),VLOOKUP(I17720,'DE-PARA'!C:D,2,0)),"NÃO ENCONTRADO")</f>
        <v>Repasses Contrato de Gestão</v>
      </c>
      <c r="L17720" s="50" t="str">
        <f>VLOOKUP(K17720,'Base -Receita-Despesa'!$B:$AS,1,FALSE)</f>
        <v>Repasses Contrato de Gestão</v>
      </c>
    </row>
    <row r="17721" spans="1:12" x14ac:dyDescent="0.3">
      <c r="A17721" s="82" t="str">
        <f t="shared" si="554"/>
        <v>2020</v>
      </c>
      <c r="B17721" s="260" t="s">
        <v>2240</v>
      </c>
      <c r="C17721" s="261" t="s">
        <v>138</v>
      </c>
      <c r="D17721" s="74" t="str">
        <f t="shared" si="553"/>
        <v>mar/2020</v>
      </c>
      <c r="E17721" s="264">
        <v>43910</v>
      </c>
      <c r="F17721" s="282" t="s">
        <v>5126</v>
      </c>
      <c r="G17721" s="282" t="s">
        <v>2229</v>
      </c>
      <c r="H17721" s="265" t="s">
        <v>2251</v>
      </c>
      <c r="I17721" s="265" t="s">
        <v>126</v>
      </c>
      <c r="J17721" s="284">
        <v>-500000</v>
      </c>
      <c r="K17721" s="83" t="str">
        <f>IFERROR(IFERROR(VLOOKUP(I17721,'DE-PARA'!B:D,3,0),VLOOKUP(I17721,'DE-PARA'!C:D,2,0)),"NÃO ENCONTRADO")</f>
        <v>TEV – Transferências Entre Contas (Entradas)</v>
      </c>
      <c r="L17721" s="50" t="str">
        <f>VLOOKUP(K17721,'Base -Receita-Despesa'!$B:$AS,1,FALSE)</f>
        <v>TEV – Transferências Entre Contas (Entradas)</v>
      </c>
    </row>
    <row r="17722" spans="1:12" x14ac:dyDescent="0.3">
      <c r="A17722" s="82" t="str">
        <f t="shared" si="554"/>
        <v>2020</v>
      </c>
      <c r="B17722" s="260" t="s">
        <v>2228</v>
      </c>
      <c r="C17722" s="261" t="s">
        <v>138</v>
      </c>
      <c r="D17722" s="74" t="str">
        <f t="shared" si="553"/>
        <v>mar/2020</v>
      </c>
      <c r="E17722" s="264">
        <v>43910</v>
      </c>
      <c r="F17722" s="282" t="s">
        <v>5129</v>
      </c>
      <c r="G17722" s="282" t="s">
        <v>2229</v>
      </c>
      <c r="H17722" s="265" t="s">
        <v>72</v>
      </c>
      <c r="I17722" s="265" t="s">
        <v>1064</v>
      </c>
      <c r="J17722" s="266">
        <v>-1677000</v>
      </c>
      <c r="K17722" s="83" t="str">
        <f>IFERROR(IFERROR(VLOOKUP(I17722,'DE-PARA'!B:D,3,0),VLOOKUP(I17722,'DE-PARA'!C:D,2,0)),"NÃO ENCONTRADO")</f>
        <v>Saídas Da C/A Por Regates (-)</v>
      </c>
      <c r="L17722" s="50" t="str">
        <f>VLOOKUP(K17722,'Base -Receita-Despesa'!$B:$AS,1,FALSE)</f>
        <v>SAÍDAS DA C/A POR REGATES (-)</v>
      </c>
    </row>
    <row r="17723" spans="1:12" x14ac:dyDescent="0.3">
      <c r="A17723" s="82" t="str">
        <f t="shared" si="554"/>
        <v>2020</v>
      </c>
      <c r="B17723" s="260" t="s">
        <v>2228</v>
      </c>
      <c r="C17723" s="261" t="s">
        <v>138</v>
      </c>
      <c r="D17723" s="74" t="str">
        <f t="shared" si="553"/>
        <v>mar/2020</v>
      </c>
      <c r="E17723" s="264">
        <v>43910</v>
      </c>
      <c r="F17723" s="282" t="s">
        <v>5126</v>
      </c>
      <c r="G17723" s="282" t="s">
        <v>2229</v>
      </c>
      <c r="H17723" s="265" t="s">
        <v>2251</v>
      </c>
      <c r="I17723" s="265" t="s">
        <v>126</v>
      </c>
      <c r="J17723" s="266">
        <v>500000</v>
      </c>
      <c r="K17723" s="83" t="str">
        <f>IFERROR(IFERROR(VLOOKUP(I17723,'DE-PARA'!B:D,3,0),VLOOKUP(I17723,'DE-PARA'!C:D,2,0)),"NÃO ENCONTRADO")</f>
        <v>TEV – Transferências Entre Contas (Entradas)</v>
      </c>
      <c r="L17723" s="50" t="str">
        <f>VLOOKUP(K17723,'Base -Receita-Despesa'!$B:$AS,1,FALSE)</f>
        <v>TEV – Transferências Entre Contas (Entradas)</v>
      </c>
    </row>
    <row r="17724" spans="1:12" x14ac:dyDescent="0.3">
      <c r="A17724" s="82" t="str">
        <f t="shared" si="554"/>
        <v>2020</v>
      </c>
      <c r="B17724" s="260" t="s">
        <v>2228</v>
      </c>
      <c r="C17724" s="261" t="s">
        <v>138</v>
      </c>
      <c r="D17724" s="74" t="str">
        <f t="shared" si="553"/>
        <v>mar/2020</v>
      </c>
      <c r="E17724" s="264">
        <v>43910</v>
      </c>
      <c r="F17724" s="282">
        <v>8049279</v>
      </c>
      <c r="G17724" s="282" t="s">
        <v>2229</v>
      </c>
      <c r="H17724" s="265" t="s">
        <v>3582</v>
      </c>
      <c r="I17724" s="265" t="s">
        <v>151</v>
      </c>
      <c r="J17724" s="266">
        <v>-3215.47</v>
      </c>
      <c r="K17724" s="83" t="str">
        <f>IFERROR(IFERROR(VLOOKUP(I17724,'DE-PARA'!B:D,3,0),VLOOKUP(I17724,'DE-PARA'!C:D,2,0)),"NÃO ENCONTRADO")</f>
        <v>Concessionárias (água, luz e telefone)</v>
      </c>
      <c r="L17724" s="50" t="str">
        <f>VLOOKUP(K17724,'Base -Receita-Despesa'!$B:$AS,1,FALSE)</f>
        <v>Concessionárias (água, luz e telefone)</v>
      </c>
    </row>
    <row r="17725" spans="1:12" x14ac:dyDescent="0.3">
      <c r="A17725" s="82" t="str">
        <f t="shared" si="554"/>
        <v>2020</v>
      </c>
      <c r="B17725" s="260" t="s">
        <v>2228</v>
      </c>
      <c r="C17725" s="261" t="s">
        <v>138</v>
      </c>
      <c r="D17725" s="74" t="str">
        <f t="shared" si="553"/>
        <v>mar/2020</v>
      </c>
      <c r="E17725" s="264">
        <v>43910</v>
      </c>
      <c r="F17725" s="282">
        <v>8049278</v>
      </c>
      <c r="G17725" s="282" t="s">
        <v>2229</v>
      </c>
      <c r="H17725" s="265" t="s">
        <v>3582</v>
      </c>
      <c r="I17725" s="265" t="s">
        <v>151</v>
      </c>
      <c r="J17725" s="266">
        <v>-2304.58</v>
      </c>
      <c r="K17725" s="83" t="str">
        <f>IFERROR(IFERROR(VLOOKUP(I17725,'DE-PARA'!B:D,3,0),VLOOKUP(I17725,'DE-PARA'!C:D,2,0)),"NÃO ENCONTRADO")</f>
        <v>Concessionárias (água, luz e telefone)</v>
      </c>
      <c r="L17725" s="50" t="str">
        <f>VLOOKUP(K17725,'Base -Receita-Despesa'!$B:$AS,1,FALSE)</f>
        <v>Concessionárias (água, luz e telefone)</v>
      </c>
    </row>
    <row r="17726" spans="1:12" x14ac:dyDescent="0.3">
      <c r="A17726" s="82" t="str">
        <f t="shared" si="554"/>
        <v>2020</v>
      </c>
      <c r="B17726" s="260" t="s">
        <v>2228</v>
      </c>
      <c r="C17726" s="261" t="s">
        <v>138</v>
      </c>
      <c r="D17726" s="74" t="str">
        <f t="shared" si="553"/>
        <v>mar/2020</v>
      </c>
      <c r="E17726" s="264">
        <v>43910</v>
      </c>
      <c r="F17726" s="282">
        <v>2914</v>
      </c>
      <c r="G17726" s="282" t="s">
        <v>2229</v>
      </c>
      <c r="H17726" s="265" t="s">
        <v>2322</v>
      </c>
      <c r="I17726" s="265" t="s">
        <v>120</v>
      </c>
      <c r="J17726" s="266">
        <v>-1420.63</v>
      </c>
      <c r="K17726" s="83" t="str">
        <f>IFERROR(IFERROR(VLOOKUP(I17726,'DE-PARA'!B:D,3,0),VLOOKUP(I17726,'DE-PARA'!C:D,2,0)),"NÃO ENCONTRADO")</f>
        <v>Serviços</v>
      </c>
      <c r="L17726" s="50" t="str">
        <f>VLOOKUP(K17726,'Base -Receita-Despesa'!$B:$AS,1,FALSE)</f>
        <v>Serviços</v>
      </c>
    </row>
    <row r="17727" spans="1:12" x14ac:dyDescent="0.3">
      <c r="A17727" s="82" t="str">
        <f t="shared" si="554"/>
        <v>2020</v>
      </c>
      <c r="B17727" s="260" t="s">
        <v>2228</v>
      </c>
      <c r="C17727" s="261" t="s">
        <v>138</v>
      </c>
      <c r="D17727" s="74" t="str">
        <f t="shared" si="553"/>
        <v>mar/2020</v>
      </c>
      <c r="E17727" s="264">
        <v>43910</v>
      </c>
      <c r="F17727" s="282">
        <v>301306</v>
      </c>
      <c r="G17727" s="282" t="s">
        <v>2284</v>
      </c>
      <c r="H17727" s="265" t="s">
        <v>222</v>
      </c>
      <c r="I17727" s="265" t="s">
        <v>2181</v>
      </c>
      <c r="J17727" s="266">
        <v>-2194.2399999999998</v>
      </c>
      <c r="K17727" s="83" t="str">
        <f>IFERROR(IFERROR(VLOOKUP(I17727,'DE-PARA'!B:D,3,0),VLOOKUP(I17727,'DE-PARA'!C:D,2,0)),"NÃO ENCONTRADO")</f>
        <v>Materiais</v>
      </c>
      <c r="L17727" s="50" t="str">
        <f>VLOOKUP(K17727,'Base -Receita-Despesa'!$B:$AS,1,FALSE)</f>
        <v>Materiais</v>
      </c>
    </row>
    <row r="17728" spans="1:12" x14ac:dyDescent="0.3">
      <c r="A17728" s="82" t="str">
        <f t="shared" si="554"/>
        <v>2020</v>
      </c>
      <c r="B17728" s="260" t="s">
        <v>2228</v>
      </c>
      <c r="C17728" s="261" t="s">
        <v>138</v>
      </c>
      <c r="D17728" s="74" t="str">
        <f t="shared" si="553"/>
        <v>mar/2020</v>
      </c>
      <c r="E17728" s="264">
        <v>43910</v>
      </c>
      <c r="F17728" s="282">
        <v>24153</v>
      </c>
      <c r="G17728" s="282" t="s">
        <v>2229</v>
      </c>
      <c r="H17728" s="265" t="s">
        <v>4591</v>
      </c>
      <c r="I17728" s="265" t="s">
        <v>151</v>
      </c>
      <c r="J17728" s="265">
        <v>-420</v>
      </c>
      <c r="K17728" s="83" t="str">
        <f>IFERROR(IFERROR(VLOOKUP(I17728,'DE-PARA'!B:D,3,0),VLOOKUP(I17728,'DE-PARA'!C:D,2,0)),"NÃO ENCONTRADO")</f>
        <v>Concessionárias (água, luz e telefone)</v>
      </c>
      <c r="L17728" s="50" t="str">
        <f>VLOOKUP(K17728,'Base -Receita-Despesa'!$B:$AS,1,FALSE)</f>
        <v>Concessionárias (água, luz e telefone)</v>
      </c>
    </row>
    <row r="17729" spans="1:12" x14ac:dyDescent="0.3">
      <c r="A17729" s="82" t="str">
        <f t="shared" si="554"/>
        <v>2020</v>
      </c>
      <c r="B17729" s="260" t="s">
        <v>2228</v>
      </c>
      <c r="C17729" s="261" t="s">
        <v>138</v>
      </c>
      <c r="D17729" s="74" t="str">
        <f t="shared" si="553"/>
        <v>mar/2020</v>
      </c>
      <c r="E17729" s="264">
        <v>43910</v>
      </c>
      <c r="F17729" s="282">
        <v>175941</v>
      </c>
      <c r="G17729" s="282" t="s">
        <v>2229</v>
      </c>
      <c r="H17729" s="265" t="s">
        <v>5213</v>
      </c>
      <c r="I17729" s="265" t="s">
        <v>145</v>
      </c>
      <c r="J17729" s="265">
        <v>-597.97</v>
      </c>
      <c r="K17729" s="83" t="str">
        <f>IFERROR(IFERROR(VLOOKUP(I17729,'DE-PARA'!B:D,3,0),VLOOKUP(I17729,'DE-PARA'!C:D,2,0)),"NÃO ENCONTRADO")</f>
        <v>Serviços</v>
      </c>
      <c r="L17729" s="50" t="str">
        <f>VLOOKUP(K17729,'Base -Receita-Despesa'!$B:$AS,1,FALSE)</f>
        <v>Serviços</v>
      </c>
    </row>
    <row r="17730" spans="1:12" x14ac:dyDescent="0.3">
      <c r="A17730" s="82" t="str">
        <f t="shared" si="554"/>
        <v>2020</v>
      </c>
      <c r="B17730" s="260" t="s">
        <v>2228</v>
      </c>
      <c r="C17730" s="261" t="s">
        <v>138</v>
      </c>
      <c r="D17730" s="74" t="str">
        <f t="shared" si="553"/>
        <v>mar/2020</v>
      </c>
      <c r="E17730" s="264">
        <v>43910</v>
      </c>
      <c r="F17730" s="282">
        <v>111172</v>
      </c>
      <c r="G17730" s="282" t="s">
        <v>2229</v>
      </c>
      <c r="H17730" s="265" t="s">
        <v>528</v>
      </c>
      <c r="I17730" s="265" t="s">
        <v>2182</v>
      </c>
      <c r="J17730" s="266">
        <v>-3588.6</v>
      </c>
      <c r="K17730" s="83" t="str">
        <f>IFERROR(IFERROR(VLOOKUP(I17730,'DE-PARA'!B:D,3,0),VLOOKUP(I17730,'DE-PARA'!C:D,2,0)),"NÃO ENCONTRADO")</f>
        <v>Materiais</v>
      </c>
      <c r="L17730" s="50" t="str">
        <f>VLOOKUP(K17730,'Base -Receita-Despesa'!$B:$AS,1,FALSE)</f>
        <v>Materiais</v>
      </c>
    </row>
    <row r="17731" spans="1:12" x14ac:dyDescent="0.3">
      <c r="A17731" s="82" t="str">
        <f t="shared" si="554"/>
        <v>2020</v>
      </c>
      <c r="B17731" s="260" t="s">
        <v>2228</v>
      </c>
      <c r="C17731" s="261" t="s">
        <v>138</v>
      </c>
      <c r="D17731" s="74" t="str">
        <f t="shared" si="553"/>
        <v>mar/2020</v>
      </c>
      <c r="E17731" s="264">
        <v>43910</v>
      </c>
      <c r="F17731" s="282">
        <v>19439</v>
      </c>
      <c r="G17731" s="282" t="s">
        <v>2229</v>
      </c>
      <c r="H17731" s="265" t="s">
        <v>3145</v>
      </c>
      <c r="I17731" s="265" t="s">
        <v>2181</v>
      </c>
      <c r="J17731" s="265">
        <v>-640</v>
      </c>
      <c r="K17731" s="83" t="str">
        <f>IFERROR(IFERROR(VLOOKUP(I17731,'DE-PARA'!B:D,3,0),VLOOKUP(I17731,'DE-PARA'!C:D,2,0)),"NÃO ENCONTRADO")</f>
        <v>Materiais</v>
      </c>
      <c r="L17731" s="50" t="str">
        <f>VLOOKUP(K17731,'Base -Receita-Despesa'!$B:$AS,1,FALSE)</f>
        <v>Materiais</v>
      </c>
    </row>
    <row r="17732" spans="1:12" x14ac:dyDescent="0.3">
      <c r="A17732" s="82" t="str">
        <f t="shared" si="554"/>
        <v>2020</v>
      </c>
      <c r="B17732" s="260" t="s">
        <v>2228</v>
      </c>
      <c r="C17732" s="261" t="s">
        <v>138</v>
      </c>
      <c r="D17732" s="74" t="str">
        <f t="shared" ref="D17732:D17795" si="555">TEXT(E17732,"mmm/aaaa")</f>
        <v>mar/2020</v>
      </c>
      <c r="E17732" s="264">
        <v>43910</v>
      </c>
      <c r="F17732" s="282" t="s">
        <v>5329</v>
      </c>
      <c r="G17732" s="282" t="s">
        <v>2229</v>
      </c>
      <c r="H17732" s="265" t="s">
        <v>2668</v>
      </c>
      <c r="I17732" s="265" t="s">
        <v>540</v>
      </c>
      <c r="J17732" s="265">
        <v>-170.19</v>
      </c>
      <c r="K17732" s="83" t="str">
        <f>IFERROR(IFERROR(VLOOKUP(I17732,'DE-PARA'!B:D,3,0),VLOOKUP(I17732,'DE-PARA'!C:D,2,0)),"NÃO ENCONTRADO")</f>
        <v>Tributos, Taxas e Contribuições</v>
      </c>
      <c r="L17732" s="50" t="str">
        <f>VLOOKUP(K17732,'Base -Receita-Despesa'!$B:$AS,1,FALSE)</f>
        <v>Tributos, Taxas e Contribuições</v>
      </c>
    </row>
    <row r="17733" spans="1:12" x14ac:dyDescent="0.3">
      <c r="A17733" s="82" t="str">
        <f t="shared" si="554"/>
        <v>2020</v>
      </c>
      <c r="B17733" s="260" t="s">
        <v>2228</v>
      </c>
      <c r="C17733" s="261" t="s">
        <v>138</v>
      </c>
      <c r="D17733" s="74" t="str">
        <f t="shared" si="555"/>
        <v>mar/2020</v>
      </c>
      <c r="E17733" s="264">
        <v>43910</v>
      </c>
      <c r="F17733" s="282" t="s">
        <v>5330</v>
      </c>
      <c r="G17733" s="282" t="s">
        <v>2229</v>
      </c>
      <c r="H17733" s="265" t="s">
        <v>4736</v>
      </c>
      <c r="I17733" s="265" t="s">
        <v>188</v>
      </c>
      <c r="J17733" s="266">
        <v>-1894.35</v>
      </c>
      <c r="K17733" s="83" t="str">
        <f>IFERROR(IFERROR(VLOOKUP(I17733,'DE-PARA'!B:D,3,0),VLOOKUP(I17733,'DE-PARA'!C:D,2,0)),"NÃO ENCONTRADO")</f>
        <v>Serviços</v>
      </c>
      <c r="L17733" s="50" t="str">
        <f>VLOOKUP(K17733,'Base -Receita-Despesa'!$B:$AS,1,FALSE)</f>
        <v>Serviços</v>
      </c>
    </row>
    <row r="17734" spans="1:12" x14ac:dyDescent="0.3">
      <c r="A17734" s="82" t="str">
        <f t="shared" si="554"/>
        <v>2020</v>
      </c>
      <c r="B17734" s="260" t="s">
        <v>2228</v>
      </c>
      <c r="C17734" s="261" t="s">
        <v>138</v>
      </c>
      <c r="D17734" s="74" t="str">
        <f t="shared" si="555"/>
        <v>mar/2020</v>
      </c>
      <c r="E17734" s="264">
        <v>43910</v>
      </c>
      <c r="F17734" s="282" t="s">
        <v>5331</v>
      </c>
      <c r="G17734" s="282" t="s">
        <v>2229</v>
      </c>
      <c r="H17734" s="265" t="s">
        <v>4736</v>
      </c>
      <c r="I17734" s="265" t="s">
        <v>179</v>
      </c>
      <c r="J17734" s="265">
        <v>-876.47</v>
      </c>
      <c r="K17734" s="83" t="str">
        <f>IFERROR(IFERROR(VLOOKUP(I17734,'DE-PARA'!B:D,3,0),VLOOKUP(I17734,'DE-PARA'!C:D,2,0)),"NÃO ENCONTRADO")</f>
        <v>Serviços</v>
      </c>
      <c r="L17734" s="50" t="str">
        <f>VLOOKUP(K17734,'Base -Receita-Despesa'!$B:$AS,1,FALSE)</f>
        <v>Serviços</v>
      </c>
    </row>
    <row r="17735" spans="1:12" x14ac:dyDescent="0.3">
      <c r="A17735" s="82" t="str">
        <f t="shared" si="554"/>
        <v>2020</v>
      </c>
      <c r="B17735" s="260" t="s">
        <v>2228</v>
      </c>
      <c r="C17735" s="261" t="s">
        <v>138</v>
      </c>
      <c r="D17735" s="74" t="str">
        <f t="shared" si="555"/>
        <v>mar/2020</v>
      </c>
      <c r="E17735" s="264">
        <v>43910</v>
      </c>
      <c r="F17735" s="282" t="s">
        <v>5332</v>
      </c>
      <c r="G17735" s="282" t="s">
        <v>2229</v>
      </c>
      <c r="H17735" s="265" t="s">
        <v>4736</v>
      </c>
      <c r="I17735" s="265" t="s">
        <v>179</v>
      </c>
      <c r="J17735" s="265">
        <v>-40.46</v>
      </c>
      <c r="K17735" s="83" t="str">
        <f>IFERROR(IFERROR(VLOOKUP(I17735,'DE-PARA'!B:D,3,0),VLOOKUP(I17735,'DE-PARA'!C:D,2,0)),"NÃO ENCONTRADO")</f>
        <v>Serviços</v>
      </c>
      <c r="L17735" s="50" t="str">
        <f>VLOOKUP(K17735,'Base -Receita-Despesa'!$B:$AS,1,FALSE)</f>
        <v>Serviços</v>
      </c>
    </row>
    <row r="17736" spans="1:12" x14ac:dyDescent="0.3">
      <c r="A17736" s="82" t="str">
        <f t="shared" si="554"/>
        <v>2020</v>
      </c>
      <c r="B17736" s="260" t="s">
        <v>2228</v>
      </c>
      <c r="C17736" s="261" t="s">
        <v>138</v>
      </c>
      <c r="D17736" s="74" t="str">
        <f t="shared" si="555"/>
        <v>mar/2020</v>
      </c>
      <c r="E17736" s="264">
        <v>43910</v>
      </c>
      <c r="F17736" s="282" t="s">
        <v>5333</v>
      </c>
      <c r="G17736" s="282" t="s">
        <v>2229</v>
      </c>
      <c r="H17736" s="265" t="s">
        <v>4736</v>
      </c>
      <c r="I17736" s="265" t="s">
        <v>188</v>
      </c>
      <c r="J17736" s="266">
        <v>-1894.35</v>
      </c>
      <c r="K17736" s="83" t="str">
        <f>IFERROR(IFERROR(VLOOKUP(I17736,'DE-PARA'!B:D,3,0),VLOOKUP(I17736,'DE-PARA'!C:D,2,0)),"NÃO ENCONTRADO")</f>
        <v>Serviços</v>
      </c>
      <c r="L17736" s="50" t="str">
        <f>VLOOKUP(K17736,'Base -Receita-Despesa'!$B:$AS,1,FALSE)</f>
        <v>Serviços</v>
      </c>
    </row>
    <row r="17737" spans="1:12" x14ac:dyDescent="0.3">
      <c r="A17737" s="82" t="str">
        <f t="shared" si="554"/>
        <v>2020</v>
      </c>
      <c r="B17737" s="260" t="s">
        <v>2228</v>
      </c>
      <c r="C17737" s="261" t="s">
        <v>138</v>
      </c>
      <c r="D17737" s="74" t="str">
        <f t="shared" si="555"/>
        <v>mar/2020</v>
      </c>
      <c r="E17737" s="264">
        <v>43910</v>
      </c>
      <c r="F17737" s="282" t="s">
        <v>5334</v>
      </c>
      <c r="G17737" s="282" t="s">
        <v>2229</v>
      </c>
      <c r="H17737" s="265" t="s">
        <v>5335</v>
      </c>
      <c r="I17737" s="265" t="s">
        <v>120</v>
      </c>
      <c r="J17737" s="265">
        <v>-78.03</v>
      </c>
      <c r="K17737" s="83" t="str">
        <f>IFERROR(IFERROR(VLOOKUP(I17737,'DE-PARA'!B:D,3,0),VLOOKUP(I17737,'DE-PARA'!C:D,2,0)),"NÃO ENCONTRADO")</f>
        <v>Serviços</v>
      </c>
      <c r="L17737" s="50" t="str">
        <f>VLOOKUP(K17737,'Base -Receita-Despesa'!$B:$AS,1,FALSE)</f>
        <v>Serviços</v>
      </c>
    </row>
    <row r="17738" spans="1:12" x14ac:dyDescent="0.3">
      <c r="A17738" s="82" t="str">
        <f t="shared" si="554"/>
        <v>2020</v>
      </c>
      <c r="B17738" s="260" t="s">
        <v>2228</v>
      </c>
      <c r="C17738" s="261" t="s">
        <v>138</v>
      </c>
      <c r="D17738" s="74" t="str">
        <f t="shared" si="555"/>
        <v>mar/2020</v>
      </c>
      <c r="E17738" s="264">
        <v>43910</v>
      </c>
      <c r="F17738" s="282" t="s">
        <v>5336</v>
      </c>
      <c r="G17738" s="282" t="s">
        <v>2229</v>
      </c>
      <c r="H17738" s="265" t="s">
        <v>4753</v>
      </c>
      <c r="I17738" s="265" t="s">
        <v>2176</v>
      </c>
      <c r="J17738" s="265">
        <v>-418.5</v>
      </c>
      <c r="K17738" s="83" t="str">
        <f>IFERROR(IFERROR(VLOOKUP(I17738,'DE-PARA'!B:D,3,0),VLOOKUP(I17738,'DE-PARA'!C:D,2,0)),"NÃO ENCONTRADO")</f>
        <v>Pessoal</v>
      </c>
      <c r="L17738" s="50" t="str">
        <f>VLOOKUP(K17738,'Base -Receita-Despesa'!$B:$AS,1,FALSE)</f>
        <v>Pessoal</v>
      </c>
    </row>
    <row r="17739" spans="1:12" x14ac:dyDescent="0.3">
      <c r="A17739" s="82" t="str">
        <f t="shared" si="554"/>
        <v>2020</v>
      </c>
      <c r="B17739" s="260" t="s">
        <v>2228</v>
      </c>
      <c r="C17739" s="261" t="s">
        <v>138</v>
      </c>
      <c r="D17739" s="74" t="str">
        <f t="shared" si="555"/>
        <v>mar/2020</v>
      </c>
      <c r="E17739" s="264">
        <v>43910</v>
      </c>
      <c r="F17739" s="282" t="s">
        <v>5337</v>
      </c>
      <c r="G17739" s="282" t="s">
        <v>2229</v>
      </c>
      <c r="H17739" s="265" t="s">
        <v>4753</v>
      </c>
      <c r="I17739" s="265" t="s">
        <v>2176</v>
      </c>
      <c r="J17739" s="265">
        <v>-924.42</v>
      </c>
      <c r="K17739" s="83" t="str">
        <f>IFERROR(IFERROR(VLOOKUP(I17739,'DE-PARA'!B:D,3,0),VLOOKUP(I17739,'DE-PARA'!C:D,2,0)),"NÃO ENCONTRADO")</f>
        <v>Pessoal</v>
      </c>
      <c r="L17739" s="50" t="str">
        <f>VLOOKUP(K17739,'Base -Receita-Despesa'!$B:$AS,1,FALSE)</f>
        <v>Pessoal</v>
      </c>
    </row>
    <row r="17740" spans="1:12" x14ac:dyDescent="0.3">
      <c r="A17740" s="82" t="str">
        <f t="shared" si="554"/>
        <v>2020</v>
      </c>
      <c r="B17740" s="260" t="s">
        <v>2228</v>
      </c>
      <c r="C17740" s="261" t="s">
        <v>138</v>
      </c>
      <c r="D17740" s="74" t="str">
        <f t="shared" si="555"/>
        <v>mar/2020</v>
      </c>
      <c r="E17740" s="264">
        <v>43910</v>
      </c>
      <c r="F17740" s="282" t="s">
        <v>5338</v>
      </c>
      <c r="G17740" s="282" t="s">
        <v>2229</v>
      </c>
      <c r="H17740" s="265" t="s">
        <v>257</v>
      </c>
      <c r="I17740" s="265" t="s">
        <v>145</v>
      </c>
      <c r="J17740" s="265">
        <v>-45.26</v>
      </c>
      <c r="K17740" s="83" t="str">
        <f>IFERROR(IFERROR(VLOOKUP(I17740,'DE-PARA'!B:D,3,0),VLOOKUP(I17740,'DE-PARA'!C:D,2,0)),"NÃO ENCONTRADO")</f>
        <v>Serviços</v>
      </c>
      <c r="L17740" s="50" t="str">
        <f>VLOOKUP(K17740,'Base -Receita-Despesa'!$B:$AS,1,FALSE)</f>
        <v>Serviços</v>
      </c>
    </row>
    <row r="17741" spans="1:12" x14ac:dyDescent="0.3">
      <c r="A17741" s="82" t="str">
        <f t="shared" si="554"/>
        <v>2020</v>
      </c>
      <c r="B17741" s="260" t="s">
        <v>2228</v>
      </c>
      <c r="C17741" s="261" t="s">
        <v>138</v>
      </c>
      <c r="D17741" s="74" t="str">
        <f t="shared" si="555"/>
        <v>mar/2020</v>
      </c>
      <c r="E17741" s="264">
        <v>43910</v>
      </c>
      <c r="F17741" s="282" t="s">
        <v>3084</v>
      </c>
      <c r="G17741" s="282" t="s">
        <v>2229</v>
      </c>
      <c r="H17741" s="265" t="s">
        <v>5049</v>
      </c>
      <c r="I17741" s="265" t="s">
        <v>2176</v>
      </c>
      <c r="J17741" s="266">
        <v>-6240.26</v>
      </c>
      <c r="K17741" s="83" t="str">
        <f>IFERROR(IFERROR(VLOOKUP(I17741,'DE-PARA'!B:D,3,0),VLOOKUP(I17741,'DE-PARA'!C:D,2,0)),"NÃO ENCONTRADO")</f>
        <v>Pessoal</v>
      </c>
      <c r="L17741" s="50" t="str">
        <f>VLOOKUP(K17741,'Base -Receita-Despesa'!$B:$AS,1,FALSE)</f>
        <v>Pessoal</v>
      </c>
    </row>
    <row r="17742" spans="1:12" x14ac:dyDescent="0.3">
      <c r="A17742" s="82" t="str">
        <f t="shared" si="554"/>
        <v>2020</v>
      </c>
      <c r="B17742" s="260" t="s">
        <v>2228</v>
      </c>
      <c r="C17742" s="261" t="s">
        <v>138</v>
      </c>
      <c r="D17742" s="74" t="str">
        <f t="shared" si="555"/>
        <v>mar/2020</v>
      </c>
      <c r="E17742" s="264">
        <v>43910</v>
      </c>
      <c r="F17742" s="282" t="s">
        <v>5339</v>
      </c>
      <c r="G17742" s="282" t="s">
        <v>2229</v>
      </c>
      <c r="H17742" s="265" t="s">
        <v>5049</v>
      </c>
      <c r="I17742" s="265" t="s">
        <v>2176</v>
      </c>
      <c r="J17742" s="266">
        <v>-6188.38</v>
      </c>
      <c r="K17742" s="83" t="str">
        <f>IFERROR(IFERROR(VLOOKUP(I17742,'DE-PARA'!B:D,3,0),VLOOKUP(I17742,'DE-PARA'!C:D,2,0)),"NÃO ENCONTRADO")</f>
        <v>Pessoal</v>
      </c>
      <c r="L17742" s="50" t="str">
        <f>VLOOKUP(K17742,'Base -Receita-Despesa'!$B:$AS,1,FALSE)</f>
        <v>Pessoal</v>
      </c>
    </row>
    <row r="17743" spans="1:12" x14ac:dyDescent="0.3">
      <c r="A17743" s="82" t="str">
        <f t="shared" si="554"/>
        <v>2020</v>
      </c>
      <c r="B17743" s="260" t="s">
        <v>2228</v>
      </c>
      <c r="C17743" s="261" t="s">
        <v>138</v>
      </c>
      <c r="D17743" s="74" t="str">
        <f t="shared" si="555"/>
        <v>mar/2020</v>
      </c>
      <c r="E17743" s="264">
        <v>43910</v>
      </c>
      <c r="F17743" s="282" t="s">
        <v>5340</v>
      </c>
      <c r="G17743" s="282" t="s">
        <v>2229</v>
      </c>
      <c r="H17743" s="265" t="s">
        <v>4768</v>
      </c>
      <c r="I17743" s="265" t="s">
        <v>118</v>
      </c>
      <c r="J17743" s="266">
        <v>-6903.77</v>
      </c>
      <c r="K17743" s="83" t="str">
        <f>IFERROR(IFERROR(VLOOKUP(I17743,'DE-PARA'!B:D,3,0),VLOOKUP(I17743,'DE-PARA'!C:D,2,0)),"NÃO ENCONTRADO")</f>
        <v>Serviços</v>
      </c>
      <c r="L17743" s="50" t="str">
        <f>VLOOKUP(K17743,'Base -Receita-Despesa'!$B:$AS,1,FALSE)</f>
        <v>Serviços</v>
      </c>
    </row>
    <row r="17744" spans="1:12" x14ac:dyDescent="0.3">
      <c r="A17744" s="82" t="str">
        <f t="shared" si="554"/>
        <v>2020</v>
      </c>
      <c r="B17744" s="260" t="s">
        <v>2228</v>
      </c>
      <c r="C17744" s="261" t="s">
        <v>138</v>
      </c>
      <c r="D17744" s="74" t="str">
        <f t="shared" si="555"/>
        <v>mar/2020</v>
      </c>
      <c r="E17744" s="264">
        <v>43910</v>
      </c>
      <c r="F17744" s="282" t="s">
        <v>5341</v>
      </c>
      <c r="G17744" s="282" t="s">
        <v>2229</v>
      </c>
      <c r="H17744" s="265" t="s">
        <v>4768</v>
      </c>
      <c r="I17744" s="265" t="s">
        <v>118</v>
      </c>
      <c r="J17744" s="266">
        <v>-4590.8999999999996</v>
      </c>
      <c r="K17744" s="83" t="str">
        <f>IFERROR(IFERROR(VLOOKUP(I17744,'DE-PARA'!B:D,3,0),VLOOKUP(I17744,'DE-PARA'!C:D,2,0)),"NÃO ENCONTRADO")</f>
        <v>Serviços</v>
      </c>
      <c r="L17744" s="50" t="str">
        <f>VLOOKUP(K17744,'Base -Receita-Despesa'!$B:$AS,1,FALSE)</f>
        <v>Serviços</v>
      </c>
    </row>
    <row r="17745" spans="1:12" x14ac:dyDescent="0.3">
      <c r="A17745" s="82" t="str">
        <f t="shared" si="554"/>
        <v>2020</v>
      </c>
      <c r="B17745" s="260" t="s">
        <v>2228</v>
      </c>
      <c r="C17745" s="261" t="s">
        <v>138</v>
      </c>
      <c r="D17745" s="74" t="str">
        <f t="shared" si="555"/>
        <v>mar/2020</v>
      </c>
      <c r="E17745" s="264">
        <v>43910</v>
      </c>
      <c r="F17745" s="282" t="s">
        <v>5342</v>
      </c>
      <c r="G17745" s="282" t="s">
        <v>2229</v>
      </c>
      <c r="H17745" s="265" t="s">
        <v>4768</v>
      </c>
      <c r="I17745" s="265" t="s">
        <v>118</v>
      </c>
      <c r="J17745" s="266">
        <v>-4590.8999999999996</v>
      </c>
      <c r="K17745" s="83" t="str">
        <f>IFERROR(IFERROR(VLOOKUP(I17745,'DE-PARA'!B:D,3,0),VLOOKUP(I17745,'DE-PARA'!C:D,2,0)),"NÃO ENCONTRADO")</f>
        <v>Serviços</v>
      </c>
      <c r="L17745" s="50" t="str">
        <f>VLOOKUP(K17745,'Base -Receita-Despesa'!$B:$AS,1,FALSE)</f>
        <v>Serviços</v>
      </c>
    </row>
    <row r="17746" spans="1:12" x14ac:dyDescent="0.3">
      <c r="A17746" s="82" t="str">
        <f t="shared" si="554"/>
        <v>2020</v>
      </c>
      <c r="B17746" s="260" t="s">
        <v>2228</v>
      </c>
      <c r="C17746" s="261" t="s">
        <v>138</v>
      </c>
      <c r="D17746" s="74" t="str">
        <f t="shared" si="555"/>
        <v>mar/2020</v>
      </c>
      <c r="E17746" s="264">
        <v>43910</v>
      </c>
      <c r="F17746" s="282" t="s">
        <v>5343</v>
      </c>
      <c r="G17746" s="282" t="s">
        <v>2229</v>
      </c>
      <c r="H17746" s="265" t="s">
        <v>180</v>
      </c>
      <c r="I17746" s="265" t="s">
        <v>181</v>
      </c>
      <c r="J17746" s="266">
        <v>-1177.19</v>
      </c>
      <c r="K17746" s="83" t="str">
        <f>IFERROR(IFERROR(VLOOKUP(I17746,'DE-PARA'!B:D,3,0),VLOOKUP(I17746,'DE-PARA'!C:D,2,0)),"NÃO ENCONTRADO")</f>
        <v>Serviços</v>
      </c>
      <c r="L17746" s="50" t="str">
        <f>VLOOKUP(K17746,'Base -Receita-Despesa'!$B:$AS,1,FALSE)</f>
        <v>Serviços</v>
      </c>
    </row>
    <row r="17747" spans="1:12" x14ac:dyDescent="0.3">
      <c r="A17747" s="82" t="str">
        <f t="shared" si="554"/>
        <v>2020</v>
      </c>
      <c r="B17747" s="260" t="s">
        <v>2228</v>
      </c>
      <c r="C17747" s="261" t="s">
        <v>138</v>
      </c>
      <c r="D17747" s="74" t="str">
        <f t="shared" si="555"/>
        <v>mar/2020</v>
      </c>
      <c r="E17747" s="264">
        <v>43910</v>
      </c>
      <c r="F17747" s="282" t="s">
        <v>5344</v>
      </c>
      <c r="G17747" s="282" t="s">
        <v>2229</v>
      </c>
      <c r="H17747" s="265" t="s">
        <v>180</v>
      </c>
      <c r="I17747" s="265" t="s">
        <v>181</v>
      </c>
      <c r="J17747" s="265">
        <v>-695.5</v>
      </c>
      <c r="K17747" s="83" t="str">
        <f>IFERROR(IFERROR(VLOOKUP(I17747,'DE-PARA'!B:D,3,0),VLOOKUP(I17747,'DE-PARA'!C:D,2,0)),"NÃO ENCONTRADO")</f>
        <v>Serviços</v>
      </c>
      <c r="L17747" s="50" t="str">
        <f>VLOOKUP(K17747,'Base -Receita-Despesa'!$B:$AS,1,FALSE)</f>
        <v>Serviços</v>
      </c>
    </row>
    <row r="17748" spans="1:12" x14ac:dyDescent="0.3">
      <c r="A17748" s="82" t="str">
        <f t="shared" si="554"/>
        <v>2020</v>
      </c>
      <c r="B17748" s="260" t="s">
        <v>2228</v>
      </c>
      <c r="C17748" s="261" t="s">
        <v>138</v>
      </c>
      <c r="D17748" s="74" t="str">
        <f t="shared" si="555"/>
        <v>mar/2020</v>
      </c>
      <c r="E17748" s="264">
        <v>43910</v>
      </c>
      <c r="F17748" s="282" t="s">
        <v>5345</v>
      </c>
      <c r="G17748" s="282" t="s">
        <v>2229</v>
      </c>
      <c r="H17748" s="265" t="s">
        <v>180</v>
      </c>
      <c r="I17748" s="265" t="s">
        <v>181</v>
      </c>
      <c r="J17748" s="266">
        <v>-1098.7</v>
      </c>
      <c r="K17748" s="83" t="str">
        <f>IFERROR(IFERROR(VLOOKUP(I17748,'DE-PARA'!B:D,3,0),VLOOKUP(I17748,'DE-PARA'!C:D,2,0)),"NÃO ENCONTRADO")</f>
        <v>Serviços</v>
      </c>
      <c r="L17748" s="50" t="str">
        <f>VLOOKUP(K17748,'Base -Receita-Despesa'!$B:$AS,1,FALSE)</f>
        <v>Serviços</v>
      </c>
    </row>
    <row r="17749" spans="1:12" x14ac:dyDescent="0.3">
      <c r="A17749" s="82" t="str">
        <f t="shared" si="554"/>
        <v>2020</v>
      </c>
      <c r="B17749" s="260" t="s">
        <v>2228</v>
      </c>
      <c r="C17749" s="261" t="s">
        <v>138</v>
      </c>
      <c r="D17749" s="74" t="str">
        <f t="shared" si="555"/>
        <v>mar/2020</v>
      </c>
      <c r="E17749" s="264">
        <v>43910</v>
      </c>
      <c r="F17749" s="282" t="s">
        <v>5346</v>
      </c>
      <c r="G17749" s="282" t="s">
        <v>2229</v>
      </c>
      <c r="H17749" s="265" t="s">
        <v>180</v>
      </c>
      <c r="I17749" s="265" t="s">
        <v>181</v>
      </c>
      <c r="J17749" s="265">
        <v>-649.14</v>
      </c>
      <c r="K17749" s="83" t="str">
        <f>IFERROR(IFERROR(VLOOKUP(I17749,'DE-PARA'!B:D,3,0),VLOOKUP(I17749,'DE-PARA'!C:D,2,0)),"NÃO ENCONTRADO")</f>
        <v>Serviços</v>
      </c>
      <c r="L17749" s="50" t="str">
        <f>VLOOKUP(K17749,'Base -Receita-Despesa'!$B:$AS,1,FALSE)</f>
        <v>Serviços</v>
      </c>
    </row>
    <row r="17750" spans="1:12" x14ac:dyDescent="0.3">
      <c r="A17750" s="82" t="str">
        <f t="shared" si="554"/>
        <v>2020</v>
      </c>
      <c r="B17750" s="260" t="s">
        <v>2228</v>
      </c>
      <c r="C17750" s="261" t="s">
        <v>138</v>
      </c>
      <c r="D17750" s="74" t="str">
        <f t="shared" si="555"/>
        <v>mar/2020</v>
      </c>
      <c r="E17750" s="264">
        <v>43910</v>
      </c>
      <c r="F17750" s="282" t="s">
        <v>5347</v>
      </c>
      <c r="G17750" s="282" t="s">
        <v>2229</v>
      </c>
      <c r="H17750" s="265" t="s">
        <v>5164</v>
      </c>
      <c r="I17750" s="265" t="s">
        <v>200</v>
      </c>
      <c r="J17750" s="265">
        <v>-215.06</v>
      </c>
      <c r="K17750" s="83" t="str">
        <f>IFERROR(IFERROR(VLOOKUP(I17750,'DE-PARA'!B:D,3,0),VLOOKUP(I17750,'DE-PARA'!C:D,2,0)),"NÃO ENCONTRADO")</f>
        <v>Serviços</v>
      </c>
      <c r="L17750" s="50" t="str">
        <f>VLOOKUP(K17750,'Base -Receita-Despesa'!$B:$AS,1,FALSE)</f>
        <v>Serviços</v>
      </c>
    </row>
    <row r="17751" spans="1:12" x14ac:dyDescent="0.3">
      <c r="A17751" s="82" t="str">
        <f t="shared" si="554"/>
        <v>2020</v>
      </c>
      <c r="B17751" s="260" t="s">
        <v>2228</v>
      </c>
      <c r="C17751" s="261" t="s">
        <v>138</v>
      </c>
      <c r="D17751" s="74" t="str">
        <f t="shared" si="555"/>
        <v>mar/2020</v>
      </c>
      <c r="E17751" s="264">
        <v>43910</v>
      </c>
      <c r="F17751" s="282" t="s">
        <v>5348</v>
      </c>
      <c r="G17751" s="282" t="s">
        <v>2229</v>
      </c>
      <c r="H17751" s="265" t="s">
        <v>5164</v>
      </c>
      <c r="I17751" s="265" t="s">
        <v>200</v>
      </c>
      <c r="J17751" s="265">
        <v>-215.06</v>
      </c>
      <c r="K17751" s="83" t="str">
        <f>IFERROR(IFERROR(VLOOKUP(I17751,'DE-PARA'!B:D,3,0),VLOOKUP(I17751,'DE-PARA'!C:D,2,0)),"NÃO ENCONTRADO")</f>
        <v>Serviços</v>
      </c>
      <c r="L17751" s="50" t="str">
        <f>VLOOKUP(K17751,'Base -Receita-Despesa'!$B:$AS,1,FALSE)</f>
        <v>Serviços</v>
      </c>
    </row>
    <row r="17752" spans="1:12" x14ac:dyDescent="0.3">
      <c r="A17752" s="82" t="str">
        <f t="shared" si="554"/>
        <v>2020</v>
      </c>
      <c r="B17752" s="260" t="s">
        <v>2228</v>
      </c>
      <c r="C17752" s="261" t="s">
        <v>138</v>
      </c>
      <c r="D17752" s="74" t="str">
        <f t="shared" si="555"/>
        <v>mar/2020</v>
      </c>
      <c r="E17752" s="264">
        <v>43910</v>
      </c>
      <c r="F17752" s="320" t="s">
        <v>5349</v>
      </c>
      <c r="G17752" s="320" t="s">
        <v>2229</v>
      </c>
      <c r="H17752" s="265" t="s">
        <v>4736</v>
      </c>
      <c r="I17752" s="265" t="s">
        <v>188</v>
      </c>
      <c r="J17752" s="265">
        <v>-611.08000000000004</v>
      </c>
      <c r="K17752" s="83" t="str">
        <f>IFERROR(IFERROR(VLOOKUP(I17752,'DE-PARA'!B:D,3,0),VLOOKUP(I17752,'DE-PARA'!C:D,2,0)),"NÃO ENCONTRADO")</f>
        <v>Serviços</v>
      </c>
      <c r="L17752" s="50" t="str">
        <f>VLOOKUP(K17752,'Base -Receita-Despesa'!$B:$AS,1,FALSE)</f>
        <v>Serviços</v>
      </c>
    </row>
    <row r="17753" spans="1:12" x14ac:dyDescent="0.3">
      <c r="A17753" s="82" t="str">
        <f t="shared" si="554"/>
        <v>2020</v>
      </c>
      <c r="B17753" s="260" t="s">
        <v>2228</v>
      </c>
      <c r="C17753" s="261" t="s">
        <v>138</v>
      </c>
      <c r="D17753" s="74" t="str">
        <f t="shared" si="555"/>
        <v>mar/2020</v>
      </c>
      <c r="E17753" s="264">
        <v>43910</v>
      </c>
      <c r="F17753" s="320" t="s">
        <v>5350</v>
      </c>
      <c r="G17753" s="320" t="s">
        <v>2229</v>
      </c>
      <c r="H17753" s="265" t="s">
        <v>5335</v>
      </c>
      <c r="I17753" s="265" t="s">
        <v>120</v>
      </c>
      <c r="J17753" s="265">
        <v>-25.17</v>
      </c>
      <c r="K17753" s="83" t="str">
        <f>IFERROR(IFERROR(VLOOKUP(I17753,'DE-PARA'!B:D,3,0),VLOOKUP(I17753,'DE-PARA'!C:D,2,0)),"NÃO ENCONTRADO")</f>
        <v>Serviços</v>
      </c>
      <c r="L17753" s="50" t="str">
        <f>VLOOKUP(K17753,'Base -Receita-Despesa'!$B:$AS,1,FALSE)</f>
        <v>Serviços</v>
      </c>
    </row>
    <row r="17754" spans="1:12" x14ac:dyDescent="0.3">
      <c r="A17754" s="82" t="str">
        <f t="shared" si="554"/>
        <v>2020</v>
      </c>
      <c r="B17754" s="260" t="s">
        <v>2228</v>
      </c>
      <c r="C17754" s="261" t="s">
        <v>138</v>
      </c>
      <c r="D17754" s="74" t="str">
        <f t="shared" si="555"/>
        <v>mar/2020</v>
      </c>
      <c r="E17754" s="264">
        <v>43910</v>
      </c>
      <c r="F17754" s="320" t="s">
        <v>5351</v>
      </c>
      <c r="G17754" s="320" t="s">
        <v>2229</v>
      </c>
      <c r="H17754" s="265" t="s">
        <v>4753</v>
      </c>
      <c r="I17754" s="265" t="s">
        <v>2176</v>
      </c>
      <c r="J17754" s="266">
        <v>-6020.24</v>
      </c>
      <c r="K17754" s="83" t="str">
        <f>IFERROR(IFERROR(VLOOKUP(I17754,'DE-PARA'!B:D,3,0),VLOOKUP(I17754,'DE-PARA'!C:D,2,0)),"NÃO ENCONTRADO")</f>
        <v>Pessoal</v>
      </c>
      <c r="L17754" s="50" t="str">
        <f>VLOOKUP(K17754,'Base -Receita-Despesa'!$B:$AS,1,FALSE)</f>
        <v>Pessoal</v>
      </c>
    </row>
    <row r="17755" spans="1:12" x14ac:dyDescent="0.3">
      <c r="A17755" s="82" t="str">
        <f t="shared" si="554"/>
        <v>2020</v>
      </c>
      <c r="B17755" s="260" t="s">
        <v>2228</v>
      </c>
      <c r="C17755" s="261" t="s">
        <v>138</v>
      </c>
      <c r="D17755" s="74" t="str">
        <f t="shared" si="555"/>
        <v>mar/2020</v>
      </c>
      <c r="E17755" s="264">
        <v>43910</v>
      </c>
      <c r="F17755" s="320" t="s">
        <v>5352</v>
      </c>
      <c r="G17755" s="320" t="s">
        <v>2229</v>
      </c>
      <c r="H17755" s="265" t="s">
        <v>4753</v>
      </c>
      <c r="I17755" s="265" t="s">
        <v>2176</v>
      </c>
      <c r="J17755" s="266">
        <v>-3195.17</v>
      </c>
      <c r="K17755" s="83" t="str">
        <f>IFERROR(IFERROR(VLOOKUP(I17755,'DE-PARA'!B:D,3,0),VLOOKUP(I17755,'DE-PARA'!C:D,2,0)),"NÃO ENCONTRADO")</f>
        <v>Pessoal</v>
      </c>
      <c r="L17755" s="50" t="str">
        <f>VLOOKUP(K17755,'Base -Receita-Despesa'!$B:$AS,1,FALSE)</f>
        <v>Pessoal</v>
      </c>
    </row>
    <row r="17756" spans="1:12" x14ac:dyDescent="0.3">
      <c r="A17756" s="82" t="str">
        <f t="shared" si="554"/>
        <v>2020</v>
      </c>
      <c r="B17756" s="260" t="s">
        <v>2228</v>
      </c>
      <c r="C17756" s="261" t="s">
        <v>138</v>
      </c>
      <c r="D17756" s="74" t="str">
        <f t="shared" si="555"/>
        <v>mar/2020</v>
      </c>
      <c r="E17756" s="264">
        <v>43910</v>
      </c>
      <c r="F17756" s="320" t="s">
        <v>3100</v>
      </c>
      <c r="G17756" s="320" t="s">
        <v>2229</v>
      </c>
      <c r="H17756" s="265" t="s">
        <v>4753</v>
      </c>
      <c r="I17756" s="265" t="s">
        <v>2176</v>
      </c>
      <c r="J17756" s="265">
        <v>-144.58000000000001</v>
      </c>
      <c r="K17756" s="83" t="str">
        <f>IFERROR(IFERROR(VLOOKUP(I17756,'DE-PARA'!B:D,3,0),VLOOKUP(I17756,'DE-PARA'!C:D,2,0)),"NÃO ENCONTRADO")</f>
        <v>Pessoal</v>
      </c>
      <c r="L17756" s="50" t="str">
        <f>VLOOKUP(K17756,'Base -Receita-Despesa'!$B:$AS,1,FALSE)</f>
        <v>Pessoal</v>
      </c>
    </row>
    <row r="17757" spans="1:12" x14ac:dyDescent="0.3">
      <c r="A17757" s="82" t="str">
        <f t="shared" si="554"/>
        <v>2020</v>
      </c>
      <c r="B17757" s="260" t="s">
        <v>2228</v>
      </c>
      <c r="C17757" s="261" t="s">
        <v>138</v>
      </c>
      <c r="D17757" s="74" t="str">
        <f t="shared" si="555"/>
        <v>mar/2020</v>
      </c>
      <c r="E17757" s="264">
        <v>43910</v>
      </c>
      <c r="F17757" s="320" t="s">
        <v>3102</v>
      </c>
      <c r="G17757" s="320" t="s">
        <v>2229</v>
      </c>
      <c r="H17757" s="265" t="s">
        <v>4753</v>
      </c>
      <c r="I17757" s="265" t="s">
        <v>2176</v>
      </c>
      <c r="J17757" s="265">
        <v>-298.56</v>
      </c>
      <c r="K17757" s="83" t="str">
        <f>IFERROR(IFERROR(VLOOKUP(I17757,'DE-PARA'!B:D,3,0),VLOOKUP(I17757,'DE-PARA'!C:D,2,0)),"NÃO ENCONTRADO")</f>
        <v>Pessoal</v>
      </c>
      <c r="L17757" s="50" t="str">
        <f>VLOOKUP(K17757,'Base -Receita-Despesa'!$B:$AS,1,FALSE)</f>
        <v>Pessoal</v>
      </c>
    </row>
    <row r="17758" spans="1:12" x14ac:dyDescent="0.3">
      <c r="A17758" s="82" t="str">
        <f t="shared" si="554"/>
        <v>2020</v>
      </c>
      <c r="B17758" s="260" t="s">
        <v>2228</v>
      </c>
      <c r="C17758" s="261" t="s">
        <v>138</v>
      </c>
      <c r="D17758" s="74" t="str">
        <f t="shared" si="555"/>
        <v>mar/2020</v>
      </c>
      <c r="E17758" s="264">
        <v>43910</v>
      </c>
      <c r="F17758" s="320" t="s">
        <v>5353</v>
      </c>
      <c r="G17758" s="320" t="s">
        <v>2229</v>
      </c>
      <c r="H17758" s="265" t="s">
        <v>2370</v>
      </c>
      <c r="I17758" s="265" t="s">
        <v>145</v>
      </c>
      <c r="J17758" s="265">
        <v>-79.86</v>
      </c>
      <c r="K17758" s="83" t="str">
        <f>IFERROR(IFERROR(VLOOKUP(I17758,'DE-PARA'!B:D,3,0),VLOOKUP(I17758,'DE-PARA'!C:D,2,0)),"NÃO ENCONTRADO")</f>
        <v>Serviços</v>
      </c>
      <c r="L17758" s="50" t="str">
        <f>VLOOKUP(K17758,'Base -Receita-Despesa'!$B:$AS,1,FALSE)</f>
        <v>Serviços</v>
      </c>
    </row>
    <row r="17759" spans="1:12" x14ac:dyDescent="0.3">
      <c r="A17759" s="82" t="str">
        <f t="shared" si="554"/>
        <v>2020</v>
      </c>
      <c r="B17759" s="260" t="s">
        <v>2228</v>
      </c>
      <c r="C17759" s="261" t="s">
        <v>138</v>
      </c>
      <c r="D17759" s="74" t="str">
        <f t="shared" si="555"/>
        <v>mar/2020</v>
      </c>
      <c r="E17759" s="264">
        <v>43910</v>
      </c>
      <c r="F17759" s="320" t="s">
        <v>5354</v>
      </c>
      <c r="G17759" s="320" t="s">
        <v>2229</v>
      </c>
      <c r="H17759" s="265" t="s">
        <v>257</v>
      </c>
      <c r="I17759" s="265" t="s">
        <v>145</v>
      </c>
      <c r="J17759" s="265">
        <v>-14.6</v>
      </c>
      <c r="K17759" s="83" t="str">
        <f>IFERROR(IFERROR(VLOOKUP(I17759,'DE-PARA'!B:D,3,0),VLOOKUP(I17759,'DE-PARA'!C:D,2,0)),"NÃO ENCONTRADO")</f>
        <v>Serviços</v>
      </c>
      <c r="L17759" s="50" t="str">
        <f>VLOOKUP(K17759,'Base -Receita-Despesa'!$B:$AS,1,FALSE)</f>
        <v>Serviços</v>
      </c>
    </row>
    <row r="17760" spans="1:12" x14ac:dyDescent="0.3">
      <c r="A17760" s="82" t="str">
        <f t="shared" si="554"/>
        <v>2020</v>
      </c>
      <c r="B17760" s="260" t="s">
        <v>2228</v>
      </c>
      <c r="C17760" s="261" t="s">
        <v>138</v>
      </c>
      <c r="D17760" s="74" t="str">
        <f t="shared" si="555"/>
        <v>mar/2020</v>
      </c>
      <c r="E17760" s="264">
        <v>43910</v>
      </c>
      <c r="F17760" s="320" t="s">
        <v>5355</v>
      </c>
      <c r="G17760" s="320" t="s">
        <v>2229</v>
      </c>
      <c r="H17760" s="265" t="s">
        <v>5049</v>
      </c>
      <c r="I17760" s="265" t="s">
        <v>2176</v>
      </c>
      <c r="J17760" s="266">
        <v>-1996.25</v>
      </c>
      <c r="K17760" s="83" t="str">
        <f>IFERROR(IFERROR(VLOOKUP(I17760,'DE-PARA'!B:D,3,0),VLOOKUP(I17760,'DE-PARA'!C:D,2,0)),"NÃO ENCONTRADO")</f>
        <v>Pessoal</v>
      </c>
      <c r="L17760" s="50" t="str">
        <f>VLOOKUP(K17760,'Base -Receita-Despesa'!$B:$AS,1,FALSE)</f>
        <v>Pessoal</v>
      </c>
    </row>
    <row r="17761" spans="1:12" x14ac:dyDescent="0.3">
      <c r="A17761" s="82" t="str">
        <f t="shared" si="554"/>
        <v>2020</v>
      </c>
      <c r="B17761" s="260" t="s">
        <v>2228</v>
      </c>
      <c r="C17761" s="261" t="s">
        <v>138</v>
      </c>
      <c r="D17761" s="74" t="str">
        <f t="shared" si="555"/>
        <v>mar/2020</v>
      </c>
      <c r="E17761" s="264">
        <v>43910</v>
      </c>
      <c r="F17761" s="320" t="s">
        <v>5356</v>
      </c>
      <c r="G17761" s="320" t="s">
        <v>2229</v>
      </c>
      <c r="H17761" s="265" t="s">
        <v>5164</v>
      </c>
      <c r="I17761" s="265" t="s">
        <v>200</v>
      </c>
      <c r="J17761" s="265">
        <v>-69.38</v>
      </c>
      <c r="K17761" s="83" t="str">
        <f>IFERROR(IFERROR(VLOOKUP(I17761,'DE-PARA'!B:D,3,0),VLOOKUP(I17761,'DE-PARA'!C:D,2,0)),"NÃO ENCONTRADO")</f>
        <v>Serviços</v>
      </c>
      <c r="L17761" s="50" t="str">
        <f>VLOOKUP(K17761,'Base -Receita-Despesa'!$B:$AS,1,FALSE)</f>
        <v>Serviços</v>
      </c>
    </row>
    <row r="17762" spans="1:12" x14ac:dyDescent="0.3">
      <c r="A17762" s="82" t="str">
        <f t="shared" si="554"/>
        <v>2020</v>
      </c>
      <c r="B17762" s="260" t="s">
        <v>2228</v>
      </c>
      <c r="C17762" s="261" t="s">
        <v>138</v>
      </c>
      <c r="D17762" s="74" t="str">
        <f t="shared" si="555"/>
        <v>mar/2020</v>
      </c>
      <c r="E17762" s="264">
        <v>43910</v>
      </c>
      <c r="F17762" s="282" t="s">
        <v>4412</v>
      </c>
      <c r="G17762" s="282" t="s">
        <v>2229</v>
      </c>
      <c r="H17762" s="265" t="s">
        <v>5357</v>
      </c>
      <c r="I17762" s="265" t="s">
        <v>128</v>
      </c>
      <c r="J17762" s="266">
        <v>-15902.14</v>
      </c>
      <c r="K17762" s="83" t="str">
        <f>IFERROR(IFERROR(VLOOKUP(I17762,'DE-PARA'!B:D,3,0),VLOOKUP(I17762,'DE-PARA'!C:D,2,0)),"NÃO ENCONTRADO")</f>
        <v>Encargos sobre Folha de Pagamento</v>
      </c>
      <c r="L17762" s="50" t="str">
        <f>VLOOKUP(K17762,'Base -Receita-Despesa'!$B:$AS,1,FALSE)</f>
        <v>Encargos sobre Folha de Pagamento</v>
      </c>
    </row>
    <row r="17763" spans="1:12" x14ac:dyDescent="0.3">
      <c r="A17763" s="82" t="str">
        <f t="shared" si="554"/>
        <v>2020</v>
      </c>
      <c r="B17763" s="260" t="s">
        <v>2228</v>
      </c>
      <c r="C17763" s="261" t="s">
        <v>138</v>
      </c>
      <c r="D17763" s="74" t="str">
        <f t="shared" si="555"/>
        <v>mar/2020</v>
      </c>
      <c r="E17763" s="264">
        <v>43910</v>
      </c>
      <c r="F17763" s="282" t="s">
        <v>4412</v>
      </c>
      <c r="G17763" s="282" t="s">
        <v>2229</v>
      </c>
      <c r="H17763" s="265" t="s">
        <v>5358</v>
      </c>
      <c r="I17763" s="265" t="s">
        <v>128</v>
      </c>
      <c r="J17763" s="266">
        <v>-16457.43</v>
      </c>
      <c r="K17763" s="83" t="str">
        <f>IFERROR(IFERROR(VLOOKUP(I17763,'DE-PARA'!B:D,3,0),VLOOKUP(I17763,'DE-PARA'!C:D,2,0)),"NÃO ENCONTRADO")</f>
        <v>Encargos sobre Folha de Pagamento</v>
      </c>
      <c r="L17763" s="50" t="str">
        <f>VLOOKUP(K17763,'Base -Receita-Despesa'!$B:$AS,1,FALSE)</f>
        <v>Encargos sobre Folha de Pagamento</v>
      </c>
    </row>
    <row r="17764" spans="1:12" x14ac:dyDescent="0.3">
      <c r="A17764" s="82" t="str">
        <f t="shared" si="554"/>
        <v>2020</v>
      </c>
      <c r="B17764" s="260" t="s">
        <v>2228</v>
      </c>
      <c r="C17764" s="261" t="s">
        <v>138</v>
      </c>
      <c r="D17764" s="74" t="str">
        <f t="shared" si="555"/>
        <v>mar/2020</v>
      </c>
      <c r="E17764" s="264">
        <v>43910</v>
      </c>
      <c r="F17764" s="320" t="s">
        <v>5359</v>
      </c>
      <c r="G17764" s="320" t="s">
        <v>2229</v>
      </c>
      <c r="H17764" s="265" t="s">
        <v>4736</v>
      </c>
      <c r="I17764" s="265" t="s">
        <v>188</v>
      </c>
      <c r="J17764" s="266">
        <v>-4481.24</v>
      </c>
      <c r="K17764" s="83" t="str">
        <f>IFERROR(IFERROR(VLOOKUP(I17764,'DE-PARA'!B:D,3,0),VLOOKUP(I17764,'DE-PARA'!C:D,2,0)),"NÃO ENCONTRADO")</f>
        <v>Serviços</v>
      </c>
      <c r="L17764" s="50" t="str">
        <f>VLOOKUP(K17764,'Base -Receita-Despesa'!$B:$AS,1,FALSE)</f>
        <v>Serviços</v>
      </c>
    </row>
    <row r="17765" spans="1:12" x14ac:dyDescent="0.3">
      <c r="A17765" s="82" t="str">
        <f t="shared" si="554"/>
        <v>2020</v>
      </c>
      <c r="B17765" s="260" t="s">
        <v>2228</v>
      </c>
      <c r="C17765" s="261" t="s">
        <v>138</v>
      </c>
      <c r="D17765" s="74" t="str">
        <f t="shared" si="555"/>
        <v>mar/2020</v>
      </c>
      <c r="E17765" s="264">
        <v>43910</v>
      </c>
      <c r="F17765" s="320" t="s">
        <v>5360</v>
      </c>
      <c r="G17765" s="320" t="s">
        <v>2229</v>
      </c>
      <c r="H17765" s="265" t="s">
        <v>4753</v>
      </c>
      <c r="I17765" s="265" t="s">
        <v>2176</v>
      </c>
      <c r="J17765" s="266">
        <v>-8740</v>
      </c>
      <c r="K17765" s="83" t="str">
        <f>IFERROR(IFERROR(VLOOKUP(I17765,'DE-PARA'!B:D,3,0),VLOOKUP(I17765,'DE-PARA'!C:D,2,0)),"NÃO ENCONTRADO")</f>
        <v>Pessoal</v>
      </c>
      <c r="L17765" s="50" t="str">
        <f>VLOOKUP(K17765,'Base -Receita-Despesa'!$B:$AS,1,FALSE)</f>
        <v>Pessoal</v>
      </c>
    </row>
    <row r="17766" spans="1:12" x14ac:dyDescent="0.3">
      <c r="A17766" s="82" t="str">
        <f t="shared" si="554"/>
        <v>2020</v>
      </c>
      <c r="B17766" s="260" t="s">
        <v>2228</v>
      </c>
      <c r="C17766" s="261" t="s">
        <v>138</v>
      </c>
      <c r="D17766" s="74" t="str">
        <f t="shared" si="555"/>
        <v>mar/2020</v>
      </c>
      <c r="E17766" s="264">
        <v>43910</v>
      </c>
      <c r="F17766" s="320" t="s">
        <v>2477</v>
      </c>
      <c r="G17766" s="320" t="s">
        <v>2229</v>
      </c>
      <c r="H17766" s="265" t="s">
        <v>5114</v>
      </c>
      <c r="I17766" s="265" t="s">
        <v>118</v>
      </c>
      <c r="J17766" s="266">
        <v>-14252.02</v>
      </c>
      <c r="K17766" s="83" t="str">
        <f>IFERROR(IFERROR(VLOOKUP(I17766,'DE-PARA'!B:D,3,0),VLOOKUP(I17766,'DE-PARA'!C:D,2,0)),"NÃO ENCONTRADO")</f>
        <v>Serviços</v>
      </c>
      <c r="L17766" s="50" t="str">
        <f>VLOOKUP(K17766,'Base -Receita-Despesa'!$B:$AS,1,FALSE)</f>
        <v>Serviços</v>
      </c>
    </row>
    <row r="17767" spans="1:12" x14ac:dyDescent="0.3">
      <c r="A17767" s="82" t="str">
        <f t="shared" si="554"/>
        <v>2020</v>
      </c>
      <c r="B17767" s="260" t="s">
        <v>2228</v>
      </c>
      <c r="C17767" s="261" t="s">
        <v>138</v>
      </c>
      <c r="D17767" s="74" t="str">
        <f t="shared" si="555"/>
        <v>mar/2020</v>
      </c>
      <c r="E17767" s="264">
        <v>43910</v>
      </c>
      <c r="F17767" s="282">
        <v>3976</v>
      </c>
      <c r="G17767" s="282" t="s">
        <v>2229</v>
      </c>
      <c r="H17767" s="265" t="s">
        <v>5361</v>
      </c>
      <c r="I17767" s="265" t="s">
        <v>2182</v>
      </c>
      <c r="J17767" s="265">
        <v>-320</v>
      </c>
      <c r="K17767" s="83" t="str">
        <f>IFERROR(IFERROR(VLOOKUP(I17767,'DE-PARA'!B:D,3,0),VLOOKUP(I17767,'DE-PARA'!C:D,2,0)),"NÃO ENCONTRADO")</f>
        <v>Materiais</v>
      </c>
      <c r="L17767" s="50" t="str">
        <f>VLOOKUP(K17767,'Base -Receita-Despesa'!$B:$AS,1,FALSE)</f>
        <v>Materiais</v>
      </c>
    </row>
    <row r="17768" spans="1:12" x14ac:dyDescent="0.3">
      <c r="A17768" s="82" t="str">
        <f t="shared" si="554"/>
        <v>2020</v>
      </c>
      <c r="B17768" s="260" t="s">
        <v>2228</v>
      </c>
      <c r="C17768" s="261" t="s">
        <v>138</v>
      </c>
      <c r="D17768" s="74" t="str">
        <f t="shared" si="555"/>
        <v>mar/2020</v>
      </c>
      <c r="E17768" s="264">
        <v>43910</v>
      </c>
      <c r="F17768" s="282">
        <v>1322</v>
      </c>
      <c r="G17768" s="282" t="s">
        <v>2229</v>
      </c>
      <c r="H17768" s="265" t="s">
        <v>5264</v>
      </c>
      <c r="I17768" s="265" t="s">
        <v>526</v>
      </c>
      <c r="J17768" s="266">
        <v>-22000</v>
      </c>
      <c r="K17768" s="83" t="str">
        <f>IFERROR(IFERROR(VLOOKUP(I17768,'DE-PARA'!B:D,3,0),VLOOKUP(I17768,'DE-PARA'!C:D,2,0)),"NÃO ENCONTRADO")</f>
        <v>Serviços</v>
      </c>
      <c r="L17768" s="50" t="str">
        <f>VLOOKUP(K17768,'Base -Receita-Despesa'!$B:$AS,1,FALSE)</f>
        <v>Serviços</v>
      </c>
    </row>
    <row r="17769" spans="1:12" x14ac:dyDescent="0.3">
      <c r="A17769" s="82" t="str">
        <f t="shared" si="554"/>
        <v>2020</v>
      </c>
      <c r="B17769" s="260" t="s">
        <v>2228</v>
      </c>
      <c r="C17769" s="261" t="s">
        <v>138</v>
      </c>
      <c r="D17769" s="74" t="str">
        <f t="shared" si="555"/>
        <v>mar/2020</v>
      </c>
      <c r="E17769" s="264">
        <v>43910</v>
      </c>
      <c r="F17769" s="282">
        <v>109</v>
      </c>
      <c r="G17769" s="282" t="s">
        <v>2229</v>
      </c>
      <c r="H17769" s="265" t="s">
        <v>4753</v>
      </c>
      <c r="I17769" s="265" t="s">
        <v>2176</v>
      </c>
      <c r="J17769" s="266">
        <v>-361156.04</v>
      </c>
      <c r="K17769" s="83" t="str">
        <f>IFERROR(IFERROR(VLOOKUP(I17769,'DE-PARA'!B:D,3,0),VLOOKUP(I17769,'DE-PARA'!C:D,2,0)),"NÃO ENCONTRADO")</f>
        <v>Pessoal</v>
      </c>
      <c r="L17769" s="50" t="str">
        <f>VLOOKUP(K17769,'Base -Receita-Despesa'!$B:$AS,1,FALSE)</f>
        <v>Pessoal</v>
      </c>
    </row>
    <row r="17770" spans="1:12" x14ac:dyDescent="0.3">
      <c r="A17770" s="82" t="str">
        <f t="shared" ref="A17770:A17833" si="556">IF(K17770="NÃO ENCONTRADO",0,RIGHT(D17770,4))</f>
        <v>2020</v>
      </c>
      <c r="B17770" s="260" t="s">
        <v>2228</v>
      </c>
      <c r="C17770" s="261" t="s">
        <v>138</v>
      </c>
      <c r="D17770" s="74" t="str">
        <f t="shared" si="555"/>
        <v>mar/2020</v>
      </c>
      <c r="E17770" s="264">
        <v>43910</v>
      </c>
      <c r="F17770" s="282">
        <v>110</v>
      </c>
      <c r="G17770" s="282" t="s">
        <v>2229</v>
      </c>
      <c r="H17770" s="265" t="s">
        <v>4753</v>
      </c>
      <c r="I17770" s="265" t="s">
        <v>2176</v>
      </c>
      <c r="J17770" s="266">
        <v>-18679.900000000001</v>
      </c>
      <c r="K17770" s="83" t="str">
        <f>IFERROR(IFERROR(VLOOKUP(I17770,'DE-PARA'!B:D,3,0),VLOOKUP(I17770,'DE-PARA'!C:D,2,0)),"NÃO ENCONTRADO")</f>
        <v>Pessoal</v>
      </c>
      <c r="L17770" s="50" t="str">
        <f>VLOOKUP(K17770,'Base -Receita-Despesa'!$B:$AS,1,FALSE)</f>
        <v>Pessoal</v>
      </c>
    </row>
    <row r="17771" spans="1:12" x14ac:dyDescent="0.3">
      <c r="A17771" s="82" t="str">
        <f t="shared" si="556"/>
        <v>2020</v>
      </c>
      <c r="B17771" s="260" t="s">
        <v>2228</v>
      </c>
      <c r="C17771" s="261" t="s">
        <v>138</v>
      </c>
      <c r="D17771" s="74" t="str">
        <f t="shared" si="555"/>
        <v>mar/2020</v>
      </c>
      <c r="E17771" s="264">
        <v>43910</v>
      </c>
      <c r="F17771" s="282">
        <v>111</v>
      </c>
      <c r="G17771" s="282" t="s">
        <v>2229</v>
      </c>
      <c r="H17771" s="265" t="s">
        <v>4753</v>
      </c>
      <c r="I17771" s="265" t="s">
        <v>2176</v>
      </c>
      <c r="J17771" s="266">
        <v>-9113.2099999999991</v>
      </c>
      <c r="K17771" s="83" t="str">
        <f>IFERROR(IFERROR(VLOOKUP(I17771,'DE-PARA'!B:D,3,0),VLOOKUP(I17771,'DE-PARA'!C:D,2,0)),"NÃO ENCONTRADO")</f>
        <v>Pessoal</v>
      </c>
      <c r="L17771" s="50" t="str">
        <f>VLOOKUP(K17771,'Base -Receita-Despesa'!$B:$AS,1,FALSE)</f>
        <v>Pessoal</v>
      </c>
    </row>
    <row r="17772" spans="1:12" x14ac:dyDescent="0.3">
      <c r="A17772" s="82" t="str">
        <f t="shared" si="556"/>
        <v>2020</v>
      </c>
      <c r="B17772" s="260" t="s">
        <v>2228</v>
      </c>
      <c r="C17772" s="261" t="s">
        <v>138</v>
      </c>
      <c r="D17772" s="74" t="str">
        <f t="shared" si="555"/>
        <v>mar/2020</v>
      </c>
      <c r="E17772" s="264">
        <v>43910</v>
      </c>
      <c r="F17772" s="282">
        <v>112</v>
      </c>
      <c r="G17772" s="282" t="s">
        <v>2229</v>
      </c>
      <c r="H17772" s="265" t="s">
        <v>4753</v>
      </c>
      <c r="I17772" s="265" t="s">
        <v>2176</v>
      </c>
      <c r="J17772" s="266">
        <v>-195254.79</v>
      </c>
      <c r="K17772" s="83" t="str">
        <f>IFERROR(IFERROR(VLOOKUP(I17772,'DE-PARA'!B:D,3,0),VLOOKUP(I17772,'DE-PARA'!C:D,2,0)),"NÃO ENCONTRADO")</f>
        <v>Pessoal</v>
      </c>
      <c r="L17772" s="50" t="str">
        <f>VLOOKUP(K17772,'Base -Receita-Despesa'!$B:$AS,1,FALSE)</f>
        <v>Pessoal</v>
      </c>
    </row>
    <row r="17773" spans="1:12" x14ac:dyDescent="0.3">
      <c r="A17773" s="82" t="str">
        <f t="shared" si="556"/>
        <v>2020</v>
      </c>
      <c r="B17773" s="260" t="s">
        <v>2228</v>
      </c>
      <c r="C17773" s="261" t="s">
        <v>138</v>
      </c>
      <c r="D17773" s="74" t="str">
        <f t="shared" si="555"/>
        <v>mar/2020</v>
      </c>
      <c r="E17773" s="264">
        <v>43910</v>
      </c>
      <c r="F17773" s="282">
        <v>781</v>
      </c>
      <c r="G17773" s="282" t="s">
        <v>2229</v>
      </c>
      <c r="H17773" s="265" t="s">
        <v>5164</v>
      </c>
      <c r="I17773" s="265" t="s">
        <v>200</v>
      </c>
      <c r="J17773" s="266">
        <v>-4340.5600000000004</v>
      </c>
      <c r="K17773" s="83" t="str">
        <f>IFERROR(IFERROR(VLOOKUP(I17773,'DE-PARA'!B:D,3,0),VLOOKUP(I17773,'DE-PARA'!C:D,2,0)),"NÃO ENCONTRADO")</f>
        <v>Serviços</v>
      </c>
      <c r="L17773" s="50" t="str">
        <f>VLOOKUP(K17773,'Base -Receita-Despesa'!$B:$AS,1,FALSE)</f>
        <v>Serviços</v>
      </c>
    </row>
    <row r="17774" spans="1:12" x14ac:dyDescent="0.3">
      <c r="A17774" s="82" t="str">
        <f t="shared" si="556"/>
        <v>2020</v>
      </c>
      <c r="B17774" s="260" t="s">
        <v>2228</v>
      </c>
      <c r="C17774" s="261" t="s">
        <v>138</v>
      </c>
      <c r="D17774" s="74" t="str">
        <f t="shared" si="555"/>
        <v>mar/2020</v>
      </c>
      <c r="E17774" s="264">
        <v>43910</v>
      </c>
      <c r="F17774" s="282">
        <v>1261</v>
      </c>
      <c r="G17774" s="282" t="s">
        <v>2229</v>
      </c>
      <c r="H17774" s="265" t="s">
        <v>5154</v>
      </c>
      <c r="I17774" s="265" t="s">
        <v>120</v>
      </c>
      <c r="J17774" s="266">
        <v>-2600</v>
      </c>
      <c r="K17774" s="83" t="str">
        <f>IFERROR(IFERROR(VLOOKUP(I17774,'DE-PARA'!B:D,3,0),VLOOKUP(I17774,'DE-PARA'!C:D,2,0)),"NÃO ENCONTRADO")</f>
        <v>Serviços</v>
      </c>
      <c r="L17774" s="50" t="str">
        <f>VLOOKUP(K17774,'Base -Receita-Despesa'!$B:$AS,1,FALSE)</f>
        <v>Serviços</v>
      </c>
    </row>
    <row r="17775" spans="1:12" x14ac:dyDescent="0.3">
      <c r="A17775" s="82" t="str">
        <f t="shared" si="556"/>
        <v>2020</v>
      </c>
      <c r="B17775" s="260" t="s">
        <v>2228</v>
      </c>
      <c r="C17775" s="261" t="s">
        <v>138</v>
      </c>
      <c r="D17775" s="74" t="str">
        <f t="shared" si="555"/>
        <v>mar/2020</v>
      </c>
      <c r="E17775" s="264">
        <v>43910</v>
      </c>
      <c r="F17775" s="282">
        <v>1264</v>
      </c>
      <c r="G17775" s="282" t="s">
        <v>2229</v>
      </c>
      <c r="H17775" s="265" t="s">
        <v>5154</v>
      </c>
      <c r="I17775" s="265" t="s">
        <v>120</v>
      </c>
      <c r="J17775" s="266">
        <v>-2640</v>
      </c>
      <c r="K17775" s="83" t="str">
        <f>IFERROR(IFERROR(VLOOKUP(I17775,'DE-PARA'!B:D,3,0),VLOOKUP(I17775,'DE-PARA'!C:D,2,0)),"NÃO ENCONTRADO")</f>
        <v>Serviços</v>
      </c>
      <c r="L17775" s="50" t="str">
        <f>VLOOKUP(K17775,'Base -Receita-Despesa'!$B:$AS,1,FALSE)</f>
        <v>Serviços</v>
      </c>
    </row>
    <row r="17776" spans="1:12" x14ac:dyDescent="0.3">
      <c r="A17776" s="82" t="str">
        <f t="shared" si="556"/>
        <v>2020</v>
      </c>
      <c r="B17776" s="260" t="s">
        <v>2228</v>
      </c>
      <c r="C17776" s="261" t="s">
        <v>138</v>
      </c>
      <c r="D17776" s="74" t="str">
        <f t="shared" si="555"/>
        <v>mar/2020</v>
      </c>
      <c r="E17776" s="264">
        <v>43910</v>
      </c>
      <c r="F17776" s="282">
        <v>106</v>
      </c>
      <c r="G17776" s="282" t="s">
        <v>2229</v>
      </c>
      <c r="H17776" s="265" t="s">
        <v>5153</v>
      </c>
      <c r="I17776" s="265" t="s">
        <v>145</v>
      </c>
      <c r="J17776" s="266">
        <v>-27486.5</v>
      </c>
      <c r="K17776" s="83" t="str">
        <f>IFERROR(IFERROR(VLOOKUP(I17776,'DE-PARA'!B:D,3,0),VLOOKUP(I17776,'DE-PARA'!C:D,2,0)),"NÃO ENCONTRADO")</f>
        <v>Serviços</v>
      </c>
      <c r="L17776" s="50" t="str">
        <f>VLOOKUP(K17776,'Base -Receita-Despesa'!$B:$AS,1,FALSE)</f>
        <v>Serviços</v>
      </c>
    </row>
    <row r="17777" spans="1:12" x14ac:dyDescent="0.3">
      <c r="A17777" s="82" t="str">
        <f t="shared" si="556"/>
        <v>2020</v>
      </c>
      <c r="B17777" s="260" t="s">
        <v>2228</v>
      </c>
      <c r="C17777" s="261" t="s">
        <v>138</v>
      </c>
      <c r="D17777" s="74" t="str">
        <f t="shared" si="555"/>
        <v>mar/2020</v>
      </c>
      <c r="E17777" s="264">
        <v>43910</v>
      </c>
      <c r="F17777" s="282" t="s">
        <v>3376</v>
      </c>
      <c r="G17777" s="282" t="s">
        <v>2229</v>
      </c>
      <c r="H17777" s="265" t="s">
        <v>5357</v>
      </c>
      <c r="I17777" s="265" t="s">
        <v>130</v>
      </c>
      <c r="J17777" s="266">
        <v>-50564.93</v>
      </c>
      <c r="K17777" s="83" t="str">
        <f>IFERROR(IFERROR(VLOOKUP(I17777,'DE-PARA'!B:D,3,0),VLOOKUP(I17777,'DE-PARA'!C:D,2,0)),"NÃO ENCONTRADO")</f>
        <v>Rescisões Trabalhistas</v>
      </c>
      <c r="L17777" s="50" t="str">
        <f>VLOOKUP(K17777,'Base -Receita-Despesa'!$B:$AS,1,FALSE)</f>
        <v>Rescisões Trabalhistas</v>
      </c>
    </row>
    <row r="17778" spans="1:12" x14ac:dyDescent="0.3">
      <c r="A17778" s="82" t="str">
        <f t="shared" si="556"/>
        <v>2020</v>
      </c>
      <c r="B17778" s="260" t="s">
        <v>2228</v>
      </c>
      <c r="C17778" s="261" t="s">
        <v>138</v>
      </c>
      <c r="D17778" s="74" t="str">
        <f t="shared" si="555"/>
        <v>mar/2020</v>
      </c>
      <c r="E17778" s="264">
        <v>43910</v>
      </c>
      <c r="F17778" s="282" t="s">
        <v>3376</v>
      </c>
      <c r="G17778" s="282" t="s">
        <v>2229</v>
      </c>
      <c r="H17778" s="265" t="s">
        <v>5358</v>
      </c>
      <c r="I17778" s="265" t="s">
        <v>130</v>
      </c>
      <c r="J17778" s="266">
        <v>-24223.42</v>
      </c>
      <c r="K17778" s="83" t="str">
        <f>IFERROR(IFERROR(VLOOKUP(I17778,'DE-PARA'!B:D,3,0),VLOOKUP(I17778,'DE-PARA'!C:D,2,0)),"NÃO ENCONTRADO")</f>
        <v>Rescisões Trabalhistas</v>
      </c>
      <c r="L17778" s="50" t="str">
        <f>VLOOKUP(K17778,'Base -Receita-Despesa'!$B:$AS,1,FALSE)</f>
        <v>Rescisões Trabalhistas</v>
      </c>
    </row>
    <row r="17779" spans="1:12" x14ac:dyDescent="0.3">
      <c r="A17779" s="82" t="str">
        <f t="shared" si="556"/>
        <v>2020</v>
      </c>
      <c r="B17779" s="260" t="s">
        <v>2228</v>
      </c>
      <c r="C17779" s="261" t="s">
        <v>138</v>
      </c>
      <c r="D17779" s="74" t="str">
        <f t="shared" si="555"/>
        <v>mar/2020</v>
      </c>
      <c r="E17779" s="264">
        <v>43910</v>
      </c>
      <c r="F17779" s="282" t="s">
        <v>1261</v>
      </c>
      <c r="G17779" s="282" t="s">
        <v>2229</v>
      </c>
      <c r="H17779" s="265" t="s">
        <v>2250</v>
      </c>
      <c r="I17779" s="265" t="s">
        <v>135</v>
      </c>
      <c r="J17779" s="265">
        <v>-9.5</v>
      </c>
      <c r="K17779" s="83" t="str">
        <f>IFERROR(IFERROR(VLOOKUP(I17779,'DE-PARA'!B:D,3,0),VLOOKUP(I17779,'DE-PARA'!C:D,2,0)),"NÃO ENCONTRADO")</f>
        <v>Outras Saídas</v>
      </c>
      <c r="L17779" s="50" t="str">
        <f>VLOOKUP(K17779,'Base -Receita-Despesa'!$B:$AS,1,FALSE)</f>
        <v>Outras Saídas</v>
      </c>
    </row>
    <row r="17780" spans="1:12" x14ac:dyDescent="0.3">
      <c r="A17780" s="82" t="str">
        <f t="shared" si="556"/>
        <v>2020</v>
      </c>
      <c r="B17780" s="260" t="s">
        <v>2228</v>
      </c>
      <c r="C17780" s="261" t="s">
        <v>138</v>
      </c>
      <c r="D17780" s="74" t="str">
        <f t="shared" si="555"/>
        <v>mar/2020</v>
      </c>
      <c r="E17780" s="264">
        <v>43910</v>
      </c>
      <c r="F17780" s="282" t="s">
        <v>1261</v>
      </c>
      <c r="G17780" s="282" t="s">
        <v>2229</v>
      </c>
      <c r="H17780" s="265" t="s">
        <v>2250</v>
      </c>
      <c r="I17780" s="265" t="s">
        <v>135</v>
      </c>
      <c r="J17780" s="265">
        <v>-9.5</v>
      </c>
      <c r="K17780" s="83" t="str">
        <f>IFERROR(IFERROR(VLOOKUP(I17780,'DE-PARA'!B:D,3,0),VLOOKUP(I17780,'DE-PARA'!C:D,2,0)),"NÃO ENCONTRADO")</f>
        <v>Outras Saídas</v>
      </c>
      <c r="L17780" s="50" t="str">
        <f>VLOOKUP(K17780,'Base -Receita-Despesa'!$B:$AS,1,FALSE)</f>
        <v>Outras Saídas</v>
      </c>
    </row>
    <row r="17781" spans="1:12" x14ac:dyDescent="0.3">
      <c r="A17781" s="82" t="str">
        <f t="shared" si="556"/>
        <v>2020</v>
      </c>
      <c r="B17781" s="260" t="s">
        <v>2228</v>
      </c>
      <c r="C17781" s="261" t="s">
        <v>138</v>
      </c>
      <c r="D17781" s="74" t="str">
        <f t="shared" si="555"/>
        <v>mar/2020</v>
      </c>
      <c r="E17781" s="264">
        <v>43910</v>
      </c>
      <c r="F17781" s="282" t="s">
        <v>1261</v>
      </c>
      <c r="G17781" s="282" t="s">
        <v>2229</v>
      </c>
      <c r="H17781" s="265" t="s">
        <v>2250</v>
      </c>
      <c r="I17781" s="265" t="s">
        <v>135</v>
      </c>
      <c r="J17781" s="265">
        <v>-9.5</v>
      </c>
      <c r="K17781" s="83" t="str">
        <f>IFERROR(IFERROR(VLOOKUP(I17781,'DE-PARA'!B:D,3,0),VLOOKUP(I17781,'DE-PARA'!C:D,2,0)),"NÃO ENCONTRADO")</f>
        <v>Outras Saídas</v>
      </c>
      <c r="L17781" s="50" t="str">
        <f>VLOOKUP(K17781,'Base -Receita-Despesa'!$B:$AS,1,FALSE)</f>
        <v>Outras Saídas</v>
      </c>
    </row>
    <row r="17782" spans="1:12" x14ac:dyDescent="0.3">
      <c r="A17782" s="82" t="str">
        <f t="shared" si="556"/>
        <v>2020</v>
      </c>
      <c r="B17782" s="260" t="s">
        <v>2228</v>
      </c>
      <c r="C17782" s="261" t="s">
        <v>138</v>
      </c>
      <c r="D17782" s="74" t="str">
        <f t="shared" si="555"/>
        <v>mar/2020</v>
      </c>
      <c r="E17782" s="264">
        <v>43910</v>
      </c>
      <c r="F17782" s="282" t="s">
        <v>1261</v>
      </c>
      <c r="G17782" s="282" t="s">
        <v>2229</v>
      </c>
      <c r="H17782" s="265" t="s">
        <v>2250</v>
      </c>
      <c r="I17782" s="265" t="s">
        <v>135</v>
      </c>
      <c r="J17782" s="265">
        <v>-9.5</v>
      </c>
      <c r="K17782" s="83" t="str">
        <f>IFERROR(IFERROR(VLOOKUP(I17782,'DE-PARA'!B:D,3,0),VLOOKUP(I17782,'DE-PARA'!C:D,2,0)),"NÃO ENCONTRADO")</f>
        <v>Outras Saídas</v>
      </c>
      <c r="L17782" s="50" t="str">
        <f>VLOOKUP(K17782,'Base -Receita-Despesa'!$B:$AS,1,FALSE)</f>
        <v>Outras Saídas</v>
      </c>
    </row>
    <row r="17783" spans="1:12" x14ac:dyDescent="0.3">
      <c r="A17783" s="82" t="str">
        <f t="shared" si="556"/>
        <v>2020</v>
      </c>
      <c r="B17783" s="260" t="s">
        <v>2228</v>
      </c>
      <c r="C17783" s="261" t="s">
        <v>138</v>
      </c>
      <c r="D17783" s="74" t="str">
        <f t="shared" si="555"/>
        <v>mar/2020</v>
      </c>
      <c r="E17783" s="264">
        <v>43910</v>
      </c>
      <c r="F17783" s="282" t="s">
        <v>1261</v>
      </c>
      <c r="G17783" s="282" t="s">
        <v>2229</v>
      </c>
      <c r="H17783" s="265" t="s">
        <v>2250</v>
      </c>
      <c r="I17783" s="265" t="s">
        <v>135</v>
      </c>
      <c r="J17783" s="265">
        <v>-9.5</v>
      </c>
      <c r="K17783" s="83" t="str">
        <f>IFERROR(IFERROR(VLOOKUP(I17783,'DE-PARA'!B:D,3,0),VLOOKUP(I17783,'DE-PARA'!C:D,2,0)),"NÃO ENCONTRADO")</f>
        <v>Outras Saídas</v>
      </c>
      <c r="L17783" s="50" t="str">
        <f>VLOOKUP(K17783,'Base -Receita-Despesa'!$B:$AS,1,FALSE)</f>
        <v>Outras Saídas</v>
      </c>
    </row>
    <row r="17784" spans="1:12" x14ac:dyDescent="0.3">
      <c r="A17784" s="82" t="str">
        <f t="shared" si="556"/>
        <v>2020</v>
      </c>
      <c r="B17784" s="260" t="s">
        <v>2228</v>
      </c>
      <c r="C17784" s="261" t="s">
        <v>138</v>
      </c>
      <c r="D17784" s="74" t="str">
        <f t="shared" si="555"/>
        <v>mar/2020</v>
      </c>
      <c r="E17784" s="264">
        <v>43910</v>
      </c>
      <c r="F17784" s="282" t="s">
        <v>1261</v>
      </c>
      <c r="G17784" s="282" t="s">
        <v>2229</v>
      </c>
      <c r="H17784" s="265" t="s">
        <v>2250</v>
      </c>
      <c r="I17784" s="265" t="s">
        <v>135</v>
      </c>
      <c r="J17784" s="265">
        <v>-9.5</v>
      </c>
      <c r="K17784" s="83" t="str">
        <f>IFERROR(IFERROR(VLOOKUP(I17784,'DE-PARA'!B:D,3,0),VLOOKUP(I17784,'DE-PARA'!C:D,2,0)),"NÃO ENCONTRADO")</f>
        <v>Outras Saídas</v>
      </c>
      <c r="L17784" s="50" t="str">
        <f>VLOOKUP(K17784,'Base -Receita-Despesa'!$B:$AS,1,FALSE)</f>
        <v>Outras Saídas</v>
      </c>
    </row>
    <row r="17785" spans="1:12" x14ac:dyDescent="0.3">
      <c r="A17785" s="82" t="str">
        <f t="shared" si="556"/>
        <v>2020</v>
      </c>
      <c r="B17785" s="260" t="s">
        <v>2228</v>
      </c>
      <c r="C17785" s="261" t="s">
        <v>138</v>
      </c>
      <c r="D17785" s="74" t="str">
        <f t="shared" si="555"/>
        <v>mar/2020</v>
      </c>
      <c r="E17785" s="264">
        <v>43910</v>
      </c>
      <c r="F17785" s="282" t="s">
        <v>1261</v>
      </c>
      <c r="G17785" s="282" t="s">
        <v>2229</v>
      </c>
      <c r="H17785" s="265" t="s">
        <v>2250</v>
      </c>
      <c r="I17785" s="265" t="s">
        <v>135</v>
      </c>
      <c r="J17785" s="265">
        <v>-9.5</v>
      </c>
      <c r="K17785" s="83" t="str">
        <f>IFERROR(IFERROR(VLOOKUP(I17785,'DE-PARA'!B:D,3,0),VLOOKUP(I17785,'DE-PARA'!C:D,2,0)),"NÃO ENCONTRADO")</f>
        <v>Outras Saídas</v>
      </c>
      <c r="L17785" s="50" t="str">
        <f>VLOOKUP(K17785,'Base -Receita-Despesa'!$B:$AS,1,FALSE)</f>
        <v>Outras Saídas</v>
      </c>
    </row>
    <row r="17786" spans="1:12" x14ac:dyDescent="0.3">
      <c r="A17786" s="82" t="str">
        <f t="shared" si="556"/>
        <v>2020</v>
      </c>
      <c r="B17786" s="260" t="s">
        <v>2228</v>
      </c>
      <c r="C17786" s="261" t="s">
        <v>138</v>
      </c>
      <c r="D17786" s="74" t="str">
        <f t="shared" si="555"/>
        <v>mar/2020</v>
      </c>
      <c r="E17786" s="264">
        <v>43910</v>
      </c>
      <c r="F17786" s="282" t="s">
        <v>1261</v>
      </c>
      <c r="G17786" s="282" t="s">
        <v>2229</v>
      </c>
      <c r="H17786" s="265" t="s">
        <v>262</v>
      </c>
      <c r="I17786" s="265" t="s">
        <v>135</v>
      </c>
      <c r="J17786" s="265">
        <v>-220.17</v>
      </c>
      <c r="K17786" s="83" t="str">
        <f>IFERROR(IFERROR(VLOOKUP(I17786,'DE-PARA'!B:D,3,0),VLOOKUP(I17786,'DE-PARA'!C:D,2,0)),"NÃO ENCONTRADO")</f>
        <v>Outras Saídas</v>
      </c>
      <c r="L17786" s="50" t="str">
        <f>VLOOKUP(K17786,'Base -Receita-Despesa'!$B:$AS,1,FALSE)</f>
        <v>Outras Saídas</v>
      </c>
    </row>
    <row r="17787" spans="1:12" x14ac:dyDescent="0.3">
      <c r="A17787" s="82" t="str">
        <f t="shared" si="556"/>
        <v>2020</v>
      </c>
      <c r="B17787" s="260" t="s">
        <v>2228</v>
      </c>
      <c r="C17787" s="261" t="s">
        <v>138</v>
      </c>
      <c r="D17787" s="74" t="str">
        <f t="shared" si="555"/>
        <v>mar/2020</v>
      </c>
      <c r="E17787" s="264">
        <v>43910</v>
      </c>
      <c r="F17787" s="282" t="s">
        <v>1070</v>
      </c>
      <c r="G17787" s="282" t="s">
        <v>2229</v>
      </c>
      <c r="H17787" s="265" t="s">
        <v>1071</v>
      </c>
      <c r="I17787" s="265" t="s">
        <v>2237</v>
      </c>
      <c r="J17787" s="266">
        <v>1563295.68</v>
      </c>
      <c r="K17787" s="83" t="str">
        <f>IFERROR(IFERROR(VLOOKUP(I17787,'DE-PARA'!B:D,3,0),VLOOKUP(I17787,'DE-PARA'!C:D,2,0)),"NÃO ENCONTRADO")</f>
        <v>Entrada Conta Aplicação (+)</v>
      </c>
      <c r="L17787" s="50" t="str">
        <f>VLOOKUP(K17787,'Base -Receita-Despesa'!$B:$AS,1,FALSE)</f>
        <v>ENTRADA CONTA APLICAÇÃO (+)</v>
      </c>
    </row>
    <row r="17788" spans="1:12" x14ac:dyDescent="0.3">
      <c r="A17788" s="82" t="str">
        <f t="shared" si="556"/>
        <v>2020</v>
      </c>
      <c r="B17788" s="260" t="s">
        <v>2240</v>
      </c>
      <c r="C17788" s="261" t="s">
        <v>138</v>
      </c>
      <c r="D17788" s="74" t="str">
        <f t="shared" si="555"/>
        <v>mar/2020</v>
      </c>
      <c r="E17788" s="264">
        <v>43913</v>
      </c>
      <c r="F17788" s="282" t="s">
        <v>5126</v>
      </c>
      <c r="G17788" s="282" t="s">
        <v>2229</v>
      </c>
      <c r="H17788" s="265" t="s">
        <v>2251</v>
      </c>
      <c r="I17788" s="265" t="s">
        <v>126</v>
      </c>
      <c r="J17788" s="284">
        <v>-500000</v>
      </c>
      <c r="K17788" s="83" t="str">
        <f>IFERROR(IFERROR(VLOOKUP(I17788,'DE-PARA'!B:D,3,0),VLOOKUP(I17788,'DE-PARA'!C:D,2,0)),"NÃO ENCONTRADO")</f>
        <v>TEV – Transferências Entre Contas (Entradas)</v>
      </c>
      <c r="L17788" s="50" t="str">
        <f>VLOOKUP(K17788,'Base -Receita-Despesa'!$B:$AS,1,FALSE)</f>
        <v>TEV – Transferências Entre Contas (Entradas)</v>
      </c>
    </row>
    <row r="17789" spans="1:12" x14ac:dyDescent="0.3">
      <c r="A17789" s="82" t="str">
        <f t="shared" si="556"/>
        <v>2020</v>
      </c>
      <c r="B17789" s="260" t="s">
        <v>2228</v>
      </c>
      <c r="C17789" s="261" t="s">
        <v>138</v>
      </c>
      <c r="D17789" s="74" t="str">
        <f t="shared" si="555"/>
        <v>mar/2020</v>
      </c>
      <c r="E17789" s="264">
        <v>43913</v>
      </c>
      <c r="F17789" s="282" t="s">
        <v>5126</v>
      </c>
      <c r="G17789" s="282" t="s">
        <v>2229</v>
      </c>
      <c r="H17789" s="265" t="s">
        <v>2251</v>
      </c>
      <c r="I17789" s="265" t="s">
        <v>126</v>
      </c>
      <c r="J17789" s="266">
        <v>500000</v>
      </c>
      <c r="K17789" s="83" t="str">
        <f>IFERROR(IFERROR(VLOOKUP(I17789,'DE-PARA'!B:D,3,0),VLOOKUP(I17789,'DE-PARA'!C:D,2,0)),"NÃO ENCONTRADO")</f>
        <v>TEV – Transferências Entre Contas (Entradas)</v>
      </c>
      <c r="L17789" s="50" t="str">
        <f>VLOOKUP(K17789,'Base -Receita-Despesa'!$B:$AS,1,FALSE)</f>
        <v>TEV – Transferências Entre Contas (Entradas)</v>
      </c>
    </row>
    <row r="17790" spans="1:12" x14ac:dyDescent="0.3">
      <c r="A17790" s="82" t="str">
        <f t="shared" si="556"/>
        <v>2020</v>
      </c>
      <c r="B17790" s="260" t="s">
        <v>2228</v>
      </c>
      <c r="C17790" s="261" t="s">
        <v>138</v>
      </c>
      <c r="D17790" s="74" t="str">
        <f t="shared" si="555"/>
        <v>mar/2020</v>
      </c>
      <c r="E17790" s="264">
        <v>43913</v>
      </c>
      <c r="F17790" s="282">
        <v>35633</v>
      </c>
      <c r="G17790" s="282" t="s">
        <v>2229</v>
      </c>
      <c r="H17790" s="265" t="s">
        <v>5171</v>
      </c>
      <c r="I17790" s="265" t="s">
        <v>2182</v>
      </c>
      <c r="J17790" s="266">
        <v>-1083.26</v>
      </c>
      <c r="K17790" s="83" t="str">
        <f>IFERROR(IFERROR(VLOOKUP(I17790,'DE-PARA'!B:D,3,0),VLOOKUP(I17790,'DE-PARA'!C:D,2,0)),"NÃO ENCONTRADO")</f>
        <v>Materiais</v>
      </c>
      <c r="L17790" s="50" t="str">
        <f>VLOOKUP(K17790,'Base -Receita-Despesa'!$B:$AS,1,FALSE)</f>
        <v>Materiais</v>
      </c>
    </row>
    <row r="17791" spans="1:12" x14ac:dyDescent="0.3">
      <c r="A17791" s="82" t="str">
        <f t="shared" si="556"/>
        <v>2020</v>
      </c>
      <c r="B17791" s="260" t="s">
        <v>2228</v>
      </c>
      <c r="C17791" s="261" t="s">
        <v>138</v>
      </c>
      <c r="D17791" s="74" t="str">
        <f t="shared" si="555"/>
        <v>mar/2020</v>
      </c>
      <c r="E17791" s="264">
        <v>43913</v>
      </c>
      <c r="F17791" s="282">
        <v>323008</v>
      </c>
      <c r="G17791" s="282" t="s">
        <v>2229</v>
      </c>
      <c r="H17791" s="265" t="s">
        <v>5167</v>
      </c>
      <c r="I17791" s="265" t="s">
        <v>2182</v>
      </c>
      <c r="J17791" s="265">
        <v>-927.08</v>
      </c>
      <c r="K17791" s="83" t="str">
        <f>IFERROR(IFERROR(VLOOKUP(I17791,'DE-PARA'!B:D,3,0),VLOOKUP(I17791,'DE-PARA'!C:D,2,0)),"NÃO ENCONTRADO")</f>
        <v>Materiais</v>
      </c>
      <c r="L17791" s="50" t="str">
        <f>VLOOKUP(K17791,'Base -Receita-Despesa'!$B:$AS,1,FALSE)</f>
        <v>Materiais</v>
      </c>
    </row>
    <row r="17792" spans="1:12" x14ac:dyDescent="0.3">
      <c r="A17792" s="82" t="str">
        <f t="shared" si="556"/>
        <v>2020</v>
      </c>
      <c r="B17792" s="260" t="s">
        <v>2228</v>
      </c>
      <c r="C17792" s="261" t="s">
        <v>138</v>
      </c>
      <c r="D17792" s="74" t="str">
        <f t="shared" si="555"/>
        <v>mar/2020</v>
      </c>
      <c r="E17792" s="264">
        <v>43913</v>
      </c>
      <c r="F17792" s="282">
        <v>111344</v>
      </c>
      <c r="G17792" s="282" t="s">
        <v>2229</v>
      </c>
      <c r="H17792" s="265" t="s">
        <v>528</v>
      </c>
      <c r="I17792" s="265" t="s">
        <v>2182</v>
      </c>
      <c r="J17792" s="265">
        <v>-67.400000000000006</v>
      </c>
      <c r="K17792" s="83" t="str">
        <f>IFERROR(IFERROR(VLOOKUP(I17792,'DE-PARA'!B:D,3,0),VLOOKUP(I17792,'DE-PARA'!C:D,2,0)),"NÃO ENCONTRADO")</f>
        <v>Materiais</v>
      </c>
      <c r="L17792" s="50" t="str">
        <f>VLOOKUP(K17792,'Base -Receita-Despesa'!$B:$AS,1,FALSE)</f>
        <v>Materiais</v>
      </c>
    </row>
    <row r="17793" spans="1:12" x14ac:dyDescent="0.3">
      <c r="A17793" s="82" t="str">
        <f t="shared" si="556"/>
        <v>2020</v>
      </c>
      <c r="B17793" s="260" t="s">
        <v>2228</v>
      </c>
      <c r="C17793" s="261" t="s">
        <v>138</v>
      </c>
      <c r="D17793" s="74" t="str">
        <f t="shared" si="555"/>
        <v>mar/2020</v>
      </c>
      <c r="E17793" s="264">
        <v>43913</v>
      </c>
      <c r="F17793" s="282">
        <v>11345</v>
      </c>
      <c r="G17793" s="282" t="s">
        <v>2229</v>
      </c>
      <c r="H17793" s="265" t="s">
        <v>5272</v>
      </c>
      <c r="I17793" s="265" t="s">
        <v>2181</v>
      </c>
      <c r="J17793" s="266">
        <v>-2532</v>
      </c>
      <c r="K17793" s="83" t="str">
        <f>IFERROR(IFERROR(VLOOKUP(I17793,'DE-PARA'!B:D,3,0),VLOOKUP(I17793,'DE-PARA'!C:D,2,0)),"NÃO ENCONTRADO")</f>
        <v>Materiais</v>
      </c>
      <c r="L17793" s="50" t="str">
        <f>VLOOKUP(K17793,'Base -Receita-Despesa'!$B:$AS,1,FALSE)</f>
        <v>Materiais</v>
      </c>
    </row>
    <row r="17794" spans="1:12" x14ac:dyDescent="0.3">
      <c r="A17794" s="82" t="str">
        <f t="shared" si="556"/>
        <v>2020</v>
      </c>
      <c r="B17794" s="260" t="s">
        <v>2228</v>
      </c>
      <c r="C17794" s="261" t="s">
        <v>138</v>
      </c>
      <c r="D17794" s="74" t="str">
        <f t="shared" si="555"/>
        <v>mar/2020</v>
      </c>
      <c r="E17794" s="264">
        <v>43913</v>
      </c>
      <c r="F17794" s="282">
        <v>52021</v>
      </c>
      <c r="G17794" s="282" t="s">
        <v>2284</v>
      </c>
      <c r="H17794" s="265" t="s">
        <v>4514</v>
      </c>
      <c r="I17794" s="265" t="s">
        <v>2182</v>
      </c>
      <c r="J17794" s="265">
        <v>-520</v>
      </c>
      <c r="K17794" s="83" t="str">
        <f>IFERROR(IFERROR(VLOOKUP(I17794,'DE-PARA'!B:D,3,0),VLOOKUP(I17794,'DE-PARA'!C:D,2,0)),"NÃO ENCONTRADO")</f>
        <v>Materiais</v>
      </c>
      <c r="L17794" s="50" t="str">
        <f>VLOOKUP(K17794,'Base -Receita-Despesa'!$B:$AS,1,FALSE)</f>
        <v>Materiais</v>
      </c>
    </row>
    <row r="17795" spans="1:12" x14ac:dyDescent="0.3">
      <c r="A17795" s="82" t="str">
        <f t="shared" si="556"/>
        <v>2020</v>
      </c>
      <c r="B17795" s="260" t="s">
        <v>2228</v>
      </c>
      <c r="C17795" s="261" t="s">
        <v>138</v>
      </c>
      <c r="D17795" s="74" t="str">
        <f t="shared" si="555"/>
        <v>mar/2020</v>
      </c>
      <c r="E17795" s="264">
        <v>43913</v>
      </c>
      <c r="F17795" s="282">
        <v>19467</v>
      </c>
      <c r="G17795" s="282" t="s">
        <v>2229</v>
      </c>
      <c r="H17795" s="265" t="s">
        <v>3145</v>
      </c>
      <c r="I17795" s="265" t="s">
        <v>2182</v>
      </c>
      <c r="J17795" s="265">
        <v>-307.5</v>
      </c>
      <c r="K17795" s="83" t="str">
        <f>IFERROR(IFERROR(VLOOKUP(I17795,'DE-PARA'!B:D,3,0),VLOOKUP(I17795,'DE-PARA'!C:D,2,0)),"NÃO ENCONTRADO")</f>
        <v>Materiais</v>
      </c>
      <c r="L17795" s="50" t="str">
        <f>VLOOKUP(K17795,'Base -Receita-Despesa'!$B:$AS,1,FALSE)</f>
        <v>Materiais</v>
      </c>
    </row>
    <row r="17796" spans="1:12" x14ac:dyDescent="0.3">
      <c r="A17796" s="82" t="str">
        <f t="shared" si="556"/>
        <v>2020</v>
      </c>
      <c r="B17796" s="260" t="s">
        <v>2228</v>
      </c>
      <c r="C17796" s="261" t="s">
        <v>138</v>
      </c>
      <c r="D17796" s="74" t="str">
        <f t="shared" ref="D17796:D17859" si="557">TEXT(E17796,"mmm/aaaa")</f>
        <v>mar/2020</v>
      </c>
      <c r="E17796" s="264">
        <v>43913</v>
      </c>
      <c r="F17796" s="282">
        <v>301489</v>
      </c>
      <c r="G17796" s="282" t="s">
        <v>2284</v>
      </c>
      <c r="H17796" s="265" t="s">
        <v>222</v>
      </c>
      <c r="I17796" s="265" t="s">
        <v>2181</v>
      </c>
      <c r="J17796" s="266">
        <v>-1997.4</v>
      </c>
      <c r="K17796" s="83" t="str">
        <f>IFERROR(IFERROR(VLOOKUP(I17796,'DE-PARA'!B:D,3,0),VLOOKUP(I17796,'DE-PARA'!C:D,2,0)),"NÃO ENCONTRADO")</f>
        <v>Materiais</v>
      </c>
      <c r="L17796" s="50" t="str">
        <f>VLOOKUP(K17796,'Base -Receita-Despesa'!$B:$AS,1,FALSE)</f>
        <v>Materiais</v>
      </c>
    </row>
    <row r="17797" spans="1:12" x14ac:dyDescent="0.3">
      <c r="A17797" s="82" t="str">
        <f t="shared" si="556"/>
        <v>2020</v>
      </c>
      <c r="B17797" s="260" t="s">
        <v>2228</v>
      </c>
      <c r="C17797" s="261" t="s">
        <v>138</v>
      </c>
      <c r="D17797" s="74" t="str">
        <f t="shared" si="557"/>
        <v>mar/2020</v>
      </c>
      <c r="E17797" s="264">
        <v>43913</v>
      </c>
      <c r="F17797" s="282">
        <v>301490</v>
      </c>
      <c r="G17797" s="282" t="s">
        <v>2284</v>
      </c>
      <c r="H17797" s="265" t="s">
        <v>222</v>
      </c>
      <c r="I17797" s="265" t="s">
        <v>2181</v>
      </c>
      <c r="J17797" s="265">
        <v>-310.2</v>
      </c>
      <c r="K17797" s="83" t="str">
        <f>IFERROR(IFERROR(VLOOKUP(I17797,'DE-PARA'!B:D,3,0),VLOOKUP(I17797,'DE-PARA'!C:D,2,0)),"NÃO ENCONTRADO")</f>
        <v>Materiais</v>
      </c>
      <c r="L17797" s="50" t="str">
        <f>VLOOKUP(K17797,'Base -Receita-Despesa'!$B:$AS,1,FALSE)</f>
        <v>Materiais</v>
      </c>
    </row>
    <row r="17798" spans="1:12" x14ac:dyDescent="0.3">
      <c r="A17798" s="82" t="str">
        <f t="shared" si="556"/>
        <v>2020</v>
      </c>
      <c r="B17798" s="260" t="s">
        <v>2228</v>
      </c>
      <c r="C17798" s="261" t="s">
        <v>138</v>
      </c>
      <c r="D17798" s="74" t="str">
        <f t="shared" si="557"/>
        <v>mar/2020</v>
      </c>
      <c r="E17798" s="264">
        <v>43913</v>
      </c>
      <c r="F17798" s="282">
        <v>111346</v>
      </c>
      <c r="G17798" s="282" t="s">
        <v>2229</v>
      </c>
      <c r="H17798" s="265" t="s">
        <v>528</v>
      </c>
      <c r="I17798" s="265" t="s">
        <v>2182</v>
      </c>
      <c r="J17798" s="265">
        <v>-975</v>
      </c>
      <c r="K17798" s="83" t="str">
        <f>IFERROR(IFERROR(VLOOKUP(I17798,'DE-PARA'!B:D,3,0),VLOOKUP(I17798,'DE-PARA'!C:D,2,0)),"NÃO ENCONTRADO")</f>
        <v>Materiais</v>
      </c>
      <c r="L17798" s="50" t="str">
        <f>VLOOKUP(K17798,'Base -Receita-Despesa'!$B:$AS,1,FALSE)</f>
        <v>Materiais</v>
      </c>
    </row>
    <row r="17799" spans="1:12" x14ac:dyDescent="0.3">
      <c r="A17799" s="82" t="str">
        <f t="shared" si="556"/>
        <v>2020</v>
      </c>
      <c r="B17799" s="260" t="s">
        <v>2228</v>
      </c>
      <c r="C17799" s="261" t="s">
        <v>138</v>
      </c>
      <c r="D17799" s="74" t="str">
        <f t="shared" si="557"/>
        <v>mar/2020</v>
      </c>
      <c r="E17799" s="264">
        <v>43913</v>
      </c>
      <c r="F17799" s="282">
        <v>25250</v>
      </c>
      <c r="G17799" s="282" t="s">
        <v>2229</v>
      </c>
      <c r="H17799" s="265" t="s">
        <v>5165</v>
      </c>
      <c r="I17799" s="265" t="s">
        <v>2183</v>
      </c>
      <c r="J17799" s="266">
        <v>-1300.43</v>
      </c>
      <c r="K17799" s="83" t="str">
        <f>IFERROR(IFERROR(VLOOKUP(I17799,'DE-PARA'!B:D,3,0),VLOOKUP(I17799,'DE-PARA'!C:D,2,0)),"NÃO ENCONTRADO")</f>
        <v>Materiais</v>
      </c>
      <c r="L17799" s="50" t="str">
        <f>VLOOKUP(K17799,'Base -Receita-Despesa'!$B:$AS,1,FALSE)</f>
        <v>Materiais</v>
      </c>
    </row>
    <row r="17800" spans="1:12" x14ac:dyDescent="0.3">
      <c r="A17800" s="82" t="str">
        <f t="shared" si="556"/>
        <v>2020</v>
      </c>
      <c r="B17800" s="260" t="s">
        <v>2228</v>
      </c>
      <c r="C17800" s="261" t="s">
        <v>138</v>
      </c>
      <c r="D17800" s="74" t="str">
        <f t="shared" si="557"/>
        <v>mar/2020</v>
      </c>
      <c r="E17800" s="264">
        <v>43913</v>
      </c>
      <c r="F17800" s="282">
        <v>3690</v>
      </c>
      <c r="G17800" s="282" t="s">
        <v>2229</v>
      </c>
      <c r="H17800" s="265" t="s">
        <v>5163</v>
      </c>
      <c r="I17800" s="265" t="s">
        <v>157</v>
      </c>
      <c r="J17800" s="265">
        <v>-208.31</v>
      </c>
      <c r="K17800" s="83" t="str">
        <f>IFERROR(IFERROR(VLOOKUP(I17800,'DE-PARA'!B:D,3,0),VLOOKUP(I17800,'DE-PARA'!C:D,2,0)),"NÃO ENCONTRADO")</f>
        <v>Materiais</v>
      </c>
      <c r="L17800" s="50" t="str">
        <f>VLOOKUP(K17800,'Base -Receita-Despesa'!$B:$AS,1,FALSE)</f>
        <v>Materiais</v>
      </c>
    </row>
    <row r="17801" spans="1:12" x14ac:dyDescent="0.3">
      <c r="A17801" s="82" t="str">
        <f t="shared" si="556"/>
        <v>2020</v>
      </c>
      <c r="B17801" s="260" t="s">
        <v>2228</v>
      </c>
      <c r="C17801" s="261" t="s">
        <v>138</v>
      </c>
      <c r="D17801" s="74" t="str">
        <f t="shared" si="557"/>
        <v>mar/2020</v>
      </c>
      <c r="E17801" s="264">
        <v>43913</v>
      </c>
      <c r="F17801" s="282">
        <v>3690</v>
      </c>
      <c r="G17801" s="282" t="s">
        <v>2229</v>
      </c>
      <c r="H17801" s="265" t="s">
        <v>5163</v>
      </c>
      <c r="I17801" s="265" t="s">
        <v>562</v>
      </c>
      <c r="J17801" s="265">
        <v>-4.57</v>
      </c>
      <c r="K17801" s="83" t="str">
        <f>IFERROR(IFERROR(VLOOKUP(I17801,'DE-PARA'!B:D,3,0),VLOOKUP(I17801,'DE-PARA'!C:D,2,0)),"NÃO ENCONTRADO")</f>
        <v>Outras Saídas</v>
      </c>
      <c r="L17801" s="50" t="str">
        <f>VLOOKUP(K17801,'Base -Receita-Despesa'!$B:$AS,1,FALSE)</f>
        <v>Outras Saídas</v>
      </c>
    </row>
    <row r="17802" spans="1:12" x14ac:dyDescent="0.3">
      <c r="A17802" s="82" t="str">
        <f t="shared" si="556"/>
        <v>2020</v>
      </c>
      <c r="B17802" s="260" t="s">
        <v>2228</v>
      </c>
      <c r="C17802" s="261" t="s">
        <v>138</v>
      </c>
      <c r="D17802" s="74" t="str">
        <f t="shared" si="557"/>
        <v>mar/2020</v>
      </c>
      <c r="E17802" s="264">
        <v>43913</v>
      </c>
      <c r="F17802" s="282">
        <v>3694</v>
      </c>
      <c r="G17802" s="282" t="s">
        <v>2229</v>
      </c>
      <c r="H17802" s="265" t="s">
        <v>5163</v>
      </c>
      <c r="I17802" s="265" t="s">
        <v>157</v>
      </c>
      <c r="J17802" s="266">
        <v>-1667.33</v>
      </c>
      <c r="K17802" s="83" t="str">
        <f>IFERROR(IFERROR(VLOOKUP(I17802,'DE-PARA'!B:D,3,0),VLOOKUP(I17802,'DE-PARA'!C:D,2,0)),"NÃO ENCONTRADO")</f>
        <v>Materiais</v>
      </c>
      <c r="L17802" s="50" t="str">
        <f>VLOOKUP(K17802,'Base -Receita-Despesa'!$B:$AS,1,FALSE)</f>
        <v>Materiais</v>
      </c>
    </row>
    <row r="17803" spans="1:12" x14ac:dyDescent="0.3">
      <c r="A17803" s="82" t="str">
        <f t="shared" si="556"/>
        <v>2020</v>
      </c>
      <c r="B17803" s="260" t="s">
        <v>2228</v>
      </c>
      <c r="C17803" s="261" t="s">
        <v>138</v>
      </c>
      <c r="D17803" s="74" t="str">
        <f t="shared" si="557"/>
        <v>mar/2020</v>
      </c>
      <c r="E17803" s="264">
        <v>43913</v>
      </c>
      <c r="F17803" s="282">
        <v>1002</v>
      </c>
      <c r="G17803" s="282" t="s">
        <v>2229</v>
      </c>
      <c r="H17803" s="265" t="s">
        <v>5362</v>
      </c>
      <c r="I17803" s="265" t="s">
        <v>2182</v>
      </c>
      <c r="J17803" s="265">
        <v>-409.4</v>
      </c>
      <c r="K17803" s="83" t="str">
        <f>IFERROR(IFERROR(VLOOKUP(I17803,'DE-PARA'!B:D,3,0),VLOOKUP(I17803,'DE-PARA'!C:D,2,0)),"NÃO ENCONTRADO")</f>
        <v>Materiais</v>
      </c>
      <c r="L17803" s="50" t="str">
        <f>VLOOKUP(K17803,'Base -Receita-Despesa'!$B:$AS,1,FALSE)</f>
        <v>Materiais</v>
      </c>
    </row>
    <row r="17804" spans="1:12" x14ac:dyDescent="0.3">
      <c r="A17804" s="82" t="str">
        <f t="shared" si="556"/>
        <v>2020</v>
      </c>
      <c r="B17804" s="260" t="s">
        <v>2228</v>
      </c>
      <c r="C17804" s="261" t="s">
        <v>138</v>
      </c>
      <c r="D17804" s="74" t="str">
        <f t="shared" si="557"/>
        <v>mar/2020</v>
      </c>
      <c r="E17804" s="264">
        <v>43913</v>
      </c>
      <c r="F17804" s="282">
        <v>836</v>
      </c>
      <c r="G17804" s="282" t="s">
        <v>2229</v>
      </c>
      <c r="H17804" s="265" t="s">
        <v>5274</v>
      </c>
      <c r="I17804" s="265" t="s">
        <v>157</v>
      </c>
      <c r="J17804" s="266">
        <v>-3374.91</v>
      </c>
      <c r="K17804" s="83" t="str">
        <f>IFERROR(IFERROR(VLOOKUP(I17804,'DE-PARA'!B:D,3,0),VLOOKUP(I17804,'DE-PARA'!C:D,2,0)),"NÃO ENCONTRADO")</f>
        <v>Materiais</v>
      </c>
      <c r="L17804" s="50" t="str">
        <f>VLOOKUP(K17804,'Base -Receita-Despesa'!$B:$AS,1,FALSE)</f>
        <v>Materiais</v>
      </c>
    </row>
    <row r="17805" spans="1:12" x14ac:dyDescent="0.3">
      <c r="A17805" s="82" t="str">
        <f t="shared" si="556"/>
        <v>2020</v>
      </c>
      <c r="B17805" s="260" t="s">
        <v>2228</v>
      </c>
      <c r="C17805" s="261" t="s">
        <v>138</v>
      </c>
      <c r="D17805" s="74" t="str">
        <f t="shared" si="557"/>
        <v>mar/2020</v>
      </c>
      <c r="E17805" s="264">
        <v>43913</v>
      </c>
      <c r="F17805" s="282">
        <v>837</v>
      </c>
      <c r="G17805" s="282" t="s">
        <v>2229</v>
      </c>
      <c r="H17805" s="265" t="s">
        <v>5274</v>
      </c>
      <c r="I17805" s="265" t="s">
        <v>157</v>
      </c>
      <c r="J17805" s="266">
        <v>-2472.8000000000002</v>
      </c>
      <c r="K17805" s="83" t="str">
        <f>IFERROR(IFERROR(VLOOKUP(I17805,'DE-PARA'!B:D,3,0),VLOOKUP(I17805,'DE-PARA'!C:D,2,0)),"NÃO ENCONTRADO")</f>
        <v>Materiais</v>
      </c>
      <c r="L17805" s="50" t="str">
        <f>VLOOKUP(K17805,'Base -Receita-Despesa'!$B:$AS,1,FALSE)</f>
        <v>Materiais</v>
      </c>
    </row>
    <row r="17806" spans="1:12" x14ac:dyDescent="0.3">
      <c r="A17806" s="82" t="str">
        <f t="shared" si="556"/>
        <v>2020</v>
      </c>
      <c r="B17806" s="260" t="s">
        <v>2228</v>
      </c>
      <c r="C17806" s="261" t="s">
        <v>138</v>
      </c>
      <c r="D17806" s="74" t="str">
        <f t="shared" si="557"/>
        <v>mar/2020</v>
      </c>
      <c r="E17806" s="264">
        <v>43913</v>
      </c>
      <c r="F17806" s="282">
        <v>838</v>
      </c>
      <c r="G17806" s="282" t="s">
        <v>2229</v>
      </c>
      <c r="H17806" s="265" t="s">
        <v>5274</v>
      </c>
      <c r="I17806" s="265" t="s">
        <v>157</v>
      </c>
      <c r="J17806" s="266">
        <v>-4887.29</v>
      </c>
      <c r="K17806" s="83" t="str">
        <f>IFERROR(IFERROR(VLOOKUP(I17806,'DE-PARA'!B:D,3,0),VLOOKUP(I17806,'DE-PARA'!C:D,2,0)),"NÃO ENCONTRADO")</f>
        <v>Materiais</v>
      </c>
      <c r="L17806" s="50" t="str">
        <f>VLOOKUP(K17806,'Base -Receita-Despesa'!$B:$AS,1,FALSE)</f>
        <v>Materiais</v>
      </c>
    </row>
    <row r="17807" spans="1:12" x14ac:dyDescent="0.3">
      <c r="A17807" s="82" t="str">
        <f t="shared" si="556"/>
        <v>2020</v>
      </c>
      <c r="B17807" s="260" t="s">
        <v>2228</v>
      </c>
      <c r="C17807" s="261" t="s">
        <v>138</v>
      </c>
      <c r="D17807" s="74" t="str">
        <f t="shared" si="557"/>
        <v>mar/2020</v>
      </c>
      <c r="E17807" s="264">
        <v>43913</v>
      </c>
      <c r="F17807" s="282">
        <v>42740</v>
      </c>
      <c r="G17807" s="282" t="s">
        <v>2229</v>
      </c>
      <c r="H17807" s="265" t="s">
        <v>5236</v>
      </c>
      <c r="I17807" s="265" t="s">
        <v>2182</v>
      </c>
      <c r="J17807" s="265">
        <v>-475</v>
      </c>
      <c r="K17807" s="83" t="str">
        <f>IFERROR(IFERROR(VLOOKUP(I17807,'DE-PARA'!B:D,3,0),VLOOKUP(I17807,'DE-PARA'!C:D,2,0)),"NÃO ENCONTRADO")</f>
        <v>Materiais</v>
      </c>
      <c r="L17807" s="50" t="str">
        <f>VLOOKUP(K17807,'Base -Receita-Despesa'!$B:$AS,1,FALSE)</f>
        <v>Materiais</v>
      </c>
    </row>
    <row r="17808" spans="1:12" x14ac:dyDescent="0.3">
      <c r="A17808" s="82" t="str">
        <f t="shared" si="556"/>
        <v>2020</v>
      </c>
      <c r="B17808" s="260" t="s">
        <v>2228</v>
      </c>
      <c r="C17808" s="261" t="s">
        <v>138</v>
      </c>
      <c r="D17808" s="74" t="str">
        <f t="shared" si="557"/>
        <v>mar/2020</v>
      </c>
      <c r="E17808" s="264">
        <v>43913</v>
      </c>
      <c r="F17808" s="282">
        <v>44492</v>
      </c>
      <c r="G17808" s="282" t="s">
        <v>2229</v>
      </c>
      <c r="H17808" s="265" t="s">
        <v>5363</v>
      </c>
      <c r="I17808" s="265" t="s">
        <v>2194</v>
      </c>
      <c r="J17808" s="265">
        <v>-360</v>
      </c>
      <c r="K17808" s="83" t="str">
        <f>IFERROR(IFERROR(VLOOKUP(I17808,'DE-PARA'!B:D,3,0),VLOOKUP(I17808,'DE-PARA'!C:D,2,0)),"NÃO ENCONTRADO")</f>
        <v>Materiais</v>
      </c>
      <c r="L17808" s="50" t="str">
        <f>VLOOKUP(K17808,'Base -Receita-Despesa'!$B:$AS,1,FALSE)</f>
        <v>Materiais</v>
      </c>
    </row>
    <row r="17809" spans="1:12" x14ac:dyDescent="0.3">
      <c r="A17809" s="82" t="str">
        <f t="shared" si="556"/>
        <v>2020</v>
      </c>
      <c r="B17809" s="260" t="s">
        <v>2228</v>
      </c>
      <c r="C17809" s="261" t="s">
        <v>138</v>
      </c>
      <c r="D17809" s="74" t="str">
        <f t="shared" si="557"/>
        <v>mar/2020</v>
      </c>
      <c r="E17809" s="264">
        <v>43913</v>
      </c>
      <c r="F17809" s="282">
        <v>9840</v>
      </c>
      <c r="G17809" s="282" t="s">
        <v>2229</v>
      </c>
      <c r="H17809" s="265" t="s">
        <v>5273</v>
      </c>
      <c r="I17809" s="265" t="s">
        <v>2188</v>
      </c>
      <c r="J17809" s="265">
        <v>-247.7</v>
      </c>
      <c r="K17809" s="83" t="str">
        <f>IFERROR(IFERROR(VLOOKUP(I17809,'DE-PARA'!B:D,3,0),VLOOKUP(I17809,'DE-PARA'!C:D,2,0)),"NÃO ENCONTRADO")</f>
        <v>Materiais</v>
      </c>
      <c r="L17809" s="50" t="str">
        <f>VLOOKUP(K17809,'Base -Receita-Despesa'!$B:$AS,1,FALSE)</f>
        <v>Materiais</v>
      </c>
    </row>
    <row r="17810" spans="1:12" x14ac:dyDescent="0.3">
      <c r="A17810" s="82" t="str">
        <f t="shared" si="556"/>
        <v>2020</v>
      </c>
      <c r="B17810" s="260" t="s">
        <v>2228</v>
      </c>
      <c r="C17810" s="261" t="s">
        <v>138</v>
      </c>
      <c r="D17810" s="74" t="str">
        <f t="shared" si="557"/>
        <v>mar/2020</v>
      </c>
      <c r="E17810" s="264">
        <v>43913</v>
      </c>
      <c r="F17810" s="282">
        <v>229</v>
      </c>
      <c r="G17810" s="282" t="s">
        <v>2229</v>
      </c>
      <c r="H17810" s="265" t="s">
        <v>5364</v>
      </c>
      <c r="I17810" s="280" t="s">
        <v>2194</v>
      </c>
      <c r="J17810" s="266">
        <v>-10000</v>
      </c>
      <c r="K17810" s="83" t="str">
        <f>IFERROR(IFERROR(VLOOKUP(I17810,'DE-PARA'!B:D,3,0),VLOOKUP(I17810,'DE-PARA'!C:D,2,0)),"NÃO ENCONTRADO")</f>
        <v>Materiais</v>
      </c>
      <c r="L17810" s="50" t="str">
        <f>VLOOKUP(K17810,'Base -Receita-Despesa'!$B:$AS,1,FALSE)</f>
        <v>Materiais</v>
      </c>
    </row>
    <row r="17811" spans="1:12" x14ac:dyDescent="0.3">
      <c r="A17811" s="82" t="str">
        <f t="shared" si="556"/>
        <v>2020</v>
      </c>
      <c r="B17811" s="260" t="s">
        <v>2228</v>
      </c>
      <c r="C17811" s="261" t="s">
        <v>138</v>
      </c>
      <c r="D17811" s="74" t="str">
        <f t="shared" si="557"/>
        <v>mar/2020</v>
      </c>
      <c r="E17811" s="264">
        <v>43913</v>
      </c>
      <c r="F17811" s="282" t="s">
        <v>1261</v>
      </c>
      <c r="G17811" s="282" t="s">
        <v>2229</v>
      </c>
      <c r="H17811" s="265" t="s">
        <v>2250</v>
      </c>
      <c r="I17811" s="265" t="s">
        <v>135</v>
      </c>
      <c r="J17811" s="265">
        <v>-9.5</v>
      </c>
      <c r="K17811" s="83" t="str">
        <f>IFERROR(IFERROR(VLOOKUP(I17811,'DE-PARA'!B:D,3,0),VLOOKUP(I17811,'DE-PARA'!C:D,2,0)),"NÃO ENCONTRADO")</f>
        <v>Outras Saídas</v>
      </c>
      <c r="L17811" s="50" t="str">
        <f>VLOOKUP(K17811,'Base -Receita-Despesa'!$B:$AS,1,FALSE)</f>
        <v>Outras Saídas</v>
      </c>
    </row>
    <row r="17812" spans="1:12" x14ac:dyDescent="0.3">
      <c r="A17812" s="82" t="str">
        <f t="shared" si="556"/>
        <v>2020</v>
      </c>
      <c r="B17812" s="260" t="s">
        <v>2228</v>
      </c>
      <c r="C17812" s="261" t="s">
        <v>138</v>
      </c>
      <c r="D17812" s="74" t="str">
        <f t="shared" si="557"/>
        <v>mar/2020</v>
      </c>
      <c r="E17812" s="264">
        <v>43913</v>
      </c>
      <c r="F17812" s="282" t="s">
        <v>1261</v>
      </c>
      <c r="G17812" s="282" t="s">
        <v>2229</v>
      </c>
      <c r="H17812" s="265" t="s">
        <v>2250</v>
      </c>
      <c r="I17812" s="265" t="s">
        <v>135</v>
      </c>
      <c r="J17812" s="265">
        <v>-9.5</v>
      </c>
      <c r="K17812" s="83" t="str">
        <f>IFERROR(IFERROR(VLOOKUP(I17812,'DE-PARA'!B:D,3,0),VLOOKUP(I17812,'DE-PARA'!C:D,2,0)),"NÃO ENCONTRADO")</f>
        <v>Outras Saídas</v>
      </c>
      <c r="L17812" s="50" t="str">
        <f>VLOOKUP(K17812,'Base -Receita-Despesa'!$B:$AS,1,FALSE)</f>
        <v>Outras Saídas</v>
      </c>
    </row>
    <row r="17813" spans="1:12" x14ac:dyDescent="0.3">
      <c r="A17813" s="82" t="str">
        <f t="shared" si="556"/>
        <v>2020</v>
      </c>
      <c r="B17813" s="260" t="s">
        <v>2228</v>
      </c>
      <c r="C17813" s="261" t="s">
        <v>138</v>
      </c>
      <c r="D17813" s="74" t="str">
        <f t="shared" si="557"/>
        <v>mar/2020</v>
      </c>
      <c r="E17813" s="264">
        <v>43913</v>
      </c>
      <c r="F17813" s="282" t="s">
        <v>1261</v>
      </c>
      <c r="G17813" s="282" t="s">
        <v>2229</v>
      </c>
      <c r="H17813" s="265" t="s">
        <v>4866</v>
      </c>
      <c r="I17813" s="265" t="s">
        <v>135</v>
      </c>
      <c r="J17813" s="265">
        <v>-1</v>
      </c>
      <c r="K17813" s="83" t="str">
        <f>IFERROR(IFERROR(VLOOKUP(I17813,'DE-PARA'!B:D,3,0),VLOOKUP(I17813,'DE-PARA'!C:D,2,0)),"NÃO ENCONTRADO")</f>
        <v>Outras Saídas</v>
      </c>
      <c r="L17813" s="50" t="str">
        <f>VLOOKUP(K17813,'Base -Receita-Despesa'!$B:$AS,1,FALSE)</f>
        <v>Outras Saídas</v>
      </c>
    </row>
    <row r="17814" spans="1:12" x14ac:dyDescent="0.3">
      <c r="A17814" s="82" t="str">
        <f t="shared" si="556"/>
        <v>2020</v>
      </c>
      <c r="B17814" s="260" t="s">
        <v>2228</v>
      </c>
      <c r="C17814" s="261" t="s">
        <v>138</v>
      </c>
      <c r="D17814" s="74" t="str">
        <f t="shared" si="557"/>
        <v>mar/2020</v>
      </c>
      <c r="E17814" s="264">
        <v>43913</v>
      </c>
      <c r="F17814" s="282" t="s">
        <v>1261</v>
      </c>
      <c r="G17814" s="282" t="s">
        <v>2229</v>
      </c>
      <c r="H17814" s="265" t="s">
        <v>4866</v>
      </c>
      <c r="I17814" s="265" t="s">
        <v>135</v>
      </c>
      <c r="J17814" s="265">
        <v>-1</v>
      </c>
      <c r="K17814" s="83" t="str">
        <f>IFERROR(IFERROR(VLOOKUP(I17814,'DE-PARA'!B:D,3,0),VLOOKUP(I17814,'DE-PARA'!C:D,2,0)),"NÃO ENCONTRADO")</f>
        <v>Outras Saídas</v>
      </c>
      <c r="L17814" s="50" t="str">
        <f>VLOOKUP(K17814,'Base -Receita-Despesa'!$B:$AS,1,FALSE)</f>
        <v>Outras Saídas</v>
      </c>
    </row>
    <row r="17815" spans="1:12" x14ac:dyDescent="0.3">
      <c r="A17815" s="82" t="str">
        <f t="shared" si="556"/>
        <v>2020</v>
      </c>
      <c r="B17815" s="260" t="s">
        <v>2240</v>
      </c>
      <c r="C17815" s="261" t="s">
        <v>138</v>
      </c>
      <c r="D17815" s="74" t="str">
        <f t="shared" si="557"/>
        <v>mar/2020</v>
      </c>
      <c r="E17815" s="264">
        <v>43914</v>
      </c>
      <c r="F17815" s="282" t="s">
        <v>5126</v>
      </c>
      <c r="G17815" s="282" t="s">
        <v>2229</v>
      </c>
      <c r="H17815" s="265" t="s">
        <v>2251</v>
      </c>
      <c r="I17815" s="265" t="s">
        <v>126</v>
      </c>
      <c r="J17815" s="284">
        <v>-500000</v>
      </c>
      <c r="K17815" s="83" t="str">
        <f>IFERROR(IFERROR(VLOOKUP(I17815,'DE-PARA'!B:D,3,0),VLOOKUP(I17815,'DE-PARA'!C:D,2,0)),"NÃO ENCONTRADO")</f>
        <v>TEV – Transferências Entre Contas (Entradas)</v>
      </c>
      <c r="L17815" s="50" t="str">
        <f>VLOOKUP(K17815,'Base -Receita-Despesa'!$B:$AS,1,FALSE)</f>
        <v>TEV – Transferências Entre Contas (Entradas)</v>
      </c>
    </row>
    <row r="17816" spans="1:12" x14ac:dyDescent="0.3">
      <c r="A17816" s="82" t="str">
        <f t="shared" si="556"/>
        <v>2020</v>
      </c>
      <c r="B17816" s="260" t="s">
        <v>2240</v>
      </c>
      <c r="C17816" s="261" t="s">
        <v>138</v>
      </c>
      <c r="D17816" s="74" t="str">
        <f t="shared" si="557"/>
        <v>mar/2020</v>
      </c>
      <c r="E17816" s="264">
        <v>43914</v>
      </c>
      <c r="F17816" s="282" t="s">
        <v>1070</v>
      </c>
      <c r="G17816" s="282" t="s">
        <v>2229</v>
      </c>
      <c r="H17816" s="265" t="s">
        <v>1071</v>
      </c>
      <c r="I17816" s="265" t="s">
        <v>2237</v>
      </c>
      <c r="J17816" s="284">
        <v>269940.28999999998</v>
      </c>
      <c r="K17816" s="83" t="str">
        <f>IFERROR(IFERROR(VLOOKUP(I17816,'DE-PARA'!B:D,3,0),VLOOKUP(I17816,'DE-PARA'!C:D,2,0)),"NÃO ENCONTRADO")</f>
        <v>Entrada Conta Aplicação (+)</v>
      </c>
      <c r="L17816" s="50" t="str">
        <f>VLOOKUP(K17816,'Base -Receita-Despesa'!$B:$AS,1,FALSE)</f>
        <v>ENTRADA CONTA APLICAÇÃO (+)</v>
      </c>
    </row>
    <row r="17817" spans="1:12" x14ac:dyDescent="0.3">
      <c r="A17817" s="82" t="str">
        <f t="shared" si="556"/>
        <v>2020</v>
      </c>
      <c r="B17817" s="260" t="s">
        <v>2228</v>
      </c>
      <c r="C17817" s="261" t="s">
        <v>138</v>
      </c>
      <c r="D17817" s="74" t="str">
        <f t="shared" si="557"/>
        <v>mar/2020</v>
      </c>
      <c r="E17817" s="264">
        <v>43914</v>
      </c>
      <c r="F17817" s="282" t="s">
        <v>5126</v>
      </c>
      <c r="G17817" s="282" t="s">
        <v>2229</v>
      </c>
      <c r="H17817" s="265" t="s">
        <v>2251</v>
      </c>
      <c r="I17817" s="265" t="s">
        <v>126</v>
      </c>
      <c r="J17817" s="266">
        <v>500000</v>
      </c>
      <c r="K17817" s="83" t="str">
        <f>IFERROR(IFERROR(VLOOKUP(I17817,'DE-PARA'!B:D,3,0),VLOOKUP(I17817,'DE-PARA'!C:D,2,0)),"NÃO ENCONTRADO")</f>
        <v>TEV – Transferências Entre Contas (Entradas)</v>
      </c>
      <c r="L17817" s="50" t="str">
        <f>VLOOKUP(K17817,'Base -Receita-Despesa'!$B:$AS,1,FALSE)</f>
        <v>TEV – Transferências Entre Contas (Entradas)</v>
      </c>
    </row>
    <row r="17818" spans="1:12" x14ac:dyDescent="0.3">
      <c r="A17818" s="82" t="str">
        <f t="shared" si="556"/>
        <v>2020</v>
      </c>
      <c r="B17818" s="260" t="s">
        <v>2228</v>
      </c>
      <c r="C17818" s="261" t="s">
        <v>138</v>
      </c>
      <c r="D17818" s="74" t="str">
        <f t="shared" si="557"/>
        <v>mar/2020</v>
      </c>
      <c r="E17818" s="264">
        <v>43914</v>
      </c>
      <c r="F17818" s="282">
        <v>301652</v>
      </c>
      <c r="G17818" s="282" t="s">
        <v>2229</v>
      </c>
      <c r="H17818" s="265" t="s">
        <v>222</v>
      </c>
      <c r="I17818" s="265" t="s">
        <v>2181</v>
      </c>
      <c r="J17818" s="266">
        <v>-2320.6799999999998</v>
      </c>
      <c r="K17818" s="83" t="str">
        <f>IFERROR(IFERROR(VLOOKUP(I17818,'DE-PARA'!B:D,3,0),VLOOKUP(I17818,'DE-PARA'!C:D,2,0)),"NÃO ENCONTRADO")</f>
        <v>Materiais</v>
      </c>
      <c r="L17818" s="50" t="str">
        <f>VLOOKUP(K17818,'Base -Receita-Despesa'!$B:$AS,1,FALSE)</f>
        <v>Materiais</v>
      </c>
    </row>
    <row r="17819" spans="1:12" x14ac:dyDescent="0.3">
      <c r="A17819" s="82" t="str">
        <f t="shared" si="556"/>
        <v>2020</v>
      </c>
      <c r="B17819" s="260" t="s">
        <v>2228</v>
      </c>
      <c r="C17819" s="261" t="s">
        <v>138</v>
      </c>
      <c r="D17819" s="74" t="str">
        <f t="shared" si="557"/>
        <v>mar/2020</v>
      </c>
      <c r="E17819" s="264">
        <v>43914</v>
      </c>
      <c r="F17819" s="282" t="s">
        <v>437</v>
      </c>
      <c r="G17819" s="282" t="s">
        <v>2229</v>
      </c>
      <c r="H17819" s="265" t="s">
        <v>438</v>
      </c>
      <c r="I17819" s="265" t="s">
        <v>439</v>
      </c>
      <c r="J17819" s="266">
        <v>-1045</v>
      </c>
      <c r="K17819" s="83" t="str">
        <f>IFERROR(IFERROR(VLOOKUP(I17819,'DE-PARA'!B:D,3,0),VLOOKUP(I17819,'DE-PARA'!C:D,2,0)),"NÃO ENCONTRADO")</f>
        <v>Aluguéis</v>
      </c>
      <c r="L17819" s="50" t="str">
        <f>VLOOKUP(K17819,'Base -Receita-Despesa'!$B:$AS,1,FALSE)</f>
        <v>Aluguéis</v>
      </c>
    </row>
    <row r="17820" spans="1:12" x14ac:dyDescent="0.3">
      <c r="A17820" s="82" t="str">
        <f t="shared" si="556"/>
        <v>2020</v>
      </c>
      <c r="B17820" s="260" t="s">
        <v>2228</v>
      </c>
      <c r="C17820" s="261" t="s">
        <v>138</v>
      </c>
      <c r="D17820" s="74" t="str">
        <f t="shared" si="557"/>
        <v>mar/2020</v>
      </c>
      <c r="E17820" s="264">
        <v>43914</v>
      </c>
      <c r="F17820" s="282" t="s">
        <v>1261</v>
      </c>
      <c r="G17820" s="282" t="s">
        <v>2229</v>
      </c>
      <c r="H17820" s="265" t="s">
        <v>2250</v>
      </c>
      <c r="I17820" s="265" t="s">
        <v>135</v>
      </c>
      <c r="J17820" s="265">
        <v>-9.5</v>
      </c>
      <c r="K17820" s="83" t="str">
        <f>IFERROR(IFERROR(VLOOKUP(I17820,'DE-PARA'!B:D,3,0),VLOOKUP(I17820,'DE-PARA'!C:D,2,0)),"NÃO ENCONTRADO")</f>
        <v>Outras Saídas</v>
      </c>
      <c r="L17820" s="50" t="str">
        <f>VLOOKUP(K17820,'Base -Receita-Despesa'!$B:$AS,1,FALSE)</f>
        <v>Outras Saídas</v>
      </c>
    </row>
    <row r="17821" spans="1:12" x14ac:dyDescent="0.3">
      <c r="A17821" s="82" t="str">
        <f t="shared" si="556"/>
        <v>2020</v>
      </c>
      <c r="B17821" s="260" t="s">
        <v>2228</v>
      </c>
      <c r="C17821" s="261" t="s">
        <v>138</v>
      </c>
      <c r="D17821" s="74" t="str">
        <f t="shared" si="557"/>
        <v>mar/2020</v>
      </c>
      <c r="E17821" s="264">
        <v>43914</v>
      </c>
      <c r="F17821" s="282" t="s">
        <v>1261</v>
      </c>
      <c r="G17821" s="282" t="s">
        <v>2229</v>
      </c>
      <c r="H17821" s="265" t="s">
        <v>2250</v>
      </c>
      <c r="I17821" s="265" t="s">
        <v>135</v>
      </c>
      <c r="J17821" s="265">
        <v>-9.5</v>
      </c>
      <c r="K17821" s="83" t="str">
        <f>IFERROR(IFERROR(VLOOKUP(I17821,'DE-PARA'!B:D,3,0),VLOOKUP(I17821,'DE-PARA'!C:D,2,0)),"NÃO ENCONTRADO")</f>
        <v>Outras Saídas</v>
      </c>
      <c r="L17821" s="50" t="str">
        <f>VLOOKUP(K17821,'Base -Receita-Despesa'!$B:$AS,1,FALSE)</f>
        <v>Outras Saídas</v>
      </c>
    </row>
    <row r="17822" spans="1:12" x14ac:dyDescent="0.3">
      <c r="A17822" s="82" t="str">
        <f t="shared" si="556"/>
        <v>2020</v>
      </c>
      <c r="B17822" s="260" t="s">
        <v>2240</v>
      </c>
      <c r="C17822" s="261" t="s">
        <v>138</v>
      </c>
      <c r="D17822" s="74" t="str">
        <f t="shared" si="557"/>
        <v>mar/2020</v>
      </c>
      <c r="E17822" s="264">
        <v>43915</v>
      </c>
      <c r="F17822" s="282" t="s">
        <v>5126</v>
      </c>
      <c r="G17822" s="282" t="s">
        <v>2229</v>
      </c>
      <c r="H17822" s="265" t="s">
        <v>2251</v>
      </c>
      <c r="I17822" s="265" t="s">
        <v>126</v>
      </c>
      <c r="J17822" s="284">
        <v>-500000</v>
      </c>
      <c r="K17822" s="83" t="str">
        <f>IFERROR(IFERROR(VLOOKUP(I17822,'DE-PARA'!B:D,3,0),VLOOKUP(I17822,'DE-PARA'!C:D,2,0)),"NÃO ENCONTRADO")</f>
        <v>TEV – Transferências Entre Contas (Entradas)</v>
      </c>
      <c r="L17822" s="50" t="str">
        <f>VLOOKUP(K17822,'Base -Receita-Despesa'!$B:$AS,1,FALSE)</f>
        <v>TEV – Transferências Entre Contas (Entradas)</v>
      </c>
    </row>
    <row r="17823" spans="1:12" x14ac:dyDescent="0.3">
      <c r="A17823" s="82" t="str">
        <f t="shared" si="556"/>
        <v>2020</v>
      </c>
      <c r="B17823" s="260" t="s">
        <v>2240</v>
      </c>
      <c r="C17823" s="261" t="s">
        <v>138</v>
      </c>
      <c r="D17823" s="74" t="str">
        <f t="shared" si="557"/>
        <v>mar/2020</v>
      </c>
      <c r="E17823" s="264">
        <v>43915</v>
      </c>
      <c r="F17823" s="282" t="s">
        <v>1070</v>
      </c>
      <c r="G17823" s="282" t="s">
        <v>2229</v>
      </c>
      <c r="H17823" s="265" t="s">
        <v>1071</v>
      </c>
      <c r="I17823" s="265" t="s">
        <v>2237</v>
      </c>
      <c r="J17823" s="284">
        <v>500000</v>
      </c>
      <c r="K17823" s="83" t="str">
        <f>IFERROR(IFERROR(VLOOKUP(I17823,'DE-PARA'!B:D,3,0),VLOOKUP(I17823,'DE-PARA'!C:D,2,0)),"NÃO ENCONTRADO")</f>
        <v>Entrada Conta Aplicação (+)</v>
      </c>
      <c r="L17823" s="50" t="str">
        <f>VLOOKUP(K17823,'Base -Receita-Despesa'!$B:$AS,1,FALSE)</f>
        <v>ENTRADA CONTA APLICAÇÃO (+)</v>
      </c>
    </row>
    <row r="17824" spans="1:12" x14ac:dyDescent="0.3">
      <c r="A17824" s="82" t="str">
        <f t="shared" si="556"/>
        <v>2020</v>
      </c>
      <c r="B17824" s="260" t="s">
        <v>2228</v>
      </c>
      <c r="C17824" s="261" t="s">
        <v>138</v>
      </c>
      <c r="D17824" s="74" t="str">
        <f t="shared" si="557"/>
        <v>mar/2020</v>
      </c>
      <c r="E17824" s="264">
        <v>43915</v>
      </c>
      <c r="F17824" s="282" t="s">
        <v>5126</v>
      </c>
      <c r="G17824" s="282" t="s">
        <v>2229</v>
      </c>
      <c r="H17824" s="265" t="s">
        <v>2251</v>
      </c>
      <c r="I17824" s="265" t="s">
        <v>126</v>
      </c>
      <c r="J17824" s="266">
        <v>500000</v>
      </c>
      <c r="K17824" s="83" t="str">
        <f>IFERROR(IFERROR(VLOOKUP(I17824,'DE-PARA'!B:D,3,0),VLOOKUP(I17824,'DE-PARA'!C:D,2,0)),"NÃO ENCONTRADO")</f>
        <v>TEV – Transferências Entre Contas (Entradas)</v>
      </c>
      <c r="L17824" s="50" t="str">
        <f>VLOOKUP(K17824,'Base -Receita-Despesa'!$B:$AS,1,FALSE)</f>
        <v>TEV – Transferências Entre Contas (Entradas)</v>
      </c>
    </row>
    <row r="17825" spans="1:12" x14ac:dyDescent="0.3">
      <c r="A17825" s="82" t="str">
        <f t="shared" si="556"/>
        <v>2020</v>
      </c>
      <c r="B17825" s="260" t="s">
        <v>2228</v>
      </c>
      <c r="C17825" s="261" t="s">
        <v>138</v>
      </c>
      <c r="D17825" s="74" t="str">
        <f t="shared" si="557"/>
        <v>mar/2020</v>
      </c>
      <c r="E17825" s="264">
        <v>43915</v>
      </c>
      <c r="F17825" s="282">
        <v>16</v>
      </c>
      <c r="G17825" s="282" t="s">
        <v>2229</v>
      </c>
      <c r="H17825" s="265" t="s">
        <v>5365</v>
      </c>
      <c r="I17825" s="280" t="s">
        <v>2194</v>
      </c>
      <c r="J17825" s="275">
        <v>-194350</v>
      </c>
      <c r="K17825" s="83" t="str">
        <f>IFERROR(IFERROR(VLOOKUP(I17825,'DE-PARA'!B:D,3,0),VLOOKUP(I17825,'DE-PARA'!C:D,2,0)),"NÃO ENCONTRADO")</f>
        <v>Materiais</v>
      </c>
      <c r="L17825" s="50" t="str">
        <f>VLOOKUP(K17825,'Base -Receita-Despesa'!$B:$AS,1,FALSE)</f>
        <v>Materiais</v>
      </c>
    </row>
    <row r="17826" spans="1:12" x14ac:dyDescent="0.3">
      <c r="A17826" s="82" t="str">
        <f t="shared" si="556"/>
        <v>2020</v>
      </c>
      <c r="B17826" s="260" t="s">
        <v>2228</v>
      </c>
      <c r="C17826" s="261" t="s">
        <v>138</v>
      </c>
      <c r="D17826" s="74" t="str">
        <f t="shared" si="557"/>
        <v>mar/2020</v>
      </c>
      <c r="E17826" s="264">
        <v>43915</v>
      </c>
      <c r="F17826" s="282">
        <v>17</v>
      </c>
      <c r="G17826" s="282" t="s">
        <v>2229</v>
      </c>
      <c r="H17826" s="265" t="s">
        <v>5365</v>
      </c>
      <c r="I17826" s="280" t="s">
        <v>198</v>
      </c>
      <c r="J17826" s="275">
        <v>-110680</v>
      </c>
      <c r="K17826" s="83" t="str">
        <f>IFERROR(IFERROR(VLOOKUP(I17826,'DE-PARA'!B:D,3,0),VLOOKUP(I17826,'DE-PARA'!C:D,2,0)),"NÃO ENCONTRADO")</f>
        <v>Materiais</v>
      </c>
      <c r="L17826" s="50" t="str">
        <f>VLOOKUP(K17826,'Base -Receita-Despesa'!$B:$AS,1,FALSE)</f>
        <v>Materiais</v>
      </c>
    </row>
    <row r="17827" spans="1:12" x14ac:dyDescent="0.3">
      <c r="A17827" s="82" t="str">
        <f t="shared" si="556"/>
        <v>2020</v>
      </c>
      <c r="B17827" s="260" t="s">
        <v>2228</v>
      </c>
      <c r="C17827" s="261" t="s">
        <v>138</v>
      </c>
      <c r="D17827" s="74" t="str">
        <f t="shared" si="557"/>
        <v>mar/2020</v>
      </c>
      <c r="E17827" s="264">
        <v>43915</v>
      </c>
      <c r="F17827" s="282">
        <v>20</v>
      </c>
      <c r="G17827" s="282" t="s">
        <v>2229</v>
      </c>
      <c r="H17827" s="265" t="s">
        <v>5365</v>
      </c>
      <c r="I17827" s="280" t="s">
        <v>2194</v>
      </c>
      <c r="J17827" s="275">
        <v>-194350.01</v>
      </c>
      <c r="K17827" s="83" t="str">
        <f>IFERROR(IFERROR(VLOOKUP(I17827,'DE-PARA'!B:D,3,0),VLOOKUP(I17827,'DE-PARA'!C:D,2,0)),"NÃO ENCONTRADO")</f>
        <v>Materiais</v>
      </c>
      <c r="L17827" s="50" t="str">
        <f>VLOOKUP(K17827,'Base -Receita-Despesa'!$B:$AS,1,FALSE)</f>
        <v>Materiais</v>
      </c>
    </row>
    <row r="17828" spans="1:12" x14ac:dyDescent="0.3">
      <c r="A17828" s="82" t="str">
        <f t="shared" si="556"/>
        <v>2020</v>
      </c>
      <c r="B17828" s="260" t="s">
        <v>2228</v>
      </c>
      <c r="C17828" s="261" t="s">
        <v>138</v>
      </c>
      <c r="D17828" s="74" t="str">
        <f t="shared" si="557"/>
        <v>mar/2020</v>
      </c>
      <c r="E17828" s="264">
        <v>43915</v>
      </c>
      <c r="F17828" s="282">
        <v>21</v>
      </c>
      <c r="G17828" s="282" t="s">
        <v>2229</v>
      </c>
      <c r="H17828" s="265" t="s">
        <v>5365</v>
      </c>
      <c r="I17828" s="280" t="s">
        <v>2194</v>
      </c>
      <c r="J17828" s="266">
        <v>-500000</v>
      </c>
      <c r="K17828" s="83" t="str">
        <f>IFERROR(IFERROR(VLOOKUP(I17828,'DE-PARA'!B:D,3,0),VLOOKUP(I17828,'DE-PARA'!C:D,2,0)),"NÃO ENCONTRADO")</f>
        <v>Materiais</v>
      </c>
      <c r="L17828" s="50" t="str">
        <f>VLOOKUP(K17828,'Base -Receita-Despesa'!$B:$AS,1,FALSE)</f>
        <v>Materiais</v>
      </c>
    </row>
    <row r="17829" spans="1:12" x14ac:dyDescent="0.3">
      <c r="A17829" s="82" t="str">
        <f t="shared" si="556"/>
        <v>2020</v>
      </c>
      <c r="B17829" s="260" t="s">
        <v>2228</v>
      </c>
      <c r="C17829" s="261" t="s">
        <v>138</v>
      </c>
      <c r="D17829" s="74" t="str">
        <f t="shared" si="557"/>
        <v>mar/2020</v>
      </c>
      <c r="E17829" s="264">
        <v>43915</v>
      </c>
      <c r="F17829" s="282">
        <v>21889</v>
      </c>
      <c r="G17829" s="282" t="s">
        <v>2229</v>
      </c>
      <c r="H17829" s="265" t="s">
        <v>2370</v>
      </c>
      <c r="I17829" s="265" t="s">
        <v>145</v>
      </c>
      <c r="J17829" s="266">
        <v>-4996.57</v>
      </c>
      <c r="K17829" s="83" t="str">
        <f>IFERROR(IFERROR(VLOOKUP(I17829,'DE-PARA'!B:D,3,0),VLOOKUP(I17829,'DE-PARA'!C:D,2,0)),"NÃO ENCONTRADO")</f>
        <v>Serviços</v>
      </c>
      <c r="L17829" s="50" t="str">
        <f>VLOOKUP(K17829,'Base -Receita-Despesa'!$B:$AS,1,FALSE)</f>
        <v>Serviços</v>
      </c>
    </row>
    <row r="17830" spans="1:12" x14ac:dyDescent="0.3">
      <c r="A17830" s="82" t="str">
        <f t="shared" si="556"/>
        <v>2020</v>
      </c>
      <c r="B17830" s="260" t="s">
        <v>2228</v>
      </c>
      <c r="C17830" s="261" t="s">
        <v>138</v>
      </c>
      <c r="D17830" s="74" t="str">
        <f t="shared" si="557"/>
        <v>mar/2020</v>
      </c>
      <c r="E17830" s="264">
        <v>43915</v>
      </c>
      <c r="F17830" s="282">
        <v>21</v>
      </c>
      <c r="G17830" s="282" t="s">
        <v>2229</v>
      </c>
      <c r="H17830" s="265" t="s">
        <v>5365</v>
      </c>
      <c r="I17830" s="280" t="s">
        <v>2194</v>
      </c>
      <c r="J17830" s="266">
        <v>-277400</v>
      </c>
      <c r="K17830" s="83" t="str">
        <f>IFERROR(IFERROR(VLOOKUP(I17830,'DE-PARA'!B:D,3,0),VLOOKUP(I17830,'DE-PARA'!C:D,2,0)),"NÃO ENCONTRADO")</f>
        <v>Materiais</v>
      </c>
      <c r="L17830" s="50" t="str">
        <f>VLOOKUP(K17830,'Base -Receita-Despesa'!$B:$AS,1,FALSE)</f>
        <v>Materiais</v>
      </c>
    </row>
    <row r="17831" spans="1:12" x14ac:dyDescent="0.3">
      <c r="A17831" s="82" t="str">
        <f t="shared" si="556"/>
        <v>2020</v>
      </c>
      <c r="B17831" s="260" t="s">
        <v>2228</v>
      </c>
      <c r="C17831" s="261" t="s">
        <v>138</v>
      </c>
      <c r="D17831" s="74" t="str">
        <f t="shared" si="557"/>
        <v>mar/2020</v>
      </c>
      <c r="E17831" s="264">
        <v>43915</v>
      </c>
      <c r="F17831" s="282" t="s">
        <v>1261</v>
      </c>
      <c r="G17831" s="282" t="s">
        <v>2229</v>
      </c>
      <c r="H17831" s="265" t="s">
        <v>2250</v>
      </c>
      <c r="I17831" s="265" t="s">
        <v>135</v>
      </c>
      <c r="J17831" s="265">
        <v>-9.5</v>
      </c>
      <c r="K17831" s="83" t="str">
        <f>IFERROR(IFERROR(VLOOKUP(I17831,'DE-PARA'!B:D,3,0),VLOOKUP(I17831,'DE-PARA'!C:D,2,0)),"NÃO ENCONTRADO")</f>
        <v>Outras Saídas</v>
      </c>
      <c r="L17831" s="50" t="str">
        <f>VLOOKUP(K17831,'Base -Receita-Despesa'!$B:$AS,1,FALSE)</f>
        <v>Outras Saídas</v>
      </c>
    </row>
    <row r="17832" spans="1:12" x14ac:dyDescent="0.3">
      <c r="A17832" s="82" t="str">
        <f t="shared" si="556"/>
        <v>2020</v>
      </c>
      <c r="B17832" s="260" t="s">
        <v>2228</v>
      </c>
      <c r="C17832" s="261" t="s">
        <v>138</v>
      </c>
      <c r="D17832" s="74" t="str">
        <f t="shared" si="557"/>
        <v>mar/2020</v>
      </c>
      <c r="E17832" s="264">
        <v>43915</v>
      </c>
      <c r="F17832" s="282" t="s">
        <v>1261</v>
      </c>
      <c r="G17832" s="282" t="s">
        <v>2229</v>
      </c>
      <c r="H17832" s="265" t="s">
        <v>2250</v>
      </c>
      <c r="I17832" s="265" t="s">
        <v>135</v>
      </c>
      <c r="J17832" s="265">
        <v>-9.5</v>
      </c>
      <c r="K17832" s="83" t="str">
        <f>IFERROR(IFERROR(VLOOKUP(I17832,'DE-PARA'!B:D,3,0),VLOOKUP(I17832,'DE-PARA'!C:D,2,0)),"NÃO ENCONTRADO")</f>
        <v>Outras Saídas</v>
      </c>
      <c r="L17832" s="50" t="str">
        <f>VLOOKUP(K17832,'Base -Receita-Despesa'!$B:$AS,1,FALSE)</f>
        <v>Outras Saídas</v>
      </c>
    </row>
    <row r="17833" spans="1:12" x14ac:dyDescent="0.3">
      <c r="A17833" s="82" t="str">
        <f t="shared" si="556"/>
        <v>2020</v>
      </c>
      <c r="B17833" s="260" t="s">
        <v>2228</v>
      </c>
      <c r="C17833" s="261" t="s">
        <v>138</v>
      </c>
      <c r="D17833" s="74" t="str">
        <f t="shared" si="557"/>
        <v>mar/2020</v>
      </c>
      <c r="E17833" s="264">
        <v>43915</v>
      </c>
      <c r="F17833" s="282" t="s">
        <v>1261</v>
      </c>
      <c r="G17833" s="282" t="s">
        <v>2229</v>
      </c>
      <c r="H17833" s="265" t="s">
        <v>2250</v>
      </c>
      <c r="I17833" s="265" t="s">
        <v>135</v>
      </c>
      <c r="J17833" s="265">
        <v>-9.5</v>
      </c>
      <c r="K17833" s="83" t="str">
        <f>IFERROR(IFERROR(VLOOKUP(I17833,'DE-PARA'!B:D,3,0),VLOOKUP(I17833,'DE-PARA'!C:D,2,0)),"NÃO ENCONTRADO")</f>
        <v>Outras Saídas</v>
      </c>
      <c r="L17833" s="50" t="str">
        <f>VLOOKUP(K17833,'Base -Receita-Despesa'!$B:$AS,1,FALSE)</f>
        <v>Outras Saídas</v>
      </c>
    </row>
    <row r="17834" spans="1:12" x14ac:dyDescent="0.3">
      <c r="A17834" s="82" t="str">
        <f t="shared" ref="A17834:A17897" si="558">IF(K17834="NÃO ENCONTRADO",0,RIGHT(D17834,4))</f>
        <v>2020</v>
      </c>
      <c r="B17834" s="260" t="s">
        <v>2228</v>
      </c>
      <c r="C17834" s="261" t="s">
        <v>138</v>
      </c>
      <c r="D17834" s="74" t="str">
        <f t="shared" si="557"/>
        <v>mar/2020</v>
      </c>
      <c r="E17834" s="264">
        <v>43915</v>
      </c>
      <c r="F17834" s="282" t="s">
        <v>1261</v>
      </c>
      <c r="G17834" s="282" t="s">
        <v>2229</v>
      </c>
      <c r="H17834" s="265" t="s">
        <v>2250</v>
      </c>
      <c r="I17834" s="265" t="s">
        <v>135</v>
      </c>
      <c r="J17834" s="265">
        <v>-9.5</v>
      </c>
      <c r="K17834" s="83" t="str">
        <f>IFERROR(IFERROR(VLOOKUP(I17834,'DE-PARA'!B:D,3,0),VLOOKUP(I17834,'DE-PARA'!C:D,2,0)),"NÃO ENCONTRADO")</f>
        <v>Outras Saídas</v>
      </c>
      <c r="L17834" s="50" t="str">
        <f>VLOOKUP(K17834,'Base -Receita-Despesa'!$B:$AS,1,FALSE)</f>
        <v>Outras Saídas</v>
      </c>
    </row>
    <row r="17835" spans="1:12" x14ac:dyDescent="0.3">
      <c r="A17835" s="82" t="str">
        <f t="shared" si="558"/>
        <v>2020</v>
      </c>
      <c r="B17835" s="260" t="s">
        <v>2228</v>
      </c>
      <c r="C17835" s="261" t="s">
        <v>138</v>
      </c>
      <c r="D17835" s="74" t="str">
        <f t="shared" si="557"/>
        <v>mar/2020</v>
      </c>
      <c r="E17835" s="264">
        <v>43915</v>
      </c>
      <c r="F17835" s="282" t="s">
        <v>1261</v>
      </c>
      <c r="G17835" s="282" t="s">
        <v>2229</v>
      </c>
      <c r="H17835" s="265" t="s">
        <v>2250</v>
      </c>
      <c r="I17835" s="265" t="s">
        <v>135</v>
      </c>
      <c r="J17835" s="265">
        <v>-9.5</v>
      </c>
      <c r="K17835" s="83" t="str">
        <f>IFERROR(IFERROR(VLOOKUP(I17835,'DE-PARA'!B:D,3,0),VLOOKUP(I17835,'DE-PARA'!C:D,2,0)),"NÃO ENCONTRADO")</f>
        <v>Outras Saídas</v>
      </c>
      <c r="L17835" s="50" t="str">
        <f>VLOOKUP(K17835,'Base -Receita-Despesa'!$B:$AS,1,FALSE)</f>
        <v>Outras Saídas</v>
      </c>
    </row>
    <row r="17836" spans="1:12" x14ac:dyDescent="0.3">
      <c r="A17836" s="82" t="str">
        <f t="shared" si="558"/>
        <v>2020</v>
      </c>
      <c r="B17836" s="260" t="s">
        <v>2228</v>
      </c>
      <c r="C17836" s="261" t="s">
        <v>138</v>
      </c>
      <c r="D17836" s="74" t="str">
        <f t="shared" si="557"/>
        <v>mar/2020</v>
      </c>
      <c r="E17836" s="264">
        <v>43915</v>
      </c>
      <c r="F17836" s="282" t="s">
        <v>1261</v>
      </c>
      <c r="G17836" s="282" t="s">
        <v>2229</v>
      </c>
      <c r="H17836" s="265" t="s">
        <v>2250</v>
      </c>
      <c r="I17836" s="265" t="s">
        <v>135</v>
      </c>
      <c r="J17836" s="265">
        <v>-9.5</v>
      </c>
      <c r="K17836" s="83" t="str">
        <f>IFERROR(IFERROR(VLOOKUP(I17836,'DE-PARA'!B:D,3,0),VLOOKUP(I17836,'DE-PARA'!C:D,2,0)),"NÃO ENCONTRADO")</f>
        <v>Outras Saídas</v>
      </c>
      <c r="L17836" s="50" t="str">
        <f>VLOOKUP(K17836,'Base -Receita-Despesa'!$B:$AS,1,FALSE)</f>
        <v>Outras Saídas</v>
      </c>
    </row>
    <row r="17837" spans="1:12" x14ac:dyDescent="0.3">
      <c r="A17837" s="82" t="str">
        <f t="shared" si="558"/>
        <v>2020</v>
      </c>
      <c r="B17837" s="260" t="s">
        <v>2240</v>
      </c>
      <c r="C17837" s="261" t="s">
        <v>138</v>
      </c>
      <c r="D17837" s="74" t="str">
        <f t="shared" si="557"/>
        <v>mar/2020</v>
      </c>
      <c r="E17837" s="264">
        <v>43916</v>
      </c>
      <c r="F17837" s="282" t="s">
        <v>5126</v>
      </c>
      <c r="G17837" s="282" t="s">
        <v>2229</v>
      </c>
      <c r="H17837" s="265" t="s">
        <v>2251</v>
      </c>
      <c r="I17837" s="265" t="s">
        <v>126</v>
      </c>
      <c r="J17837" s="284">
        <v>-500000</v>
      </c>
      <c r="K17837" s="83" t="str">
        <f>IFERROR(IFERROR(VLOOKUP(I17837,'DE-PARA'!B:D,3,0),VLOOKUP(I17837,'DE-PARA'!C:D,2,0)),"NÃO ENCONTRADO")</f>
        <v>TEV – Transferências Entre Contas (Entradas)</v>
      </c>
      <c r="L17837" s="50" t="str">
        <f>VLOOKUP(K17837,'Base -Receita-Despesa'!$B:$AS,1,FALSE)</f>
        <v>TEV – Transferências Entre Contas (Entradas)</v>
      </c>
    </row>
    <row r="17838" spans="1:12" x14ac:dyDescent="0.3">
      <c r="A17838" s="82" t="str">
        <f t="shared" si="558"/>
        <v>2020</v>
      </c>
      <c r="B17838" s="260" t="s">
        <v>2240</v>
      </c>
      <c r="C17838" s="261" t="s">
        <v>138</v>
      </c>
      <c r="D17838" s="74" t="str">
        <f t="shared" si="557"/>
        <v>mar/2020</v>
      </c>
      <c r="E17838" s="264">
        <v>43916</v>
      </c>
      <c r="F17838" s="282" t="s">
        <v>1070</v>
      </c>
      <c r="G17838" s="282" t="s">
        <v>2229</v>
      </c>
      <c r="H17838" s="265" t="s">
        <v>1071</v>
      </c>
      <c r="I17838" s="265" t="s">
        <v>2237</v>
      </c>
      <c r="J17838" s="284">
        <v>500000</v>
      </c>
      <c r="K17838" s="83" t="str">
        <f>IFERROR(IFERROR(VLOOKUP(I17838,'DE-PARA'!B:D,3,0),VLOOKUP(I17838,'DE-PARA'!C:D,2,0)),"NÃO ENCONTRADO")</f>
        <v>Entrada Conta Aplicação (+)</v>
      </c>
      <c r="L17838" s="50" t="str">
        <f>VLOOKUP(K17838,'Base -Receita-Despesa'!$B:$AS,1,FALSE)</f>
        <v>ENTRADA CONTA APLICAÇÃO (+)</v>
      </c>
    </row>
    <row r="17839" spans="1:12" x14ac:dyDescent="0.3">
      <c r="A17839" s="82" t="str">
        <f t="shared" si="558"/>
        <v>2020</v>
      </c>
      <c r="B17839" s="260" t="s">
        <v>2228</v>
      </c>
      <c r="C17839" s="261" t="s">
        <v>138</v>
      </c>
      <c r="D17839" s="74" t="str">
        <f t="shared" si="557"/>
        <v>mar/2020</v>
      </c>
      <c r="E17839" s="264">
        <v>43916</v>
      </c>
      <c r="F17839" s="282" t="s">
        <v>5126</v>
      </c>
      <c r="G17839" s="282" t="s">
        <v>2229</v>
      </c>
      <c r="H17839" s="265" t="s">
        <v>2251</v>
      </c>
      <c r="I17839" s="265" t="s">
        <v>126</v>
      </c>
      <c r="J17839" s="266">
        <v>500000</v>
      </c>
      <c r="K17839" s="83" t="str">
        <f>IFERROR(IFERROR(VLOOKUP(I17839,'DE-PARA'!B:D,3,0),VLOOKUP(I17839,'DE-PARA'!C:D,2,0)),"NÃO ENCONTRADO")</f>
        <v>TEV – Transferências Entre Contas (Entradas)</v>
      </c>
      <c r="L17839" s="50" t="str">
        <f>VLOOKUP(K17839,'Base -Receita-Despesa'!$B:$AS,1,FALSE)</f>
        <v>TEV – Transferências Entre Contas (Entradas)</v>
      </c>
    </row>
    <row r="17840" spans="1:12" x14ac:dyDescent="0.3">
      <c r="A17840" s="82" t="str">
        <f t="shared" si="558"/>
        <v>2020</v>
      </c>
      <c r="B17840" s="260" t="s">
        <v>2228</v>
      </c>
      <c r="C17840" s="261" t="s">
        <v>138</v>
      </c>
      <c r="D17840" s="74" t="str">
        <f t="shared" si="557"/>
        <v>mar/2020</v>
      </c>
      <c r="E17840" s="264">
        <v>43916</v>
      </c>
      <c r="F17840" s="282">
        <v>3666</v>
      </c>
      <c r="G17840" s="282" t="s">
        <v>2229</v>
      </c>
      <c r="H17840" s="265" t="s">
        <v>2231</v>
      </c>
      <c r="I17840" s="265" t="s">
        <v>2185</v>
      </c>
      <c r="J17840" s="266">
        <v>-4449.0600000000004</v>
      </c>
      <c r="K17840" s="83" t="str">
        <f>IFERROR(IFERROR(VLOOKUP(I17840,'DE-PARA'!B:D,3,0),VLOOKUP(I17840,'DE-PARA'!C:D,2,0)),"NÃO ENCONTRADO")</f>
        <v>Materiais</v>
      </c>
      <c r="L17840" s="50" t="str">
        <f>VLOOKUP(K17840,'Base -Receita-Despesa'!$B:$AS,1,FALSE)</f>
        <v>Materiais</v>
      </c>
    </row>
    <row r="17841" spans="1:12" x14ac:dyDescent="0.3">
      <c r="A17841" s="82" t="str">
        <f t="shared" si="558"/>
        <v>2020</v>
      </c>
      <c r="B17841" s="260" t="s">
        <v>2228</v>
      </c>
      <c r="C17841" s="261" t="s">
        <v>138</v>
      </c>
      <c r="D17841" s="74" t="str">
        <f t="shared" si="557"/>
        <v>mar/2020</v>
      </c>
      <c r="E17841" s="264">
        <v>43916</v>
      </c>
      <c r="F17841" s="282">
        <v>22</v>
      </c>
      <c r="G17841" s="282" t="s">
        <v>2229</v>
      </c>
      <c r="H17841" s="265" t="s">
        <v>5365</v>
      </c>
      <c r="I17841" s="265" t="s">
        <v>2182</v>
      </c>
      <c r="J17841" s="266">
        <v>-40000</v>
      </c>
      <c r="K17841" s="83" t="str">
        <f>IFERROR(IFERROR(VLOOKUP(I17841,'DE-PARA'!B:D,3,0),VLOOKUP(I17841,'DE-PARA'!C:D,2,0)),"NÃO ENCONTRADO")</f>
        <v>Materiais</v>
      </c>
      <c r="L17841" s="50" t="str">
        <f>VLOOKUP(K17841,'Base -Receita-Despesa'!$B:$AS,1,FALSE)</f>
        <v>Materiais</v>
      </c>
    </row>
    <row r="17842" spans="1:12" x14ac:dyDescent="0.3">
      <c r="A17842" s="82" t="str">
        <f t="shared" si="558"/>
        <v>2020</v>
      </c>
      <c r="B17842" s="260" t="s">
        <v>2228</v>
      </c>
      <c r="C17842" s="261" t="s">
        <v>138</v>
      </c>
      <c r="D17842" s="74" t="str">
        <f t="shared" si="557"/>
        <v>mar/2020</v>
      </c>
      <c r="E17842" s="264">
        <v>43916</v>
      </c>
      <c r="F17842" s="282">
        <v>413</v>
      </c>
      <c r="G17842" s="282" t="s">
        <v>2229</v>
      </c>
      <c r="H17842" s="265" t="s">
        <v>5366</v>
      </c>
      <c r="I17842" s="280" t="s">
        <v>2194</v>
      </c>
      <c r="J17842" s="265">
        <v>-797.5</v>
      </c>
      <c r="K17842" s="83" t="str">
        <f>IFERROR(IFERROR(VLOOKUP(I17842,'DE-PARA'!B:D,3,0),VLOOKUP(I17842,'DE-PARA'!C:D,2,0)),"NÃO ENCONTRADO")</f>
        <v>Materiais</v>
      </c>
      <c r="L17842" s="50" t="str">
        <f>VLOOKUP(K17842,'Base -Receita-Despesa'!$B:$AS,1,FALSE)</f>
        <v>Materiais</v>
      </c>
    </row>
    <row r="17843" spans="1:12" x14ac:dyDescent="0.3">
      <c r="A17843" s="82" t="str">
        <f t="shared" si="558"/>
        <v>2020</v>
      </c>
      <c r="B17843" s="260" t="s">
        <v>2228</v>
      </c>
      <c r="C17843" s="261" t="s">
        <v>138</v>
      </c>
      <c r="D17843" s="74" t="str">
        <f t="shared" si="557"/>
        <v>mar/2020</v>
      </c>
      <c r="E17843" s="264">
        <v>43916</v>
      </c>
      <c r="F17843" s="282">
        <v>414</v>
      </c>
      <c r="G17843" s="282" t="s">
        <v>2229</v>
      </c>
      <c r="H17843" s="265" t="s">
        <v>5366</v>
      </c>
      <c r="I17843" s="280" t="s">
        <v>5367</v>
      </c>
      <c r="J17843" s="266">
        <v>-1424.5</v>
      </c>
      <c r="K17843" s="83" t="str">
        <f>IFERROR(IFERROR(VLOOKUP(I17843,'DE-PARA'!B:D,3,0),VLOOKUP(I17843,'DE-PARA'!C:D,2,0)),"NÃO ENCONTRADO")</f>
        <v>Investimentos</v>
      </c>
      <c r="L17843" s="50" t="str">
        <f>VLOOKUP(K17843,'Base -Receita-Despesa'!$B:$AS,1,FALSE)</f>
        <v>Investimentos</v>
      </c>
    </row>
    <row r="17844" spans="1:12" x14ac:dyDescent="0.3">
      <c r="A17844" s="82" t="str">
        <f t="shared" si="558"/>
        <v>2020</v>
      </c>
      <c r="B17844" s="260" t="s">
        <v>2228</v>
      </c>
      <c r="C17844" s="261" t="s">
        <v>138</v>
      </c>
      <c r="D17844" s="74" t="str">
        <f t="shared" si="557"/>
        <v>mar/2020</v>
      </c>
      <c r="E17844" s="264">
        <v>43916</v>
      </c>
      <c r="F17844" s="282">
        <v>415</v>
      </c>
      <c r="G17844" s="282" t="s">
        <v>2229</v>
      </c>
      <c r="H17844" s="265" t="s">
        <v>5366</v>
      </c>
      <c r="I17844" s="280" t="s">
        <v>5367</v>
      </c>
      <c r="J17844" s="266">
        <v>-1127.4000000000001</v>
      </c>
      <c r="K17844" s="83" t="str">
        <f>IFERROR(IFERROR(VLOOKUP(I17844,'DE-PARA'!B:D,3,0),VLOOKUP(I17844,'DE-PARA'!C:D,2,0)),"NÃO ENCONTRADO")</f>
        <v>Investimentos</v>
      </c>
      <c r="L17844" s="50" t="str">
        <f>VLOOKUP(K17844,'Base -Receita-Despesa'!$B:$AS,1,FALSE)</f>
        <v>Investimentos</v>
      </c>
    </row>
    <row r="17845" spans="1:12" x14ac:dyDescent="0.3">
      <c r="A17845" s="82" t="str">
        <f t="shared" si="558"/>
        <v>2020</v>
      </c>
      <c r="B17845" s="260" t="s">
        <v>2228</v>
      </c>
      <c r="C17845" s="261" t="s">
        <v>138</v>
      </c>
      <c r="D17845" s="74" t="str">
        <f t="shared" si="557"/>
        <v>mar/2020</v>
      </c>
      <c r="E17845" s="264">
        <v>43916</v>
      </c>
      <c r="F17845" s="282" t="s">
        <v>1261</v>
      </c>
      <c r="G17845" s="282" t="s">
        <v>2229</v>
      </c>
      <c r="H17845" s="265" t="s">
        <v>2250</v>
      </c>
      <c r="I17845" s="265" t="s">
        <v>135</v>
      </c>
      <c r="J17845" s="265">
        <v>-9.5</v>
      </c>
      <c r="K17845" s="83" t="str">
        <f>IFERROR(IFERROR(VLOOKUP(I17845,'DE-PARA'!B:D,3,0),VLOOKUP(I17845,'DE-PARA'!C:D,2,0)),"NÃO ENCONTRADO")</f>
        <v>Outras Saídas</v>
      </c>
      <c r="L17845" s="50" t="str">
        <f>VLOOKUP(K17845,'Base -Receita-Despesa'!$B:$AS,1,FALSE)</f>
        <v>Outras Saídas</v>
      </c>
    </row>
    <row r="17846" spans="1:12" x14ac:dyDescent="0.3">
      <c r="A17846" s="82" t="str">
        <f t="shared" si="558"/>
        <v>2020</v>
      </c>
      <c r="B17846" s="260" t="s">
        <v>2228</v>
      </c>
      <c r="C17846" s="261" t="s">
        <v>138</v>
      </c>
      <c r="D17846" s="74" t="str">
        <f t="shared" si="557"/>
        <v>mar/2020</v>
      </c>
      <c r="E17846" s="264">
        <v>43916</v>
      </c>
      <c r="F17846" s="282" t="s">
        <v>1261</v>
      </c>
      <c r="G17846" s="282" t="s">
        <v>2229</v>
      </c>
      <c r="H17846" s="265" t="s">
        <v>2250</v>
      </c>
      <c r="I17846" s="265" t="s">
        <v>135</v>
      </c>
      <c r="J17846" s="265">
        <v>-9.5</v>
      </c>
      <c r="K17846" s="83" t="str">
        <f>IFERROR(IFERROR(VLOOKUP(I17846,'DE-PARA'!B:D,3,0),VLOOKUP(I17846,'DE-PARA'!C:D,2,0)),"NÃO ENCONTRADO")</f>
        <v>Outras Saídas</v>
      </c>
      <c r="L17846" s="50" t="str">
        <f>VLOOKUP(K17846,'Base -Receita-Despesa'!$B:$AS,1,FALSE)</f>
        <v>Outras Saídas</v>
      </c>
    </row>
    <row r="17847" spans="1:12" x14ac:dyDescent="0.3">
      <c r="A17847" s="82" t="str">
        <f t="shared" si="558"/>
        <v>2020</v>
      </c>
      <c r="B17847" s="260" t="s">
        <v>2240</v>
      </c>
      <c r="C17847" s="261" t="s">
        <v>138</v>
      </c>
      <c r="D17847" s="74" t="str">
        <f t="shared" si="557"/>
        <v>mar/2020</v>
      </c>
      <c r="E17847" s="264">
        <v>43917</v>
      </c>
      <c r="F17847" s="282" t="s">
        <v>5126</v>
      </c>
      <c r="G17847" s="282" t="s">
        <v>2229</v>
      </c>
      <c r="H17847" s="265" t="s">
        <v>2251</v>
      </c>
      <c r="I17847" s="265" t="s">
        <v>126</v>
      </c>
      <c r="J17847" s="284">
        <v>-500000</v>
      </c>
      <c r="K17847" s="83" t="str">
        <f>IFERROR(IFERROR(VLOOKUP(I17847,'DE-PARA'!B:D,3,0),VLOOKUP(I17847,'DE-PARA'!C:D,2,0)),"NÃO ENCONTRADO")</f>
        <v>TEV – Transferências Entre Contas (Entradas)</v>
      </c>
      <c r="L17847" s="50" t="str">
        <f>VLOOKUP(K17847,'Base -Receita-Despesa'!$B:$AS,1,FALSE)</f>
        <v>TEV – Transferências Entre Contas (Entradas)</v>
      </c>
    </row>
    <row r="17848" spans="1:12" x14ac:dyDescent="0.3">
      <c r="A17848" s="82" t="str">
        <f t="shared" si="558"/>
        <v>2020</v>
      </c>
      <c r="B17848" s="260" t="s">
        <v>2240</v>
      </c>
      <c r="C17848" s="261" t="s">
        <v>138</v>
      </c>
      <c r="D17848" s="74" t="str">
        <f t="shared" si="557"/>
        <v>mar/2020</v>
      </c>
      <c r="E17848" s="264">
        <v>43917</v>
      </c>
      <c r="F17848" s="282" t="s">
        <v>1070</v>
      </c>
      <c r="G17848" s="282" t="s">
        <v>2229</v>
      </c>
      <c r="H17848" s="265" t="s">
        <v>1071</v>
      </c>
      <c r="I17848" s="265" t="s">
        <v>2237</v>
      </c>
      <c r="J17848" s="284">
        <v>500000</v>
      </c>
      <c r="K17848" s="83" t="str">
        <f>IFERROR(IFERROR(VLOOKUP(I17848,'DE-PARA'!B:D,3,0),VLOOKUP(I17848,'DE-PARA'!C:D,2,0)),"NÃO ENCONTRADO")</f>
        <v>Entrada Conta Aplicação (+)</v>
      </c>
      <c r="L17848" s="50" t="str">
        <f>VLOOKUP(K17848,'Base -Receita-Despesa'!$B:$AS,1,FALSE)</f>
        <v>ENTRADA CONTA APLICAÇÃO (+)</v>
      </c>
    </row>
    <row r="17849" spans="1:12" x14ac:dyDescent="0.3">
      <c r="A17849" s="82" t="str">
        <f t="shared" si="558"/>
        <v>2020</v>
      </c>
      <c r="B17849" s="260" t="s">
        <v>2228</v>
      </c>
      <c r="C17849" s="261" t="s">
        <v>138</v>
      </c>
      <c r="D17849" s="74" t="str">
        <f t="shared" si="557"/>
        <v>mar/2020</v>
      </c>
      <c r="E17849" s="264">
        <v>43917</v>
      </c>
      <c r="F17849" s="282" t="s">
        <v>5129</v>
      </c>
      <c r="G17849" s="282" t="s">
        <v>2229</v>
      </c>
      <c r="H17849" s="265" t="s">
        <v>72</v>
      </c>
      <c r="I17849" s="265" t="s">
        <v>1064</v>
      </c>
      <c r="J17849" s="266">
        <v>-2726900</v>
      </c>
      <c r="K17849" s="83" t="str">
        <f>IFERROR(IFERROR(VLOOKUP(I17849,'DE-PARA'!B:D,3,0),VLOOKUP(I17849,'DE-PARA'!C:D,2,0)),"NÃO ENCONTRADO")</f>
        <v>Saídas Da C/A Por Regates (-)</v>
      </c>
      <c r="L17849" s="50" t="str">
        <f>VLOOKUP(K17849,'Base -Receita-Despesa'!$B:$AS,1,FALSE)</f>
        <v>SAÍDAS DA C/A POR REGATES (-)</v>
      </c>
    </row>
    <row r="17850" spans="1:12" x14ac:dyDescent="0.3">
      <c r="A17850" s="82" t="str">
        <f t="shared" si="558"/>
        <v>2020</v>
      </c>
      <c r="B17850" s="260" t="s">
        <v>2228</v>
      </c>
      <c r="C17850" s="261" t="s">
        <v>138</v>
      </c>
      <c r="D17850" s="74" t="str">
        <f t="shared" si="557"/>
        <v>mar/2020</v>
      </c>
      <c r="E17850" s="264">
        <v>43917</v>
      </c>
      <c r="F17850" s="282" t="s">
        <v>5126</v>
      </c>
      <c r="G17850" s="282" t="s">
        <v>2229</v>
      </c>
      <c r="H17850" s="265" t="s">
        <v>2251</v>
      </c>
      <c r="I17850" s="265" t="s">
        <v>126</v>
      </c>
      <c r="J17850" s="266">
        <v>500000</v>
      </c>
      <c r="K17850" s="83" t="str">
        <f>IFERROR(IFERROR(VLOOKUP(I17850,'DE-PARA'!B:D,3,0),VLOOKUP(I17850,'DE-PARA'!C:D,2,0)),"NÃO ENCONTRADO")</f>
        <v>TEV – Transferências Entre Contas (Entradas)</v>
      </c>
      <c r="L17850" s="50" t="str">
        <f>VLOOKUP(K17850,'Base -Receita-Despesa'!$B:$AS,1,FALSE)</f>
        <v>TEV – Transferências Entre Contas (Entradas)</v>
      </c>
    </row>
    <row r="17851" spans="1:12" x14ac:dyDescent="0.3">
      <c r="A17851" s="82" t="str">
        <f t="shared" si="558"/>
        <v>2020</v>
      </c>
      <c r="B17851" s="260" t="s">
        <v>2228</v>
      </c>
      <c r="C17851" s="261" t="s">
        <v>138</v>
      </c>
      <c r="D17851" s="74" t="str">
        <f t="shared" si="557"/>
        <v>mar/2020</v>
      </c>
      <c r="E17851" s="264">
        <v>43917</v>
      </c>
      <c r="F17851" s="282">
        <v>154937</v>
      </c>
      <c r="G17851" s="282" t="s">
        <v>2229</v>
      </c>
      <c r="H17851" s="265" t="s">
        <v>4662</v>
      </c>
      <c r="I17851" s="265" t="s">
        <v>2188</v>
      </c>
      <c r="J17851" s="265">
        <v>-271.64999999999998</v>
      </c>
      <c r="K17851" s="83" t="str">
        <f>IFERROR(IFERROR(VLOOKUP(I17851,'DE-PARA'!B:D,3,0),VLOOKUP(I17851,'DE-PARA'!C:D,2,0)),"NÃO ENCONTRADO")</f>
        <v>Materiais</v>
      </c>
      <c r="L17851" s="50" t="str">
        <f>VLOOKUP(K17851,'Base -Receita-Despesa'!$B:$AS,1,FALSE)</f>
        <v>Materiais</v>
      </c>
    </row>
    <row r="17852" spans="1:12" x14ac:dyDescent="0.3">
      <c r="A17852" s="82" t="str">
        <f t="shared" si="558"/>
        <v>2020</v>
      </c>
      <c r="B17852" s="260" t="s">
        <v>2228</v>
      </c>
      <c r="C17852" s="261" t="s">
        <v>138</v>
      </c>
      <c r="D17852" s="74" t="str">
        <f t="shared" si="557"/>
        <v>mar/2020</v>
      </c>
      <c r="E17852" s="264">
        <v>43917</v>
      </c>
      <c r="F17852" s="282" t="s">
        <v>4412</v>
      </c>
      <c r="G17852" s="282" t="s">
        <v>2229</v>
      </c>
      <c r="H17852" s="265" t="s">
        <v>881</v>
      </c>
      <c r="I17852" s="265" t="s">
        <v>128</v>
      </c>
      <c r="J17852" s="266">
        <v>-3094.24</v>
      </c>
      <c r="K17852" s="83" t="str">
        <f>IFERROR(IFERROR(VLOOKUP(I17852,'DE-PARA'!B:D,3,0),VLOOKUP(I17852,'DE-PARA'!C:D,2,0)),"NÃO ENCONTRADO")</f>
        <v>Encargos sobre Folha de Pagamento</v>
      </c>
      <c r="L17852" s="50" t="str">
        <f>VLOOKUP(K17852,'Base -Receita-Despesa'!$B:$AS,1,FALSE)</f>
        <v>Encargos sobre Folha de Pagamento</v>
      </c>
    </row>
    <row r="17853" spans="1:12" x14ac:dyDescent="0.3">
      <c r="A17853" s="82" t="str">
        <f t="shared" si="558"/>
        <v>2020</v>
      </c>
      <c r="B17853" s="260" t="s">
        <v>2228</v>
      </c>
      <c r="C17853" s="261" t="s">
        <v>138</v>
      </c>
      <c r="D17853" s="74" t="str">
        <f t="shared" si="557"/>
        <v>mar/2020</v>
      </c>
      <c r="E17853" s="264">
        <v>43917</v>
      </c>
      <c r="F17853" s="282" t="s">
        <v>4412</v>
      </c>
      <c r="G17853" s="282" t="s">
        <v>2229</v>
      </c>
      <c r="H17853" s="265" t="s">
        <v>3578</v>
      </c>
      <c r="I17853" s="265" t="s">
        <v>128</v>
      </c>
      <c r="J17853" s="265">
        <v>-941.5</v>
      </c>
      <c r="K17853" s="83" t="str">
        <f>IFERROR(IFERROR(VLOOKUP(I17853,'DE-PARA'!B:D,3,0),VLOOKUP(I17853,'DE-PARA'!C:D,2,0)),"NÃO ENCONTRADO")</f>
        <v>Encargos sobre Folha de Pagamento</v>
      </c>
      <c r="L17853" s="50" t="str">
        <f>VLOOKUP(K17853,'Base -Receita-Despesa'!$B:$AS,1,FALSE)</f>
        <v>Encargos sobre Folha de Pagamento</v>
      </c>
    </row>
    <row r="17854" spans="1:12" x14ac:dyDescent="0.3">
      <c r="A17854" s="82" t="str">
        <f t="shared" si="558"/>
        <v>2020</v>
      </c>
      <c r="B17854" s="260" t="s">
        <v>2228</v>
      </c>
      <c r="C17854" s="261" t="s">
        <v>138</v>
      </c>
      <c r="D17854" s="74" t="str">
        <f t="shared" si="557"/>
        <v>mar/2020</v>
      </c>
      <c r="E17854" s="264">
        <v>43917</v>
      </c>
      <c r="F17854" s="282">
        <v>11293</v>
      </c>
      <c r="G17854" s="282" t="s">
        <v>2229</v>
      </c>
      <c r="H17854" s="265" t="s">
        <v>3145</v>
      </c>
      <c r="I17854" s="265" t="s">
        <v>2182</v>
      </c>
      <c r="J17854" s="266">
        <v>-63000</v>
      </c>
      <c r="K17854" s="83" t="str">
        <f>IFERROR(IFERROR(VLOOKUP(I17854,'DE-PARA'!B:D,3,0),VLOOKUP(I17854,'DE-PARA'!C:D,2,0)),"NÃO ENCONTRADO")</f>
        <v>Materiais</v>
      </c>
      <c r="L17854" s="50" t="str">
        <f>VLOOKUP(K17854,'Base -Receita-Despesa'!$B:$AS,1,FALSE)</f>
        <v>Materiais</v>
      </c>
    </row>
    <row r="17855" spans="1:12" x14ac:dyDescent="0.3">
      <c r="A17855" s="82" t="str">
        <f t="shared" si="558"/>
        <v>2020</v>
      </c>
      <c r="B17855" s="260" t="s">
        <v>2228</v>
      </c>
      <c r="C17855" s="261" t="s">
        <v>138</v>
      </c>
      <c r="D17855" s="74" t="str">
        <f t="shared" si="557"/>
        <v>mar/2020</v>
      </c>
      <c r="E17855" s="264">
        <v>43917</v>
      </c>
      <c r="F17855" s="282">
        <v>1950</v>
      </c>
      <c r="G17855" s="282" t="s">
        <v>2229</v>
      </c>
      <c r="H17855" s="265" t="s">
        <v>5216</v>
      </c>
      <c r="I17855" s="265" t="s">
        <v>2194</v>
      </c>
      <c r="J17855" s="265">
        <v>-706.42</v>
      </c>
      <c r="K17855" s="83" t="str">
        <f>IFERROR(IFERROR(VLOOKUP(I17855,'DE-PARA'!B:D,3,0),VLOOKUP(I17855,'DE-PARA'!C:D,2,0)),"NÃO ENCONTRADO")</f>
        <v>Materiais</v>
      </c>
      <c r="L17855" s="50" t="str">
        <f>VLOOKUP(K17855,'Base -Receita-Despesa'!$B:$AS,1,FALSE)</f>
        <v>Materiais</v>
      </c>
    </row>
    <row r="17856" spans="1:12" x14ac:dyDescent="0.3">
      <c r="A17856" s="82" t="str">
        <f t="shared" si="558"/>
        <v>2020</v>
      </c>
      <c r="B17856" s="260" t="s">
        <v>2228</v>
      </c>
      <c r="C17856" s="261" t="s">
        <v>138</v>
      </c>
      <c r="D17856" s="74" t="str">
        <f t="shared" si="557"/>
        <v>mar/2020</v>
      </c>
      <c r="E17856" s="264">
        <v>43917</v>
      </c>
      <c r="F17856" s="282">
        <v>2470</v>
      </c>
      <c r="G17856" s="282" t="s">
        <v>2229</v>
      </c>
      <c r="H17856" s="265" t="s">
        <v>5177</v>
      </c>
      <c r="I17856" s="265" t="s">
        <v>2182</v>
      </c>
      <c r="J17856" s="266">
        <v>-2060.06</v>
      </c>
      <c r="K17856" s="83" t="str">
        <f>IFERROR(IFERROR(VLOOKUP(I17856,'DE-PARA'!B:D,3,0),VLOOKUP(I17856,'DE-PARA'!C:D,2,0)),"NÃO ENCONTRADO")</f>
        <v>Materiais</v>
      </c>
      <c r="L17856" s="50" t="str">
        <f>VLOOKUP(K17856,'Base -Receita-Despesa'!$B:$AS,1,FALSE)</f>
        <v>Materiais</v>
      </c>
    </row>
    <row r="17857" spans="1:12" x14ac:dyDescent="0.3">
      <c r="A17857" s="82" t="str">
        <f t="shared" si="558"/>
        <v>2020</v>
      </c>
      <c r="B17857" s="260" t="s">
        <v>2228</v>
      </c>
      <c r="C17857" s="261" t="s">
        <v>138</v>
      </c>
      <c r="D17857" s="74" t="str">
        <f t="shared" si="557"/>
        <v>mar/2020</v>
      </c>
      <c r="E17857" s="264">
        <v>43917</v>
      </c>
      <c r="F17857" s="282">
        <v>4151</v>
      </c>
      <c r="G17857" s="282" t="s">
        <v>2229</v>
      </c>
      <c r="H17857" s="265" t="s">
        <v>5297</v>
      </c>
      <c r="I17857" s="265" t="s">
        <v>2182</v>
      </c>
      <c r="J17857" s="265">
        <v>-421.3</v>
      </c>
      <c r="K17857" s="83" t="str">
        <f>IFERROR(IFERROR(VLOOKUP(I17857,'DE-PARA'!B:D,3,0),VLOOKUP(I17857,'DE-PARA'!C:D,2,0)),"NÃO ENCONTRADO")</f>
        <v>Materiais</v>
      </c>
      <c r="L17857" s="50" t="str">
        <f>VLOOKUP(K17857,'Base -Receita-Despesa'!$B:$AS,1,FALSE)</f>
        <v>Materiais</v>
      </c>
    </row>
    <row r="17858" spans="1:12" x14ac:dyDescent="0.3">
      <c r="A17858" s="82" t="str">
        <f t="shared" si="558"/>
        <v>2020</v>
      </c>
      <c r="B17858" s="260" t="s">
        <v>2228</v>
      </c>
      <c r="C17858" s="261" t="s">
        <v>138</v>
      </c>
      <c r="D17858" s="74" t="str">
        <f t="shared" si="557"/>
        <v>mar/2020</v>
      </c>
      <c r="E17858" s="264">
        <v>43917</v>
      </c>
      <c r="F17858" s="282" t="s">
        <v>3376</v>
      </c>
      <c r="G17858" s="282" t="s">
        <v>2229</v>
      </c>
      <c r="H17858" s="265" t="s">
        <v>3578</v>
      </c>
      <c r="I17858" s="265" t="s">
        <v>130</v>
      </c>
      <c r="J17858" s="266">
        <v>-6297.3</v>
      </c>
      <c r="K17858" s="83" t="str">
        <f>IFERROR(IFERROR(VLOOKUP(I17858,'DE-PARA'!B:D,3,0),VLOOKUP(I17858,'DE-PARA'!C:D,2,0)),"NÃO ENCONTRADO")</f>
        <v>Rescisões Trabalhistas</v>
      </c>
      <c r="L17858" s="50" t="str">
        <f>VLOOKUP(K17858,'Base -Receita-Despesa'!$B:$AS,1,FALSE)</f>
        <v>Rescisões Trabalhistas</v>
      </c>
    </row>
    <row r="17859" spans="1:12" x14ac:dyDescent="0.3">
      <c r="A17859" s="82" t="str">
        <f t="shared" si="558"/>
        <v>2020</v>
      </c>
      <c r="B17859" s="260" t="s">
        <v>2228</v>
      </c>
      <c r="C17859" s="261" t="s">
        <v>138</v>
      </c>
      <c r="D17859" s="74" t="str">
        <f t="shared" si="557"/>
        <v>mar/2020</v>
      </c>
      <c r="E17859" s="264">
        <v>43917</v>
      </c>
      <c r="F17859" s="282" t="s">
        <v>3376</v>
      </c>
      <c r="G17859" s="282" t="s">
        <v>2229</v>
      </c>
      <c r="H17859" s="265" t="s">
        <v>881</v>
      </c>
      <c r="I17859" s="265" t="s">
        <v>130</v>
      </c>
      <c r="J17859" s="266">
        <v>-6116.14</v>
      </c>
      <c r="K17859" s="83" t="str">
        <f>IFERROR(IFERROR(VLOOKUP(I17859,'DE-PARA'!B:D,3,0),VLOOKUP(I17859,'DE-PARA'!C:D,2,0)),"NÃO ENCONTRADO")</f>
        <v>Rescisões Trabalhistas</v>
      </c>
      <c r="L17859" s="50" t="str">
        <f>VLOOKUP(K17859,'Base -Receita-Despesa'!$B:$AS,1,FALSE)</f>
        <v>Rescisões Trabalhistas</v>
      </c>
    </row>
    <row r="17860" spans="1:12" x14ac:dyDescent="0.3">
      <c r="A17860" s="82" t="str">
        <f t="shared" si="558"/>
        <v>2020</v>
      </c>
      <c r="B17860" s="260" t="s">
        <v>2228</v>
      </c>
      <c r="C17860" s="261" t="s">
        <v>138</v>
      </c>
      <c r="D17860" s="74" t="str">
        <f t="shared" ref="D17860:D17905" si="559">TEXT(E17860,"mmm/aaaa")</f>
        <v>mar/2020</v>
      </c>
      <c r="E17860" s="264">
        <v>43917</v>
      </c>
      <c r="F17860" s="282" t="s">
        <v>1261</v>
      </c>
      <c r="G17860" s="282" t="s">
        <v>2229</v>
      </c>
      <c r="H17860" s="265" t="s">
        <v>2250</v>
      </c>
      <c r="I17860" s="265" t="s">
        <v>135</v>
      </c>
      <c r="J17860" s="265">
        <v>-9.5</v>
      </c>
      <c r="K17860" s="83" t="str">
        <f>IFERROR(IFERROR(VLOOKUP(I17860,'DE-PARA'!B:D,3,0),VLOOKUP(I17860,'DE-PARA'!C:D,2,0)),"NÃO ENCONTRADO")</f>
        <v>Outras Saídas</v>
      </c>
      <c r="L17860" s="50" t="str">
        <f>VLOOKUP(K17860,'Base -Receita-Despesa'!$B:$AS,1,FALSE)</f>
        <v>Outras Saídas</v>
      </c>
    </row>
    <row r="17861" spans="1:12" x14ac:dyDescent="0.3">
      <c r="A17861" s="82" t="str">
        <f t="shared" si="558"/>
        <v>2020</v>
      </c>
      <c r="B17861" s="260" t="s">
        <v>2228</v>
      </c>
      <c r="C17861" s="261" t="s">
        <v>138</v>
      </c>
      <c r="D17861" s="74" t="str">
        <f t="shared" si="559"/>
        <v>mar/2020</v>
      </c>
      <c r="E17861" s="264">
        <v>43917</v>
      </c>
      <c r="F17861" s="282" t="s">
        <v>1261</v>
      </c>
      <c r="G17861" s="282" t="s">
        <v>2229</v>
      </c>
      <c r="H17861" s="265" t="s">
        <v>2250</v>
      </c>
      <c r="I17861" s="265" t="s">
        <v>135</v>
      </c>
      <c r="J17861" s="265">
        <v>-9.5</v>
      </c>
      <c r="K17861" s="83" t="str">
        <f>IFERROR(IFERROR(VLOOKUP(I17861,'DE-PARA'!B:D,3,0),VLOOKUP(I17861,'DE-PARA'!C:D,2,0)),"NÃO ENCONTRADO")</f>
        <v>Outras Saídas</v>
      </c>
      <c r="L17861" s="50" t="str">
        <f>VLOOKUP(K17861,'Base -Receita-Despesa'!$B:$AS,1,FALSE)</f>
        <v>Outras Saídas</v>
      </c>
    </row>
    <row r="17862" spans="1:12" x14ac:dyDescent="0.3">
      <c r="A17862" s="82" t="str">
        <f t="shared" si="558"/>
        <v>2020</v>
      </c>
      <c r="B17862" s="260" t="s">
        <v>2228</v>
      </c>
      <c r="C17862" s="261" t="s">
        <v>138</v>
      </c>
      <c r="D17862" s="74" t="str">
        <f t="shared" si="559"/>
        <v>mar/2020</v>
      </c>
      <c r="E17862" s="264">
        <v>43917</v>
      </c>
      <c r="F17862" s="282" t="s">
        <v>1261</v>
      </c>
      <c r="G17862" s="282" t="s">
        <v>2229</v>
      </c>
      <c r="H17862" s="265" t="s">
        <v>2250</v>
      </c>
      <c r="I17862" s="265" t="s">
        <v>135</v>
      </c>
      <c r="J17862" s="265">
        <v>-9.5</v>
      </c>
      <c r="K17862" s="83" t="str">
        <f>IFERROR(IFERROR(VLOOKUP(I17862,'DE-PARA'!B:D,3,0),VLOOKUP(I17862,'DE-PARA'!C:D,2,0)),"NÃO ENCONTRADO")</f>
        <v>Outras Saídas</v>
      </c>
      <c r="L17862" s="50" t="str">
        <f>VLOOKUP(K17862,'Base -Receita-Despesa'!$B:$AS,1,FALSE)</f>
        <v>Outras Saídas</v>
      </c>
    </row>
    <row r="17863" spans="1:12" x14ac:dyDescent="0.3">
      <c r="A17863" s="82" t="str">
        <f t="shared" si="558"/>
        <v>2020</v>
      </c>
      <c r="B17863" s="260" t="s">
        <v>2228</v>
      </c>
      <c r="C17863" s="261" t="s">
        <v>138</v>
      </c>
      <c r="D17863" s="74" t="str">
        <f t="shared" si="559"/>
        <v>mar/2020</v>
      </c>
      <c r="E17863" s="264">
        <v>43917</v>
      </c>
      <c r="F17863" s="282" t="s">
        <v>1261</v>
      </c>
      <c r="G17863" s="282" t="s">
        <v>2229</v>
      </c>
      <c r="H17863" s="265" t="s">
        <v>2250</v>
      </c>
      <c r="I17863" s="265" t="s">
        <v>135</v>
      </c>
      <c r="J17863" s="265">
        <v>-9.5</v>
      </c>
      <c r="K17863" s="83" t="str">
        <f>IFERROR(IFERROR(VLOOKUP(I17863,'DE-PARA'!B:D,3,0),VLOOKUP(I17863,'DE-PARA'!C:D,2,0)),"NÃO ENCONTRADO")</f>
        <v>Outras Saídas</v>
      </c>
      <c r="L17863" s="50" t="str">
        <f>VLOOKUP(K17863,'Base -Receita-Despesa'!$B:$AS,1,FALSE)</f>
        <v>Outras Saídas</v>
      </c>
    </row>
    <row r="17864" spans="1:12" x14ac:dyDescent="0.3">
      <c r="A17864" s="82" t="str">
        <f t="shared" si="558"/>
        <v>2020</v>
      </c>
      <c r="B17864" s="260" t="s">
        <v>2228</v>
      </c>
      <c r="C17864" s="261" t="s">
        <v>138</v>
      </c>
      <c r="D17864" s="74" t="str">
        <f t="shared" si="559"/>
        <v>mar/2020</v>
      </c>
      <c r="E17864" s="264">
        <v>43917</v>
      </c>
      <c r="F17864" s="282" t="s">
        <v>1261</v>
      </c>
      <c r="G17864" s="282" t="s">
        <v>2229</v>
      </c>
      <c r="H17864" s="265" t="s">
        <v>2250</v>
      </c>
      <c r="I17864" s="265" t="s">
        <v>135</v>
      </c>
      <c r="J17864" s="265">
        <v>-9.5</v>
      </c>
      <c r="K17864" s="83" t="str">
        <f>IFERROR(IFERROR(VLOOKUP(I17864,'DE-PARA'!B:D,3,0),VLOOKUP(I17864,'DE-PARA'!C:D,2,0)),"NÃO ENCONTRADO")</f>
        <v>Outras Saídas</v>
      </c>
      <c r="L17864" s="50" t="str">
        <f>VLOOKUP(K17864,'Base -Receita-Despesa'!$B:$AS,1,FALSE)</f>
        <v>Outras Saídas</v>
      </c>
    </row>
    <row r="17865" spans="1:12" x14ac:dyDescent="0.3">
      <c r="A17865" s="82" t="str">
        <f t="shared" si="558"/>
        <v>2020</v>
      </c>
      <c r="B17865" s="260" t="s">
        <v>2228</v>
      </c>
      <c r="C17865" s="261" t="s">
        <v>138</v>
      </c>
      <c r="D17865" s="74" t="str">
        <f t="shared" si="559"/>
        <v>mar/2020</v>
      </c>
      <c r="E17865" s="264">
        <v>43917</v>
      </c>
      <c r="F17865" s="282" t="s">
        <v>1261</v>
      </c>
      <c r="G17865" s="282" t="s">
        <v>2229</v>
      </c>
      <c r="H17865" s="265" t="s">
        <v>4866</v>
      </c>
      <c r="I17865" s="265" t="s">
        <v>135</v>
      </c>
      <c r="J17865" s="265">
        <v>-1</v>
      </c>
      <c r="K17865" s="83" t="str">
        <f>IFERROR(IFERROR(VLOOKUP(I17865,'DE-PARA'!B:D,3,0),VLOOKUP(I17865,'DE-PARA'!C:D,2,0)),"NÃO ENCONTRADO")</f>
        <v>Outras Saídas</v>
      </c>
      <c r="L17865" s="50" t="str">
        <f>VLOOKUP(K17865,'Base -Receita-Despesa'!$B:$AS,1,FALSE)</f>
        <v>Outras Saídas</v>
      </c>
    </row>
    <row r="17866" spans="1:12" x14ac:dyDescent="0.3">
      <c r="A17866" s="82" t="str">
        <f t="shared" si="558"/>
        <v>2020</v>
      </c>
      <c r="B17866" s="260" t="s">
        <v>2228</v>
      </c>
      <c r="C17866" s="261" t="s">
        <v>138</v>
      </c>
      <c r="D17866" s="74" t="str">
        <f t="shared" si="559"/>
        <v>mar/2020</v>
      </c>
      <c r="E17866" s="264">
        <v>43917</v>
      </c>
      <c r="F17866" s="282" t="s">
        <v>1070</v>
      </c>
      <c r="G17866" s="282" t="s">
        <v>2229</v>
      </c>
      <c r="H17866" s="265" t="s">
        <v>1071</v>
      </c>
      <c r="I17866" s="265" t="s">
        <v>2237</v>
      </c>
      <c r="J17866" s="266">
        <v>1677041.41</v>
      </c>
      <c r="K17866" s="83" t="str">
        <f>IFERROR(IFERROR(VLOOKUP(I17866,'DE-PARA'!B:D,3,0),VLOOKUP(I17866,'DE-PARA'!C:D,2,0)),"NÃO ENCONTRADO")</f>
        <v>Entrada Conta Aplicação (+)</v>
      </c>
      <c r="L17866" s="50" t="str">
        <f>VLOOKUP(K17866,'Base -Receita-Despesa'!$B:$AS,1,FALSE)</f>
        <v>ENTRADA CONTA APLICAÇÃO (+)</v>
      </c>
    </row>
    <row r="17867" spans="1:12" x14ac:dyDescent="0.3">
      <c r="A17867" s="82" t="str">
        <f t="shared" si="558"/>
        <v>2020</v>
      </c>
      <c r="B17867" s="260" t="s">
        <v>2228</v>
      </c>
      <c r="C17867" s="261" t="s">
        <v>138</v>
      </c>
      <c r="D17867" s="74" t="str">
        <f t="shared" si="559"/>
        <v>mar/2020</v>
      </c>
      <c r="E17867" s="264">
        <v>43920</v>
      </c>
      <c r="F17867" s="316" t="s">
        <v>5368</v>
      </c>
      <c r="G17867" s="282" t="s">
        <v>2229</v>
      </c>
      <c r="H17867" s="265" t="s">
        <v>5174</v>
      </c>
      <c r="I17867" s="280" t="s">
        <v>145</v>
      </c>
      <c r="J17867" s="270">
        <v>-69.61</v>
      </c>
      <c r="K17867" s="83" t="str">
        <f>IFERROR(IFERROR(VLOOKUP(I17867,'DE-PARA'!B:D,3,0),VLOOKUP(I17867,'DE-PARA'!C:D,2,0)),"NÃO ENCONTRADO")</f>
        <v>Serviços</v>
      </c>
      <c r="L17867" s="50" t="str">
        <f>VLOOKUP(K17867,'Base -Receita-Despesa'!$B:$AS,1,FALSE)</f>
        <v>Serviços</v>
      </c>
    </row>
    <row r="17868" spans="1:12" x14ac:dyDescent="0.3">
      <c r="A17868" s="82" t="str">
        <f t="shared" si="558"/>
        <v>2020</v>
      </c>
      <c r="B17868" s="260" t="s">
        <v>2228</v>
      </c>
      <c r="C17868" s="261" t="s">
        <v>138</v>
      </c>
      <c r="D17868" s="74" t="str">
        <f t="shared" si="559"/>
        <v>mar/2020</v>
      </c>
      <c r="E17868" s="264">
        <v>43920</v>
      </c>
      <c r="F17868" s="316" t="s">
        <v>5368</v>
      </c>
      <c r="G17868" s="282" t="s">
        <v>2229</v>
      </c>
      <c r="H17868" s="265" t="s">
        <v>5174</v>
      </c>
      <c r="I17868" s="280" t="s">
        <v>562</v>
      </c>
      <c r="J17868" s="265">
        <v>-9.64</v>
      </c>
      <c r="K17868" s="83" t="str">
        <f>IFERROR(IFERROR(VLOOKUP(I17868,'DE-PARA'!B:D,3,0),VLOOKUP(I17868,'DE-PARA'!C:D,2,0)),"NÃO ENCONTRADO")</f>
        <v>Outras Saídas</v>
      </c>
      <c r="L17868" s="50" t="str">
        <f>VLOOKUP(K17868,'Base -Receita-Despesa'!$B:$AS,1,FALSE)</f>
        <v>Outras Saídas</v>
      </c>
    </row>
    <row r="17869" spans="1:12" x14ac:dyDescent="0.3">
      <c r="A17869" s="82" t="str">
        <f t="shared" si="558"/>
        <v>2020</v>
      </c>
      <c r="B17869" s="260" t="s">
        <v>2228</v>
      </c>
      <c r="C17869" s="261" t="s">
        <v>138</v>
      </c>
      <c r="D17869" s="74" t="str">
        <f t="shared" si="559"/>
        <v>mar/2020</v>
      </c>
      <c r="E17869" s="264">
        <v>43920</v>
      </c>
      <c r="F17869" s="316" t="s">
        <v>5369</v>
      </c>
      <c r="G17869" s="282" t="s">
        <v>2229</v>
      </c>
      <c r="H17869" s="265" t="s">
        <v>2668</v>
      </c>
      <c r="I17869" s="265" t="s">
        <v>540</v>
      </c>
      <c r="J17869" s="265">
        <v>-277.81</v>
      </c>
      <c r="K17869" s="83" t="str">
        <f>IFERROR(IFERROR(VLOOKUP(I17869,'DE-PARA'!B:D,3,0),VLOOKUP(I17869,'DE-PARA'!C:D,2,0)),"NÃO ENCONTRADO")</f>
        <v>Tributos, Taxas e Contribuições</v>
      </c>
      <c r="L17869" s="50" t="str">
        <f>VLOOKUP(K17869,'Base -Receita-Despesa'!$B:$AS,1,FALSE)</f>
        <v>Tributos, Taxas e Contribuições</v>
      </c>
    </row>
    <row r="17870" spans="1:12" x14ac:dyDescent="0.3">
      <c r="A17870" s="82" t="str">
        <f t="shared" si="558"/>
        <v>2020</v>
      </c>
      <c r="B17870" s="260" t="s">
        <v>2228</v>
      </c>
      <c r="C17870" s="261" t="s">
        <v>138</v>
      </c>
      <c r="D17870" s="74" t="str">
        <f t="shared" si="559"/>
        <v>mar/2020</v>
      </c>
      <c r="E17870" s="264">
        <v>43920</v>
      </c>
      <c r="F17870" s="282">
        <v>74539</v>
      </c>
      <c r="G17870" s="282" t="s">
        <v>2330</v>
      </c>
      <c r="H17870" s="265" t="s">
        <v>5202</v>
      </c>
      <c r="I17870" s="265" t="s">
        <v>2183</v>
      </c>
      <c r="J17870" s="265">
        <v>-49.58</v>
      </c>
      <c r="K17870" s="83" t="str">
        <f>IFERROR(IFERROR(VLOOKUP(I17870,'DE-PARA'!B:D,3,0),VLOOKUP(I17870,'DE-PARA'!C:D,2,0)),"NÃO ENCONTRADO")</f>
        <v>Materiais</v>
      </c>
      <c r="L17870" s="50" t="str">
        <f>VLOOKUP(K17870,'Base -Receita-Despesa'!$B:$AS,1,FALSE)</f>
        <v>Materiais</v>
      </c>
    </row>
    <row r="17871" spans="1:12" x14ac:dyDescent="0.3">
      <c r="A17871" s="82" t="str">
        <f t="shared" si="558"/>
        <v>2020</v>
      </c>
      <c r="B17871" s="260" t="s">
        <v>2228</v>
      </c>
      <c r="C17871" s="261" t="s">
        <v>138</v>
      </c>
      <c r="D17871" s="74" t="str">
        <f t="shared" si="559"/>
        <v>mar/2020</v>
      </c>
      <c r="E17871" s="264">
        <v>43920</v>
      </c>
      <c r="F17871" s="282">
        <v>74538</v>
      </c>
      <c r="G17871" s="282" t="s">
        <v>2330</v>
      </c>
      <c r="H17871" s="265" t="s">
        <v>5202</v>
      </c>
      <c r="I17871" s="265" t="s">
        <v>2183</v>
      </c>
      <c r="J17871" s="265">
        <v>-852.98</v>
      </c>
      <c r="K17871" s="83" t="str">
        <f>IFERROR(IFERROR(VLOOKUP(I17871,'DE-PARA'!B:D,3,0),VLOOKUP(I17871,'DE-PARA'!C:D,2,0)),"NÃO ENCONTRADO")</f>
        <v>Materiais</v>
      </c>
      <c r="L17871" s="50" t="str">
        <f>VLOOKUP(K17871,'Base -Receita-Despesa'!$B:$AS,1,FALSE)</f>
        <v>Materiais</v>
      </c>
    </row>
    <row r="17872" spans="1:12" x14ac:dyDescent="0.3">
      <c r="A17872" s="82" t="str">
        <f t="shared" si="558"/>
        <v>2020</v>
      </c>
      <c r="B17872" s="260" t="s">
        <v>2228</v>
      </c>
      <c r="C17872" s="261" t="s">
        <v>138</v>
      </c>
      <c r="D17872" s="74" t="str">
        <f t="shared" si="559"/>
        <v>mar/2020</v>
      </c>
      <c r="E17872" s="264">
        <v>43920</v>
      </c>
      <c r="F17872" s="282">
        <v>5902</v>
      </c>
      <c r="G17872" s="282" t="s">
        <v>2330</v>
      </c>
      <c r="H17872" s="265" t="s">
        <v>5370</v>
      </c>
      <c r="I17872" s="280" t="s">
        <v>2194</v>
      </c>
      <c r="J17872" s="266">
        <v>-5348</v>
      </c>
      <c r="K17872" s="83" t="str">
        <f>IFERROR(IFERROR(VLOOKUP(I17872,'DE-PARA'!B:D,3,0),VLOOKUP(I17872,'DE-PARA'!C:D,2,0)),"NÃO ENCONTRADO")</f>
        <v>Materiais</v>
      </c>
      <c r="L17872" s="50" t="str">
        <f>VLOOKUP(K17872,'Base -Receita-Despesa'!$B:$AS,1,FALSE)</f>
        <v>Materiais</v>
      </c>
    </row>
    <row r="17873" spans="1:12" x14ac:dyDescent="0.3">
      <c r="A17873" s="82" t="str">
        <f t="shared" si="558"/>
        <v>2020</v>
      </c>
      <c r="B17873" s="260" t="s">
        <v>2228</v>
      </c>
      <c r="C17873" s="261" t="s">
        <v>138</v>
      </c>
      <c r="D17873" s="74" t="str">
        <f t="shared" si="559"/>
        <v>mar/2020</v>
      </c>
      <c r="E17873" s="264">
        <v>43920</v>
      </c>
      <c r="F17873" s="282">
        <v>373806</v>
      </c>
      <c r="G17873" s="282" t="s">
        <v>2229</v>
      </c>
      <c r="H17873" s="265" t="s">
        <v>4707</v>
      </c>
      <c r="I17873" s="280" t="s">
        <v>2188</v>
      </c>
      <c r="J17873" s="266">
        <v>-2833</v>
      </c>
      <c r="K17873" s="83" t="str">
        <f>IFERROR(IFERROR(VLOOKUP(I17873,'DE-PARA'!B:D,3,0),VLOOKUP(I17873,'DE-PARA'!C:D,2,0)),"NÃO ENCONTRADO")</f>
        <v>Materiais</v>
      </c>
      <c r="L17873" s="50" t="str">
        <f>VLOOKUP(K17873,'Base -Receita-Despesa'!$B:$AS,1,FALSE)</f>
        <v>Materiais</v>
      </c>
    </row>
    <row r="17874" spans="1:12" x14ac:dyDescent="0.3">
      <c r="A17874" s="82" t="str">
        <f t="shared" si="558"/>
        <v>2020</v>
      </c>
      <c r="B17874" s="260" t="s">
        <v>2228</v>
      </c>
      <c r="C17874" s="261" t="s">
        <v>138</v>
      </c>
      <c r="D17874" s="74" t="str">
        <f t="shared" si="559"/>
        <v>mar/2020</v>
      </c>
      <c r="E17874" s="264">
        <v>43920</v>
      </c>
      <c r="F17874" s="282">
        <v>1177519</v>
      </c>
      <c r="G17874" s="282" t="s">
        <v>2232</v>
      </c>
      <c r="H17874" s="265" t="s">
        <v>5152</v>
      </c>
      <c r="I17874" s="265" t="s">
        <v>2182</v>
      </c>
      <c r="J17874" s="266">
        <v>-2929.73</v>
      </c>
      <c r="K17874" s="83" t="str">
        <f>IFERROR(IFERROR(VLOOKUP(I17874,'DE-PARA'!B:D,3,0),VLOOKUP(I17874,'DE-PARA'!C:D,2,0)),"NÃO ENCONTRADO")</f>
        <v>Materiais</v>
      </c>
      <c r="L17874" s="50" t="str">
        <f>VLOOKUP(K17874,'Base -Receita-Despesa'!$B:$AS,1,FALSE)</f>
        <v>Materiais</v>
      </c>
    </row>
    <row r="17875" spans="1:12" x14ac:dyDescent="0.3">
      <c r="A17875" s="82" t="str">
        <f t="shared" si="558"/>
        <v>2020</v>
      </c>
      <c r="B17875" s="260" t="s">
        <v>2228</v>
      </c>
      <c r="C17875" s="261" t="s">
        <v>138</v>
      </c>
      <c r="D17875" s="74" t="str">
        <f t="shared" si="559"/>
        <v>mar/2020</v>
      </c>
      <c r="E17875" s="264">
        <v>43920</v>
      </c>
      <c r="F17875" s="282">
        <v>16100</v>
      </c>
      <c r="G17875" s="282" t="s">
        <v>2229</v>
      </c>
      <c r="H17875" s="265" t="s">
        <v>5175</v>
      </c>
      <c r="I17875" s="280" t="s">
        <v>2190</v>
      </c>
      <c r="J17875" s="265">
        <v>-585</v>
      </c>
      <c r="K17875" s="83" t="str">
        <f>IFERROR(IFERROR(VLOOKUP(I17875,'DE-PARA'!B:D,3,0),VLOOKUP(I17875,'DE-PARA'!C:D,2,0)),"NÃO ENCONTRADO")</f>
        <v>Materiais</v>
      </c>
      <c r="L17875" s="50" t="str">
        <f>VLOOKUP(K17875,'Base -Receita-Despesa'!$B:$AS,1,FALSE)</f>
        <v>Materiais</v>
      </c>
    </row>
    <row r="17876" spans="1:12" x14ac:dyDescent="0.3">
      <c r="A17876" s="82" t="str">
        <f t="shared" si="558"/>
        <v>2020</v>
      </c>
      <c r="B17876" s="260" t="s">
        <v>2228</v>
      </c>
      <c r="C17876" s="261" t="s">
        <v>138</v>
      </c>
      <c r="D17876" s="74" t="str">
        <f t="shared" si="559"/>
        <v>mar/2020</v>
      </c>
      <c r="E17876" s="264">
        <v>43920</v>
      </c>
      <c r="F17876" s="282">
        <v>16099</v>
      </c>
      <c r="G17876" s="282" t="s">
        <v>2229</v>
      </c>
      <c r="H17876" s="265" t="s">
        <v>5175</v>
      </c>
      <c r="I17876" s="280" t="s">
        <v>2190</v>
      </c>
      <c r="J17876" s="266">
        <v>-1706</v>
      </c>
      <c r="K17876" s="83" t="str">
        <f>IFERROR(IFERROR(VLOOKUP(I17876,'DE-PARA'!B:D,3,0),VLOOKUP(I17876,'DE-PARA'!C:D,2,0)),"NÃO ENCONTRADO")</f>
        <v>Materiais</v>
      </c>
      <c r="L17876" s="50" t="str">
        <f>VLOOKUP(K17876,'Base -Receita-Despesa'!$B:$AS,1,FALSE)</f>
        <v>Materiais</v>
      </c>
    </row>
    <row r="17877" spans="1:12" x14ac:dyDescent="0.3">
      <c r="A17877" s="82" t="str">
        <f t="shared" si="558"/>
        <v>2020</v>
      </c>
      <c r="B17877" s="260" t="s">
        <v>2228</v>
      </c>
      <c r="C17877" s="261" t="s">
        <v>138</v>
      </c>
      <c r="D17877" s="74" t="str">
        <f t="shared" si="559"/>
        <v>mar/2020</v>
      </c>
      <c r="E17877" s="264">
        <v>43920</v>
      </c>
      <c r="F17877" s="282" t="s">
        <v>1008</v>
      </c>
      <c r="G17877" s="282" t="s">
        <v>2229</v>
      </c>
      <c r="H17877" s="265" t="s">
        <v>5371</v>
      </c>
      <c r="I17877" s="265" t="s">
        <v>131</v>
      </c>
      <c r="J17877" s="266">
        <v>-3624.44</v>
      </c>
      <c r="K17877" s="83" t="str">
        <f>IFERROR(IFERROR(VLOOKUP(I17877,'DE-PARA'!B:D,3,0),VLOOKUP(I17877,'DE-PARA'!C:D,2,0)),"NÃO ENCONTRADO")</f>
        <v>Pessoal</v>
      </c>
      <c r="L17877" s="50" t="str">
        <f>VLOOKUP(K17877,'Base -Receita-Despesa'!$B:$AS,1,FALSE)</f>
        <v>Pessoal</v>
      </c>
    </row>
    <row r="17878" spans="1:12" x14ac:dyDescent="0.3">
      <c r="A17878" s="82" t="str">
        <f t="shared" si="558"/>
        <v>2020</v>
      </c>
      <c r="B17878" s="260" t="s">
        <v>2228</v>
      </c>
      <c r="C17878" s="261" t="s">
        <v>138</v>
      </c>
      <c r="D17878" s="74" t="str">
        <f t="shared" si="559"/>
        <v>mar/2020</v>
      </c>
      <c r="E17878" s="264">
        <v>43920</v>
      </c>
      <c r="F17878" s="282" t="s">
        <v>1008</v>
      </c>
      <c r="G17878" s="282" t="s">
        <v>2229</v>
      </c>
      <c r="H17878" s="265" t="s">
        <v>4778</v>
      </c>
      <c r="I17878" s="265" t="s">
        <v>131</v>
      </c>
      <c r="J17878" s="266">
        <v>-4340.17</v>
      </c>
      <c r="K17878" s="83" t="str">
        <f>IFERROR(IFERROR(VLOOKUP(I17878,'DE-PARA'!B:D,3,0),VLOOKUP(I17878,'DE-PARA'!C:D,2,0)),"NÃO ENCONTRADO")</f>
        <v>Pessoal</v>
      </c>
      <c r="L17878" s="50" t="str">
        <f>VLOOKUP(K17878,'Base -Receita-Despesa'!$B:$AS,1,FALSE)</f>
        <v>Pessoal</v>
      </c>
    </row>
    <row r="17879" spans="1:12" x14ac:dyDescent="0.3">
      <c r="A17879" s="82" t="str">
        <f t="shared" si="558"/>
        <v>2020</v>
      </c>
      <c r="B17879" s="260" t="s">
        <v>2228</v>
      </c>
      <c r="C17879" s="261" t="s">
        <v>138</v>
      </c>
      <c r="D17879" s="74" t="str">
        <f t="shared" si="559"/>
        <v>mar/2020</v>
      </c>
      <c r="E17879" s="264">
        <v>43920</v>
      </c>
      <c r="F17879" s="282" t="s">
        <v>1008</v>
      </c>
      <c r="G17879" s="282" t="s">
        <v>2229</v>
      </c>
      <c r="H17879" s="265" t="s">
        <v>5372</v>
      </c>
      <c r="I17879" s="265" t="s">
        <v>131</v>
      </c>
      <c r="J17879" s="266">
        <v>-6638.46</v>
      </c>
      <c r="K17879" s="83" t="str">
        <f>IFERROR(IFERROR(VLOOKUP(I17879,'DE-PARA'!B:D,3,0),VLOOKUP(I17879,'DE-PARA'!C:D,2,0)),"NÃO ENCONTRADO")</f>
        <v>Pessoal</v>
      </c>
      <c r="L17879" s="50" t="str">
        <f>VLOOKUP(K17879,'Base -Receita-Despesa'!$B:$AS,1,FALSE)</f>
        <v>Pessoal</v>
      </c>
    </row>
    <row r="17880" spans="1:12" x14ac:dyDescent="0.3">
      <c r="A17880" s="82" t="str">
        <f t="shared" si="558"/>
        <v>2020</v>
      </c>
      <c r="B17880" s="260" t="s">
        <v>2228</v>
      </c>
      <c r="C17880" s="261" t="s">
        <v>138</v>
      </c>
      <c r="D17880" s="74" t="str">
        <f t="shared" si="559"/>
        <v>mar/2020</v>
      </c>
      <c r="E17880" s="264">
        <v>43920</v>
      </c>
      <c r="F17880" s="282" t="s">
        <v>1008</v>
      </c>
      <c r="G17880" s="282" t="s">
        <v>2229</v>
      </c>
      <c r="H17880" s="265" t="s">
        <v>1044</v>
      </c>
      <c r="I17880" s="265" t="s">
        <v>131</v>
      </c>
      <c r="J17880" s="266">
        <v>-2774.62</v>
      </c>
      <c r="K17880" s="83" t="str">
        <f>IFERROR(IFERROR(VLOOKUP(I17880,'DE-PARA'!B:D,3,0),VLOOKUP(I17880,'DE-PARA'!C:D,2,0)),"NÃO ENCONTRADO")</f>
        <v>Pessoal</v>
      </c>
      <c r="L17880" s="50" t="str">
        <f>VLOOKUP(K17880,'Base -Receita-Despesa'!$B:$AS,1,FALSE)</f>
        <v>Pessoal</v>
      </c>
    </row>
    <row r="17881" spans="1:12" x14ac:dyDescent="0.3">
      <c r="A17881" s="82" t="str">
        <f t="shared" si="558"/>
        <v>2020</v>
      </c>
      <c r="B17881" s="260" t="s">
        <v>2228</v>
      </c>
      <c r="C17881" s="261" t="s">
        <v>138</v>
      </c>
      <c r="D17881" s="74" t="str">
        <f t="shared" si="559"/>
        <v>mar/2020</v>
      </c>
      <c r="E17881" s="264">
        <v>43920</v>
      </c>
      <c r="F17881" s="282" t="s">
        <v>1008</v>
      </c>
      <c r="G17881" s="282" t="s">
        <v>2229</v>
      </c>
      <c r="H17881" s="265" t="s">
        <v>2264</v>
      </c>
      <c r="I17881" s="265" t="s">
        <v>131</v>
      </c>
      <c r="J17881" s="266">
        <v>-4663.72</v>
      </c>
      <c r="K17881" s="83" t="str">
        <f>IFERROR(IFERROR(VLOOKUP(I17881,'DE-PARA'!B:D,3,0),VLOOKUP(I17881,'DE-PARA'!C:D,2,0)),"NÃO ENCONTRADO")</f>
        <v>Pessoal</v>
      </c>
      <c r="L17881" s="50" t="str">
        <f>VLOOKUP(K17881,'Base -Receita-Despesa'!$B:$AS,1,FALSE)</f>
        <v>Pessoal</v>
      </c>
    </row>
    <row r="17882" spans="1:12" x14ac:dyDescent="0.3">
      <c r="A17882" s="82" t="str">
        <f t="shared" si="558"/>
        <v>2020</v>
      </c>
      <c r="B17882" s="260" t="s">
        <v>2228</v>
      </c>
      <c r="C17882" s="261" t="s">
        <v>138</v>
      </c>
      <c r="D17882" s="74" t="str">
        <f t="shared" si="559"/>
        <v>mar/2020</v>
      </c>
      <c r="E17882" s="264">
        <v>43920</v>
      </c>
      <c r="F17882" s="282" t="s">
        <v>1261</v>
      </c>
      <c r="G17882" s="282" t="s">
        <v>2229</v>
      </c>
      <c r="H17882" s="265" t="s">
        <v>2250</v>
      </c>
      <c r="I17882" s="265" t="s">
        <v>135</v>
      </c>
      <c r="J17882" s="265">
        <v>-9.5</v>
      </c>
      <c r="K17882" s="83" t="str">
        <f>IFERROR(IFERROR(VLOOKUP(I17882,'DE-PARA'!B:D,3,0),VLOOKUP(I17882,'DE-PARA'!C:D,2,0)),"NÃO ENCONTRADO")</f>
        <v>Outras Saídas</v>
      </c>
      <c r="L17882" s="50" t="str">
        <f>VLOOKUP(K17882,'Base -Receita-Despesa'!$B:$AS,1,FALSE)</f>
        <v>Outras Saídas</v>
      </c>
    </row>
    <row r="17883" spans="1:12" x14ac:dyDescent="0.3">
      <c r="A17883" s="82" t="str">
        <f t="shared" si="558"/>
        <v>2020</v>
      </c>
      <c r="B17883" s="260" t="s">
        <v>2228</v>
      </c>
      <c r="C17883" s="261" t="s">
        <v>138</v>
      </c>
      <c r="D17883" s="74" t="str">
        <f t="shared" si="559"/>
        <v>mar/2020</v>
      </c>
      <c r="E17883" s="264">
        <v>43920</v>
      </c>
      <c r="F17883" s="282" t="s">
        <v>1261</v>
      </c>
      <c r="G17883" s="282" t="s">
        <v>2229</v>
      </c>
      <c r="H17883" s="265" t="s">
        <v>2250</v>
      </c>
      <c r="I17883" s="265" t="s">
        <v>135</v>
      </c>
      <c r="J17883" s="265">
        <v>-9.5</v>
      </c>
      <c r="K17883" s="83" t="str">
        <f>IFERROR(IFERROR(VLOOKUP(I17883,'DE-PARA'!B:D,3,0),VLOOKUP(I17883,'DE-PARA'!C:D,2,0)),"NÃO ENCONTRADO")</f>
        <v>Outras Saídas</v>
      </c>
      <c r="L17883" s="50" t="str">
        <f>VLOOKUP(K17883,'Base -Receita-Despesa'!$B:$AS,1,FALSE)</f>
        <v>Outras Saídas</v>
      </c>
    </row>
    <row r="17884" spans="1:12" x14ac:dyDescent="0.3">
      <c r="A17884" s="82" t="str">
        <f t="shared" si="558"/>
        <v>2020</v>
      </c>
      <c r="B17884" s="260" t="s">
        <v>2228</v>
      </c>
      <c r="C17884" s="261" t="s">
        <v>138</v>
      </c>
      <c r="D17884" s="74" t="str">
        <f t="shared" si="559"/>
        <v>mar/2020</v>
      </c>
      <c r="E17884" s="264">
        <v>43920</v>
      </c>
      <c r="F17884" s="282" t="s">
        <v>1008</v>
      </c>
      <c r="G17884" s="282" t="s">
        <v>2229</v>
      </c>
      <c r="H17884" s="265" t="s">
        <v>2672</v>
      </c>
      <c r="I17884" s="265" t="s">
        <v>131</v>
      </c>
      <c r="J17884" s="266">
        <v>-1803.33</v>
      </c>
      <c r="K17884" s="83" t="str">
        <f>IFERROR(IFERROR(VLOOKUP(I17884,'DE-PARA'!B:D,3,0),VLOOKUP(I17884,'DE-PARA'!C:D,2,0)),"NÃO ENCONTRADO")</f>
        <v>Pessoal</v>
      </c>
      <c r="L17884" s="50" t="str">
        <f>VLOOKUP(K17884,'Base -Receita-Despesa'!$B:$AS,1,FALSE)</f>
        <v>Pessoal</v>
      </c>
    </row>
    <row r="17885" spans="1:12" x14ac:dyDescent="0.3">
      <c r="A17885" s="82" t="str">
        <f t="shared" si="558"/>
        <v>2020</v>
      </c>
      <c r="B17885" s="260" t="s">
        <v>2228</v>
      </c>
      <c r="C17885" s="261" t="s">
        <v>138</v>
      </c>
      <c r="D17885" s="74" t="str">
        <f t="shared" si="559"/>
        <v>mar/2020</v>
      </c>
      <c r="E17885" s="264">
        <v>43920</v>
      </c>
      <c r="F17885" s="282" t="s">
        <v>1261</v>
      </c>
      <c r="G17885" s="282" t="s">
        <v>2229</v>
      </c>
      <c r="H17885" s="265" t="s">
        <v>4866</v>
      </c>
      <c r="I17885" s="265" t="s">
        <v>135</v>
      </c>
      <c r="J17885" s="265">
        <v>-1</v>
      </c>
      <c r="K17885" s="83" t="str">
        <f>IFERROR(IFERROR(VLOOKUP(I17885,'DE-PARA'!B:D,3,0),VLOOKUP(I17885,'DE-PARA'!C:D,2,0)),"NÃO ENCONTRADO")</f>
        <v>Outras Saídas</v>
      </c>
      <c r="L17885" s="50" t="str">
        <f>VLOOKUP(K17885,'Base -Receita-Despesa'!$B:$AS,1,FALSE)</f>
        <v>Outras Saídas</v>
      </c>
    </row>
    <row r="17886" spans="1:12" x14ac:dyDescent="0.3">
      <c r="A17886" s="82" t="str">
        <f t="shared" si="558"/>
        <v>2020</v>
      </c>
      <c r="B17886" s="260" t="s">
        <v>2228</v>
      </c>
      <c r="C17886" s="261" t="s">
        <v>138</v>
      </c>
      <c r="D17886" s="74" t="str">
        <f t="shared" si="559"/>
        <v>mar/2020</v>
      </c>
      <c r="E17886" s="264">
        <v>43920</v>
      </c>
      <c r="F17886" s="282" t="s">
        <v>1261</v>
      </c>
      <c r="G17886" s="282" t="s">
        <v>2229</v>
      </c>
      <c r="H17886" s="265" t="s">
        <v>4866</v>
      </c>
      <c r="I17886" s="265" t="s">
        <v>135</v>
      </c>
      <c r="J17886" s="265">
        <v>-1</v>
      </c>
      <c r="K17886" s="83" t="str">
        <f>IFERROR(IFERROR(VLOOKUP(I17886,'DE-PARA'!B:D,3,0),VLOOKUP(I17886,'DE-PARA'!C:D,2,0)),"NÃO ENCONTRADO")</f>
        <v>Outras Saídas</v>
      </c>
      <c r="L17886" s="50" t="str">
        <f>VLOOKUP(K17886,'Base -Receita-Despesa'!$B:$AS,1,FALSE)</f>
        <v>Outras Saídas</v>
      </c>
    </row>
    <row r="17887" spans="1:12" x14ac:dyDescent="0.3">
      <c r="A17887" s="82" t="str">
        <f t="shared" si="558"/>
        <v>2020</v>
      </c>
      <c r="B17887" s="260" t="s">
        <v>2228</v>
      </c>
      <c r="C17887" s="261" t="s">
        <v>138</v>
      </c>
      <c r="D17887" s="74" t="str">
        <f t="shared" si="559"/>
        <v>mar/2020</v>
      </c>
      <c r="E17887" s="264">
        <v>43920</v>
      </c>
      <c r="F17887" s="282" t="s">
        <v>1261</v>
      </c>
      <c r="G17887" s="282" t="s">
        <v>2229</v>
      </c>
      <c r="H17887" s="265" t="s">
        <v>4866</v>
      </c>
      <c r="I17887" s="265" t="s">
        <v>135</v>
      </c>
      <c r="J17887" s="265">
        <v>-1</v>
      </c>
      <c r="K17887" s="83" t="str">
        <f>IFERROR(IFERROR(VLOOKUP(I17887,'DE-PARA'!B:D,3,0),VLOOKUP(I17887,'DE-PARA'!C:D,2,0)),"NÃO ENCONTRADO")</f>
        <v>Outras Saídas</v>
      </c>
      <c r="L17887" s="50" t="str">
        <f>VLOOKUP(K17887,'Base -Receita-Despesa'!$B:$AS,1,FALSE)</f>
        <v>Outras Saídas</v>
      </c>
    </row>
    <row r="17888" spans="1:12" x14ac:dyDescent="0.3">
      <c r="A17888" s="82" t="str">
        <f t="shared" si="558"/>
        <v>2020</v>
      </c>
      <c r="B17888" s="260" t="s">
        <v>2228</v>
      </c>
      <c r="C17888" s="261" t="s">
        <v>138</v>
      </c>
      <c r="D17888" s="74" t="str">
        <f t="shared" si="559"/>
        <v>mar/2020</v>
      </c>
      <c r="E17888" s="264">
        <v>43920</v>
      </c>
      <c r="F17888" s="282" t="s">
        <v>1070</v>
      </c>
      <c r="G17888" s="282" t="s">
        <v>2229</v>
      </c>
      <c r="H17888" s="265" t="s">
        <v>1071</v>
      </c>
      <c r="I17888" s="265" t="s">
        <v>2237</v>
      </c>
      <c r="J17888" s="266">
        <v>38528.089999999997</v>
      </c>
      <c r="K17888" s="83" t="str">
        <f>IFERROR(IFERROR(VLOOKUP(I17888,'DE-PARA'!B:D,3,0),VLOOKUP(I17888,'DE-PARA'!C:D,2,0)),"NÃO ENCONTRADO")</f>
        <v>Entrada Conta Aplicação (+)</v>
      </c>
      <c r="L17888" s="50" t="str">
        <f>VLOOKUP(K17888,'Base -Receita-Despesa'!$B:$AS,1,FALSE)</f>
        <v>ENTRADA CONTA APLICAÇÃO (+)</v>
      </c>
    </row>
    <row r="17889" spans="1:12" x14ac:dyDescent="0.3">
      <c r="A17889" s="82" t="str">
        <f t="shared" si="558"/>
        <v>2020</v>
      </c>
      <c r="B17889" s="260" t="s">
        <v>2240</v>
      </c>
      <c r="C17889" s="261" t="s">
        <v>138</v>
      </c>
      <c r="D17889" s="74" t="str">
        <f t="shared" si="559"/>
        <v>mar/2020</v>
      </c>
      <c r="E17889" s="264">
        <v>43921</v>
      </c>
      <c r="F17889" s="282" t="s">
        <v>161</v>
      </c>
      <c r="G17889" s="282" t="s">
        <v>2229</v>
      </c>
      <c r="H17889" s="265" t="s">
        <v>161</v>
      </c>
      <c r="I17889" s="265" t="s">
        <v>2168</v>
      </c>
      <c r="J17889" s="284">
        <v>809494.99</v>
      </c>
      <c r="K17889" s="83" t="str">
        <f>IFERROR(IFERROR(VLOOKUP(I17889,'DE-PARA'!B:D,3,0),VLOOKUP(I17889,'DE-PARA'!C:D,2,0)),"NÃO ENCONTRADO")</f>
        <v>Repasses Contrato de Gestão</v>
      </c>
      <c r="L17889" s="50" t="str">
        <f>VLOOKUP(K17889,'Base -Receita-Despesa'!$B:$AS,1,FALSE)</f>
        <v>Repasses Contrato de Gestão</v>
      </c>
    </row>
    <row r="17890" spans="1:12" x14ac:dyDescent="0.3">
      <c r="A17890" s="82" t="str">
        <f t="shared" si="558"/>
        <v>2020</v>
      </c>
      <c r="B17890" s="260" t="s">
        <v>2240</v>
      </c>
      <c r="C17890" s="261" t="s">
        <v>138</v>
      </c>
      <c r="D17890" s="74" t="str">
        <f t="shared" si="559"/>
        <v>mar/2020</v>
      </c>
      <c r="E17890" s="264">
        <v>43921</v>
      </c>
      <c r="F17890" s="282" t="s">
        <v>161</v>
      </c>
      <c r="G17890" s="282" t="s">
        <v>2229</v>
      </c>
      <c r="H17890" s="265" t="s">
        <v>161</v>
      </c>
      <c r="I17890" s="265" t="s">
        <v>2168</v>
      </c>
      <c r="J17890" s="284">
        <v>53866.17</v>
      </c>
      <c r="K17890" s="83" t="str">
        <f>IFERROR(IFERROR(VLOOKUP(I17890,'DE-PARA'!B:D,3,0),VLOOKUP(I17890,'DE-PARA'!C:D,2,0)),"NÃO ENCONTRADO")</f>
        <v>Repasses Contrato de Gestão</v>
      </c>
      <c r="L17890" s="50" t="str">
        <f>VLOOKUP(K17890,'Base -Receita-Despesa'!$B:$AS,1,FALSE)</f>
        <v>Repasses Contrato de Gestão</v>
      </c>
    </row>
    <row r="17891" spans="1:12" x14ac:dyDescent="0.3">
      <c r="A17891" s="82" t="str">
        <f t="shared" si="558"/>
        <v>2020</v>
      </c>
      <c r="B17891" s="260" t="s">
        <v>2240</v>
      </c>
      <c r="C17891" s="261" t="s">
        <v>138</v>
      </c>
      <c r="D17891" s="74" t="str">
        <f t="shared" si="559"/>
        <v>mar/2020</v>
      </c>
      <c r="E17891" s="264">
        <v>43921</v>
      </c>
      <c r="F17891" s="282" t="s">
        <v>5126</v>
      </c>
      <c r="G17891" s="282" t="s">
        <v>2229</v>
      </c>
      <c r="H17891" s="265" t="s">
        <v>2251</v>
      </c>
      <c r="I17891" s="265" t="s">
        <v>126</v>
      </c>
      <c r="J17891" s="284">
        <v>-500000</v>
      </c>
      <c r="K17891" s="83" t="str">
        <f>IFERROR(IFERROR(VLOOKUP(I17891,'DE-PARA'!B:D,3,0),VLOOKUP(I17891,'DE-PARA'!C:D,2,0)),"NÃO ENCONTRADO")</f>
        <v>TEV – Transferências Entre Contas (Entradas)</v>
      </c>
      <c r="L17891" s="50" t="str">
        <f>VLOOKUP(K17891,'Base -Receita-Despesa'!$B:$AS,1,FALSE)</f>
        <v>TEV – Transferências Entre Contas (Entradas)</v>
      </c>
    </row>
    <row r="17892" spans="1:12" x14ac:dyDescent="0.3">
      <c r="A17892" s="82" t="str">
        <f t="shared" si="558"/>
        <v>2020</v>
      </c>
      <c r="B17892" s="260" t="s">
        <v>2228</v>
      </c>
      <c r="C17892" s="261" t="s">
        <v>138</v>
      </c>
      <c r="D17892" s="74" t="str">
        <f t="shared" si="559"/>
        <v>mar/2020</v>
      </c>
      <c r="E17892" s="264">
        <v>43921</v>
      </c>
      <c r="F17892" s="282" t="s">
        <v>5126</v>
      </c>
      <c r="G17892" s="282" t="s">
        <v>2229</v>
      </c>
      <c r="H17892" s="265" t="s">
        <v>2251</v>
      </c>
      <c r="I17892" s="265" t="s">
        <v>126</v>
      </c>
      <c r="J17892" s="266">
        <v>500000</v>
      </c>
      <c r="K17892" s="83" t="str">
        <f>IFERROR(IFERROR(VLOOKUP(I17892,'DE-PARA'!B:D,3,0),VLOOKUP(I17892,'DE-PARA'!C:D,2,0)),"NÃO ENCONTRADO")</f>
        <v>TEV – Transferências Entre Contas (Entradas)</v>
      </c>
      <c r="L17892" s="50" t="str">
        <f>VLOOKUP(K17892,'Base -Receita-Despesa'!$B:$AS,1,FALSE)</f>
        <v>TEV – Transferências Entre Contas (Entradas)</v>
      </c>
    </row>
    <row r="17893" spans="1:12" x14ac:dyDescent="0.3">
      <c r="A17893" s="82" t="str">
        <f t="shared" si="558"/>
        <v>2020</v>
      </c>
      <c r="B17893" s="260" t="s">
        <v>2228</v>
      </c>
      <c r="C17893" s="261" t="s">
        <v>138</v>
      </c>
      <c r="D17893" s="74" t="str">
        <f t="shared" si="559"/>
        <v>mar/2020</v>
      </c>
      <c r="E17893" s="264">
        <v>43921</v>
      </c>
      <c r="F17893" s="282">
        <v>7627</v>
      </c>
      <c r="G17893" s="282" t="s">
        <v>2229</v>
      </c>
      <c r="H17893" s="265" t="s">
        <v>4691</v>
      </c>
      <c r="I17893" s="265" t="s">
        <v>2207</v>
      </c>
      <c r="J17893" s="266">
        <v>-3500</v>
      </c>
      <c r="K17893" s="83" t="str">
        <f>IFERROR(IFERROR(VLOOKUP(I17893,'DE-PARA'!B:D,3,0),VLOOKUP(I17893,'DE-PARA'!C:D,2,0)),"NÃO ENCONTRADO")</f>
        <v>Serviços</v>
      </c>
      <c r="L17893" s="50" t="str">
        <f>VLOOKUP(K17893,'Base -Receita-Despesa'!$B:$AS,1,FALSE)</f>
        <v>Serviços</v>
      </c>
    </row>
    <row r="17894" spans="1:12" x14ac:dyDescent="0.3">
      <c r="A17894" s="82" t="str">
        <f t="shared" si="558"/>
        <v>2020</v>
      </c>
      <c r="B17894" s="260" t="s">
        <v>2228</v>
      </c>
      <c r="C17894" s="261" t="s">
        <v>138</v>
      </c>
      <c r="D17894" s="74" t="str">
        <f t="shared" si="559"/>
        <v>mar/2020</v>
      </c>
      <c r="E17894" s="264">
        <v>43921</v>
      </c>
      <c r="F17894" s="282">
        <v>20465</v>
      </c>
      <c r="G17894" s="282" t="s">
        <v>2229</v>
      </c>
      <c r="H17894" s="265" t="s">
        <v>5149</v>
      </c>
      <c r="I17894" s="265" t="s">
        <v>2204</v>
      </c>
      <c r="J17894" s="266">
        <v>-3144.56</v>
      </c>
      <c r="K17894" s="83" t="str">
        <f>IFERROR(IFERROR(VLOOKUP(I17894,'DE-PARA'!B:D,3,0),VLOOKUP(I17894,'DE-PARA'!C:D,2,0)),"NÃO ENCONTRADO")</f>
        <v>Serviços</v>
      </c>
      <c r="L17894" s="50" t="str">
        <f>VLOOKUP(K17894,'Base -Receita-Despesa'!$B:$AS,1,FALSE)</f>
        <v>Serviços</v>
      </c>
    </row>
    <row r="17895" spans="1:12" x14ac:dyDescent="0.3">
      <c r="A17895" s="82" t="str">
        <f t="shared" si="558"/>
        <v>2020</v>
      </c>
      <c r="B17895" s="260" t="s">
        <v>2228</v>
      </c>
      <c r="C17895" s="261" t="s">
        <v>138</v>
      </c>
      <c r="D17895" s="74" t="str">
        <f t="shared" si="559"/>
        <v>mar/2020</v>
      </c>
      <c r="E17895" s="264">
        <v>43921</v>
      </c>
      <c r="F17895" s="282">
        <v>879</v>
      </c>
      <c r="G17895" s="282" t="s">
        <v>2229</v>
      </c>
      <c r="H17895" s="265" t="s">
        <v>5176</v>
      </c>
      <c r="I17895" s="265" t="s">
        <v>157</v>
      </c>
      <c r="J17895" s="265">
        <v>-930</v>
      </c>
      <c r="K17895" s="83" t="str">
        <f>IFERROR(IFERROR(VLOOKUP(I17895,'DE-PARA'!B:D,3,0),VLOOKUP(I17895,'DE-PARA'!C:D,2,0)),"NÃO ENCONTRADO")</f>
        <v>Materiais</v>
      </c>
      <c r="L17895" s="50" t="str">
        <f>VLOOKUP(K17895,'Base -Receita-Despesa'!$B:$AS,1,FALSE)</f>
        <v>Materiais</v>
      </c>
    </row>
    <row r="17896" spans="1:12" x14ac:dyDescent="0.3">
      <c r="A17896" s="82" t="str">
        <f t="shared" si="558"/>
        <v>2020</v>
      </c>
      <c r="B17896" s="260" t="s">
        <v>2228</v>
      </c>
      <c r="C17896" s="261" t="s">
        <v>138</v>
      </c>
      <c r="D17896" s="74" t="str">
        <f t="shared" si="559"/>
        <v>mar/2020</v>
      </c>
      <c r="E17896" s="264">
        <v>43921</v>
      </c>
      <c r="F17896" s="282">
        <v>56810</v>
      </c>
      <c r="G17896" s="282" t="s">
        <v>2229</v>
      </c>
      <c r="H17896" s="265" t="s">
        <v>5305</v>
      </c>
      <c r="I17896" s="280" t="s">
        <v>2188</v>
      </c>
      <c r="J17896" s="265">
        <v>-177.3</v>
      </c>
      <c r="K17896" s="83" t="str">
        <f>IFERROR(IFERROR(VLOOKUP(I17896,'DE-PARA'!B:D,3,0),VLOOKUP(I17896,'DE-PARA'!C:D,2,0)),"NÃO ENCONTRADO")</f>
        <v>Materiais</v>
      </c>
      <c r="L17896" s="50" t="str">
        <f>VLOOKUP(K17896,'Base -Receita-Despesa'!$B:$AS,1,FALSE)</f>
        <v>Materiais</v>
      </c>
    </row>
    <row r="17897" spans="1:12" x14ac:dyDescent="0.3">
      <c r="A17897" s="82" t="str">
        <f t="shared" si="558"/>
        <v>2020</v>
      </c>
      <c r="B17897" s="260" t="s">
        <v>2228</v>
      </c>
      <c r="C17897" s="261" t="s">
        <v>138</v>
      </c>
      <c r="D17897" s="74" t="str">
        <f t="shared" si="559"/>
        <v>mar/2020</v>
      </c>
      <c r="E17897" s="264">
        <v>43921</v>
      </c>
      <c r="F17897" s="282">
        <v>38386</v>
      </c>
      <c r="G17897" s="282" t="s">
        <v>2229</v>
      </c>
      <c r="H17897" s="265" t="s">
        <v>5373</v>
      </c>
      <c r="I17897" s="280" t="s">
        <v>2182</v>
      </c>
      <c r="J17897" s="266">
        <v>-3780</v>
      </c>
      <c r="K17897" s="83" t="str">
        <f>IFERROR(IFERROR(VLOOKUP(I17897,'DE-PARA'!B:D,3,0),VLOOKUP(I17897,'DE-PARA'!C:D,2,0)),"NÃO ENCONTRADO")</f>
        <v>Materiais</v>
      </c>
      <c r="L17897" s="50" t="str">
        <f>VLOOKUP(K17897,'Base -Receita-Despesa'!$B:$AS,1,FALSE)</f>
        <v>Materiais</v>
      </c>
    </row>
    <row r="17898" spans="1:12" x14ac:dyDescent="0.3">
      <c r="A17898" s="82" t="str">
        <f t="shared" ref="A17898:A17905" si="560">IF(K17898="NÃO ENCONTRADO",0,RIGHT(D17898,4))</f>
        <v>2020</v>
      </c>
      <c r="B17898" s="260" t="s">
        <v>2228</v>
      </c>
      <c r="C17898" s="261" t="s">
        <v>138</v>
      </c>
      <c r="D17898" s="74" t="str">
        <f t="shared" si="559"/>
        <v>mar/2020</v>
      </c>
      <c r="E17898" s="264">
        <v>43921</v>
      </c>
      <c r="F17898" s="282">
        <v>249</v>
      </c>
      <c r="G17898" s="282" t="s">
        <v>2229</v>
      </c>
      <c r="H17898" s="265" t="s">
        <v>5364</v>
      </c>
      <c r="I17898" s="265" t="s">
        <v>2182</v>
      </c>
      <c r="J17898" s="266">
        <v>-6000</v>
      </c>
      <c r="K17898" s="83" t="str">
        <f>IFERROR(IFERROR(VLOOKUP(I17898,'DE-PARA'!B:D,3,0),VLOOKUP(I17898,'DE-PARA'!C:D,2,0)),"NÃO ENCONTRADO")</f>
        <v>Materiais</v>
      </c>
      <c r="L17898" s="50" t="str">
        <f>VLOOKUP(K17898,'Base -Receita-Despesa'!$B:$AS,1,FALSE)</f>
        <v>Materiais</v>
      </c>
    </row>
    <row r="17899" spans="1:12" x14ac:dyDescent="0.3">
      <c r="A17899" s="82" t="str">
        <f t="shared" si="560"/>
        <v>2020</v>
      </c>
      <c r="B17899" s="260" t="s">
        <v>2228</v>
      </c>
      <c r="C17899" s="261" t="s">
        <v>138</v>
      </c>
      <c r="D17899" s="74" t="str">
        <f t="shared" si="559"/>
        <v>mar/2020</v>
      </c>
      <c r="E17899" s="264">
        <v>43921</v>
      </c>
      <c r="F17899" s="282" t="s">
        <v>1261</v>
      </c>
      <c r="G17899" s="282" t="s">
        <v>2229</v>
      </c>
      <c r="H17899" s="265" t="s">
        <v>2250</v>
      </c>
      <c r="I17899" s="265" t="s">
        <v>135</v>
      </c>
      <c r="J17899" s="265">
        <v>-9.5</v>
      </c>
      <c r="K17899" s="83" t="str">
        <f>IFERROR(IFERROR(VLOOKUP(I17899,'DE-PARA'!B:D,3,0),VLOOKUP(I17899,'DE-PARA'!C:D,2,0)),"NÃO ENCONTRADO")</f>
        <v>Outras Saídas</v>
      </c>
      <c r="L17899" s="50" t="str">
        <f>VLOOKUP(K17899,'Base -Receita-Despesa'!$B:$AS,1,FALSE)</f>
        <v>Outras Saídas</v>
      </c>
    </row>
    <row r="17900" spans="1:12" x14ac:dyDescent="0.3">
      <c r="A17900" s="82" t="str">
        <f t="shared" si="560"/>
        <v>2020</v>
      </c>
      <c r="B17900" s="260" t="s">
        <v>2228</v>
      </c>
      <c r="C17900" s="261" t="s">
        <v>138</v>
      </c>
      <c r="D17900" s="74" t="str">
        <f t="shared" si="559"/>
        <v>mar/2020</v>
      </c>
      <c r="E17900" s="264">
        <v>43921</v>
      </c>
      <c r="F17900" s="282" t="s">
        <v>1261</v>
      </c>
      <c r="G17900" s="282" t="s">
        <v>2229</v>
      </c>
      <c r="H17900" s="265" t="s">
        <v>2250</v>
      </c>
      <c r="I17900" s="265" t="s">
        <v>135</v>
      </c>
      <c r="J17900" s="265">
        <v>-9.5</v>
      </c>
      <c r="K17900" s="83" t="str">
        <f>IFERROR(IFERROR(VLOOKUP(I17900,'DE-PARA'!B:D,3,0),VLOOKUP(I17900,'DE-PARA'!C:D,2,0)),"NÃO ENCONTRADO")</f>
        <v>Outras Saídas</v>
      </c>
      <c r="L17900" s="50" t="str">
        <f>VLOOKUP(K17900,'Base -Receita-Despesa'!$B:$AS,1,FALSE)</f>
        <v>Outras Saídas</v>
      </c>
    </row>
    <row r="17901" spans="1:12" x14ac:dyDescent="0.3">
      <c r="A17901" s="82" t="str">
        <f t="shared" si="560"/>
        <v>2020</v>
      </c>
      <c r="B17901" s="260" t="s">
        <v>2228</v>
      </c>
      <c r="C17901" s="261" t="s">
        <v>138</v>
      </c>
      <c r="D17901" s="74" t="str">
        <f t="shared" si="559"/>
        <v>mar/2020</v>
      </c>
      <c r="E17901" s="264">
        <v>43921</v>
      </c>
      <c r="F17901" s="282" t="s">
        <v>1261</v>
      </c>
      <c r="G17901" s="282" t="s">
        <v>2229</v>
      </c>
      <c r="H17901" s="265" t="s">
        <v>2250</v>
      </c>
      <c r="I17901" s="265" t="s">
        <v>135</v>
      </c>
      <c r="J17901" s="265">
        <v>-9.5</v>
      </c>
      <c r="K17901" s="83" t="str">
        <f>IFERROR(IFERROR(VLOOKUP(I17901,'DE-PARA'!B:D,3,0),VLOOKUP(I17901,'DE-PARA'!C:D,2,0)),"NÃO ENCONTRADO")</f>
        <v>Outras Saídas</v>
      </c>
      <c r="L17901" s="50" t="str">
        <f>VLOOKUP(K17901,'Base -Receita-Despesa'!$B:$AS,1,FALSE)</f>
        <v>Outras Saídas</v>
      </c>
    </row>
    <row r="17902" spans="1:12" x14ac:dyDescent="0.3">
      <c r="A17902" s="82" t="str">
        <f t="shared" si="560"/>
        <v>2020</v>
      </c>
      <c r="B17902" s="260" t="s">
        <v>2228</v>
      </c>
      <c r="C17902" s="261" t="s">
        <v>138</v>
      </c>
      <c r="D17902" s="74" t="str">
        <f t="shared" si="559"/>
        <v>mar/2020</v>
      </c>
      <c r="E17902" s="264">
        <v>43921</v>
      </c>
      <c r="F17902" s="282" t="s">
        <v>1261</v>
      </c>
      <c r="G17902" s="282" t="s">
        <v>2229</v>
      </c>
      <c r="H17902" s="265" t="s">
        <v>2250</v>
      </c>
      <c r="I17902" s="265" t="s">
        <v>135</v>
      </c>
      <c r="J17902" s="265">
        <v>-9.5</v>
      </c>
      <c r="K17902" s="83" t="str">
        <f>IFERROR(IFERROR(VLOOKUP(I17902,'DE-PARA'!B:D,3,0),VLOOKUP(I17902,'DE-PARA'!C:D,2,0)),"NÃO ENCONTRADO")</f>
        <v>Outras Saídas</v>
      </c>
      <c r="L17902" s="50" t="str">
        <f>VLOOKUP(K17902,'Base -Receita-Despesa'!$B:$AS,1,FALSE)</f>
        <v>Outras Saídas</v>
      </c>
    </row>
    <row r="17903" spans="1:12" x14ac:dyDescent="0.3">
      <c r="A17903" s="82" t="str">
        <f t="shared" si="560"/>
        <v>2020</v>
      </c>
      <c r="B17903" s="260" t="s">
        <v>2228</v>
      </c>
      <c r="C17903" s="261" t="s">
        <v>138</v>
      </c>
      <c r="D17903" s="74" t="str">
        <f t="shared" si="559"/>
        <v>mar/2020</v>
      </c>
      <c r="E17903" s="264">
        <v>43921</v>
      </c>
      <c r="F17903" s="282" t="s">
        <v>1261</v>
      </c>
      <c r="G17903" s="282" t="s">
        <v>2229</v>
      </c>
      <c r="H17903" s="265" t="s">
        <v>2250</v>
      </c>
      <c r="I17903" s="265" t="s">
        <v>135</v>
      </c>
      <c r="J17903" s="265">
        <v>-9.5</v>
      </c>
      <c r="K17903" s="83" t="str">
        <f>IFERROR(IFERROR(VLOOKUP(I17903,'DE-PARA'!B:D,3,0),VLOOKUP(I17903,'DE-PARA'!C:D,2,0)),"NÃO ENCONTRADO")</f>
        <v>Outras Saídas</v>
      </c>
      <c r="L17903" s="50" t="str">
        <f>VLOOKUP(K17903,'Base -Receita-Despesa'!$B:$AS,1,FALSE)</f>
        <v>Outras Saídas</v>
      </c>
    </row>
    <row r="17904" spans="1:12" x14ac:dyDescent="0.3">
      <c r="A17904" s="82" t="str">
        <f t="shared" si="560"/>
        <v>2020</v>
      </c>
      <c r="B17904" s="260" t="s">
        <v>2240</v>
      </c>
      <c r="C17904" s="261" t="s">
        <v>138</v>
      </c>
      <c r="D17904" s="74" t="str">
        <f t="shared" si="559"/>
        <v>mar/2020</v>
      </c>
      <c r="E17904" s="264">
        <v>43921</v>
      </c>
      <c r="F17904" s="282" t="s">
        <v>5180</v>
      </c>
      <c r="G17904" s="282" t="s">
        <v>2229</v>
      </c>
      <c r="H17904" s="265" t="s">
        <v>5374</v>
      </c>
      <c r="I17904" s="265" t="s">
        <v>2171</v>
      </c>
      <c r="J17904" s="284">
        <v>6409.67</v>
      </c>
      <c r="K17904" s="83" t="str">
        <f>IFERROR(IFERROR(VLOOKUP(I17904,'DE-PARA'!B:D,3,0),VLOOKUP(I17904,'DE-PARA'!C:D,2,0)),"NÃO ENCONTRADO")</f>
        <v>Rendimentos sobre Aplicações Financeiras</v>
      </c>
      <c r="L17904" s="50" t="str">
        <f>VLOOKUP(K17904,'Base -Receita-Despesa'!$B:$AS,1,FALSE)</f>
        <v>Rendimentos sobre Aplicações Financeiras</v>
      </c>
    </row>
    <row r="17905" spans="1:12" x14ac:dyDescent="0.3">
      <c r="A17905" s="82" t="str">
        <f t="shared" si="560"/>
        <v>2020</v>
      </c>
      <c r="B17905" s="260" t="s">
        <v>2228</v>
      </c>
      <c r="C17905" s="261" t="s">
        <v>138</v>
      </c>
      <c r="D17905" s="74" t="str">
        <f t="shared" si="559"/>
        <v>mar/2020</v>
      </c>
      <c r="E17905" s="264">
        <v>43921</v>
      </c>
      <c r="F17905" s="282" t="s">
        <v>5180</v>
      </c>
      <c r="G17905" s="282" t="s">
        <v>2229</v>
      </c>
      <c r="H17905" s="265" t="s">
        <v>5374</v>
      </c>
      <c r="I17905" s="265" t="s">
        <v>2171</v>
      </c>
      <c r="J17905" s="266">
        <v>1069.51</v>
      </c>
      <c r="K17905" s="83" t="str">
        <f>IFERROR(IFERROR(VLOOKUP(I17905,'DE-PARA'!B:D,3,0),VLOOKUP(I17905,'DE-PARA'!C:D,2,0)),"NÃO ENCONTRADO")</f>
        <v>Rendimentos sobre Aplicações Financeiras</v>
      </c>
      <c r="L17905" s="50" t="str">
        <f>VLOOKUP(K17905,'Base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7905">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s>
  <pageMargins left="0.25" right="0.25" top="0.75" bottom="0.75" header="0.3" footer="0.3"/>
  <pageSetup paperSize="9" scale="55" fitToHeight="0" orientation="landscape" r:id="rId34"/>
  <drawing r:id="rId35"/>
  <legacyDrawing r:id="rId36"/>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I17906:I1048576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80" t="s">
        <v>38</v>
      </c>
    </row>
    <row r="4" spans="2:10" ht="12" x14ac:dyDescent="0.3">
      <c r="B4" s="87"/>
      <c r="C4" s="87"/>
      <c r="D4" s="88"/>
      <c r="J4" s="380"/>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DOCID-2020503232-2446517</_dlc_DocId>
    <_dlc_DocIdUrl xmlns="c1178b72-d3f5-4356-be28-21acd058a982">
      <Url>https://ibghorg.sharepoint.com/documentos/_layouts/15/DocIdRedir.aspx?ID=DOCID-2020503232-2446517</Url>
      <Description>DOCID-2020503232-2446517</Description>
    </_dlc_DocIdUrl>
  </documentManagement>
</p:properties>
</file>

<file path=customXml/itemProps1.xml><?xml version="1.0" encoding="utf-8"?>
<ds:datastoreItem xmlns:ds="http://schemas.openxmlformats.org/officeDocument/2006/customXml" ds:itemID="{43CC5B3F-86E0-40F2-ACD5-82C9294000EB}"/>
</file>

<file path=customXml/itemProps2.xml><?xml version="1.0" encoding="utf-8"?>
<ds:datastoreItem xmlns:ds="http://schemas.openxmlformats.org/officeDocument/2006/customXml" ds:itemID="{64FE481E-DA5C-43F8-B043-5FB8A033C300}"/>
</file>

<file path=customXml/itemProps3.xml><?xml version="1.0" encoding="utf-8"?>
<ds:datastoreItem xmlns:ds="http://schemas.openxmlformats.org/officeDocument/2006/customXml" ds:itemID="{337FA4E8-A8DF-4CF4-9863-D420B75AF1B3}"/>
</file>

<file path=customXml/itemProps4.xml><?xml version="1.0" encoding="utf-8"?>
<ds:datastoreItem xmlns:ds="http://schemas.openxmlformats.org/officeDocument/2006/customXml" ds:itemID="{2FEF5058-EFE7-42B7-91DD-066CBC24F1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05a51427-98ba-4256-bc25-22f6394b1bbe</vt:lpwstr>
  </property>
</Properties>
</file>