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8\04\"/>
    </mc:Choice>
  </mc:AlternateContent>
  <xr:revisionPtr revIDLastSave="0" documentId="13_ncr:1_{9DD5A332-46FD-4CA5-AC4C-37C4753BF261}"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AE15" i="9"/>
  <c r="AF15" i="9"/>
  <c r="AD15" i="9"/>
  <c r="AE13" i="9"/>
  <c r="AF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Q20" i="9"/>
  <c r="AR20" i="9"/>
  <c r="AS20" i="9"/>
  <c r="AT20" i="9"/>
  <c r="AU20" i="9"/>
  <c r="AV20" i="9"/>
  <c r="AW20" i="9"/>
  <c r="AX20" i="9"/>
  <c r="AY20" i="9"/>
  <c r="AZ20" i="9"/>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O10" i="9"/>
  <c r="AW19" i="9" l="1"/>
  <c r="BW9" i="9"/>
  <c r="AY9" i="9"/>
  <c r="BU9" i="9"/>
  <c r="BM9" i="9"/>
  <c r="BE9" i="9"/>
  <c r="AW9" i="9"/>
  <c r="BW19" i="9"/>
  <c r="AX9" i="9"/>
  <c r="BT9" i="9"/>
  <c r="BD9" i="9"/>
  <c r="BV19" i="9"/>
  <c r="BS9" i="9"/>
  <c r="BK9" i="9"/>
  <c r="AU9" i="9"/>
  <c r="BS19" i="9"/>
  <c r="BR9" i="9"/>
  <c r="BB9" i="9"/>
  <c r="AT9" i="9"/>
  <c r="BQ19" i="9"/>
  <c r="BQ9" i="9"/>
  <c r="BI9" i="9"/>
  <c r="BA9" i="9"/>
  <c r="BV9" i="9"/>
  <c r="BX9" i="9"/>
  <c r="BP9" i="9"/>
  <c r="AR9" i="9"/>
  <c r="BT19" i="9"/>
  <c r="BO9" i="9"/>
  <c r="BU19" i="9"/>
  <c r="BO19" i="9"/>
  <c r="AU19" i="9"/>
  <c r="BR19" i="9"/>
  <c r="BN19" i="9"/>
  <c r="BX19" i="9"/>
  <c r="BP19" i="9"/>
  <c r="BN9" i="9"/>
  <c r="BG19" i="9"/>
  <c r="BC19" i="9"/>
  <c r="BJ9" i="9"/>
  <c r="BK19" i="9"/>
  <c r="BM19" i="9"/>
  <c r="BE19" i="9"/>
  <c r="AS9" i="9"/>
  <c r="AT19" i="9"/>
  <c r="BL19" i="9"/>
  <c r="BD19" i="9"/>
  <c r="AZ9" i="9"/>
  <c r="AS19" i="9"/>
  <c r="BH9" i="9"/>
  <c r="AZ19" i="9"/>
  <c r="AR19" i="9"/>
  <c r="BG9" i="9"/>
  <c r="BJ19" i="9"/>
  <c r="AY19" i="9"/>
  <c r="BF9" i="9"/>
  <c r="BI19" i="9"/>
  <c r="AX19" i="9"/>
  <c r="BA19" i="9"/>
  <c r="AV9" i="9"/>
  <c r="BL9" i="9"/>
  <c r="AV19" i="9"/>
  <c r="BC9" i="9"/>
  <c r="AQ9" i="9"/>
  <c r="AQ19" i="9"/>
  <c r="AP9" i="9"/>
  <c r="AP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G6" i="1" l="1"/>
  <c r="I6" i="1"/>
  <c r="BB22" i="9"/>
  <c r="BO22" i="9"/>
  <c r="AO19" i="9"/>
  <c r="AQ66" i="3"/>
  <c r="I5" i="1"/>
  <c r="BM22" i="9"/>
  <c r="BF22" i="9"/>
  <c r="BH22" i="9"/>
  <c r="BN22" i="9"/>
  <c r="H5" i="1"/>
  <c r="BA22" i="9"/>
  <c r="BC22" i="9"/>
  <c r="BJ22" i="9"/>
  <c r="BG22" i="9"/>
  <c r="BE22" i="9"/>
  <c r="BD22" i="9"/>
  <c r="BK22" i="9"/>
  <c r="BI22" i="9"/>
  <c r="BL22" i="9"/>
  <c r="H6" i="1"/>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D9127" i="7"/>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D9079" i="7"/>
  <c r="D9078" i="7"/>
  <c r="D9077" i="7"/>
  <c r="D9076" i="7"/>
  <c r="D9075" i="7"/>
  <c r="D9074" i="7"/>
  <c r="D9073" i="7"/>
  <c r="D9072" i="7"/>
  <c r="D9071" i="7"/>
  <c r="D9070" i="7"/>
  <c r="D9069" i="7"/>
  <c r="D9068" i="7"/>
  <c r="D9067" i="7"/>
  <c r="D9066" i="7"/>
  <c r="D9065" i="7"/>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D8986" i="7"/>
  <c r="D8985" i="7"/>
  <c r="D8984" i="7"/>
  <c r="D8983" i="7"/>
  <c r="D8982" i="7"/>
  <c r="D8981" i="7"/>
  <c r="D8980" i="7"/>
  <c r="D8979" i="7"/>
  <c r="D8978" i="7"/>
  <c r="D8977" i="7"/>
  <c r="D8976" i="7"/>
  <c r="D8975" i="7"/>
  <c r="D8974" i="7"/>
  <c r="D8973" i="7"/>
  <c r="D8972" i="7"/>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D8744" i="7"/>
  <c r="D8743" i="7"/>
  <c r="D8742" i="7"/>
  <c r="D8741" i="7"/>
  <c r="D8740" i="7"/>
  <c r="D8739" i="7"/>
  <c r="D8738" i="7"/>
  <c r="D8737" i="7"/>
  <c r="D8736" i="7"/>
  <c r="D8735" i="7"/>
  <c r="D8734" i="7"/>
  <c r="D8733" i="7"/>
  <c r="D8732" i="7"/>
  <c r="D8731" i="7"/>
  <c r="D8730" i="7"/>
  <c r="D8729" i="7"/>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D8672" i="7"/>
  <c r="D8671" i="7"/>
  <c r="D8670" i="7"/>
  <c r="D8669" i="7"/>
  <c r="D8668" i="7"/>
  <c r="D8667" i="7"/>
  <c r="D8666" i="7"/>
  <c r="D8665" i="7"/>
  <c r="D8664" i="7"/>
  <c r="D8663" i="7"/>
  <c r="D8662" i="7"/>
  <c r="D8661" i="7"/>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D8637" i="7"/>
  <c r="D8636" i="7"/>
  <c r="D8635" i="7"/>
  <c r="D8634" i="7"/>
  <c r="D8633" i="7"/>
  <c r="D8632" i="7"/>
  <c r="D8631" i="7"/>
  <c r="D8630" i="7"/>
  <c r="D8629" i="7"/>
  <c r="D8628" i="7"/>
  <c r="D8627" i="7"/>
  <c r="D8626" i="7"/>
  <c r="D8625" i="7"/>
  <c r="D8624" i="7"/>
  <c r="D8623" i="7"/>
  <c r="D8622" i="7"/>
  <c r="D8621" i="7"/>
  <c r="D8620" i="7"/>
  <c r="D8619" i="7"/>
  <c r="D8618" i="7"/>
  <c r="D8617" i="7"/>
  <c r="D8616" i="7"/>
  <c r="D8615" i="7"/>
  <c r="D8614" i="7"/>
  <c r="D8613" i="7"/>
  <c r="D8612" i="7"/>
  <c r="D8611" i="7"/>
  <c r="D8610" i="7"/>
  <c r="D8609" i="7"/>
  <c r="D8608" i="7"/>
  <c r="D8607" i="7"/>
  <c r="D8606" i="7"/>
  <c r="D8605" i="7"/>
  <c r="D8604" i="7"/>
  <c r="D8603" i="7"/>
  <c r="D8602" i="7"/>
  <c r="D8601" i="7"/>
  <c r="D8600" i="7"/>
  <c r="D8599" i="7"/>
  <c r="D8598" i="7"/>
  <c r="D8597" i="7"/>
  <c r="D8596" i="7"/>
  <c r="D8595" i="7"/>
  <c r="D8594" i="7"/>
  <c r="D8593" i="7"/>
  <c r="D8592" i="7"/>
  <c r="D8591" i="7"/>
  <c r="D8590" i="7"/>
  <c r="D8589" i="7"/>
  <c r="D8588" i="7"/>
  <c r="D8587" i="7"/>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D8536" i="7"/>
  <c r="D8535" i="7"/>
  <c r="D8534" i="7"/>
  <c r="D8533" i="7"/>
  <c r="D8532" i="7"/>
  <c r="D8531" i="7"/>
  <c r="D8530" i="7"/>
  <c r="D8529" i="7"/>
  <c r="D8528" i="7"/>
  <c r="D8527" i="7"/>
  <c r="D8526" i="7"/>
  <c r="D8525" i="7"/>
  <c r="D8524" i="7"/>
  <c r="D8523" i="7"/>
  <c r="D8522" i="7"/>
  <c r="D8521" i="7"/>
  <c r="D8520" i="7"/>
  <c r="D8519" i="7"/>
  <c r="D8518" i="7"/>
  <c r="D8517" i="7"/>
  <c r="D8516" i="7"/>
  <c r="D8515" i="7"/>
  <c r="D8514" i="7"/>
  <c r="D8513" i="7"/>
  <c r="D8512" i="7"/>
  <c r="D8511" i="7"/>
  <c r="D8510" i="7"/>
  <c r="D8509" i="7"/>
  <c r="D8508" i="7"/>
  <c r="D8507" i="7"/>
  <c r="D8506" i="7"/>
  <c r="D8505" i="7"/>
  <c r="D8504" i="7"/>
  <c r="D8503" i="7"/>
  <c r="D8502" i="7"/>
  <c r="D8501" i="7"/>
  <c r="D8500" i="7"/>
  <c r="D8499" i="7"/>
  <c r="D8498" i="7"/>
  <c r="D8497" i="7"/>
  <c r="D8496" i="7"/>
  <c r="D8495" i="7"/>
  <c r="D8494" i="7"/>
  <c r="D8493" i="7"/>
  <c r="D8492" i="7"/>
  <c r="D8491" i="7"/>
  <c r="D8490" i="7"/>
  <c r="D8489" i="7"/>
  <c r="D8488" i="7"/>
  <c r="D8487" i="7"/>
  <c r="D8486" i="7"/>
  <c r="D8485" i="7"/>
  <c r="D8484" i="7"/>
  <c r="D8483" i="7"/>
  <c r="D8482" i="7"/>
  <c r="D8481" i="7"/>
  <c r="D8480" i="7"/>
  <c r="D8479" i="7"/>
  <c r="D8478" i="7"/>
  <c r="D8477" i="7"/>
  <c r="D8476" i="7"/>
  <c r="D8475" i="7"/>
  <c r="D8474" i="7"/>
  <c r="D8473" i="7"/>
  <c r="D8472" i="7"/>
  <c r="D8471" i="7"/>
  <c r="D8470" i="7"/>
  <c r="D8469" i="7"/>
  <c r="D8468" i="7"/>
  <c r="D8467" i="7"/>
  <c r="D8466" i="7"/>
  <c r="D8465" i="7"/>
  <c r="D8464" i="7"/>
  <c r="D8463" i="7"/>
  <c r="D8462" i="7"/>
  <c r="D8461" i="7"/>
  <c r="D8460" i="7"/>
  <c r="D8459" i="7"/>
  <c r="D8458" i="7"/>
  <c r="D8457" i="7"/>
  <c r="D8456" i="7"/>
  <c r="D8455" i="7"/>
  <c r="D8454" i="7"/>
  <c r="D8453" i="7"/>
  <c r="D8452" i="7"/>
  <c r="D8451" i="7"/>
  <c r="D8450" i="7"/>
  <c r="D8449" i="7"/>
  <c r="D8448" i="7"/>
  <c r="D8447" i="7"/>
  <c r="D8446" i="7"/>
  <c r="D8445" i="7"/>
  <c r="D8444" i="7"/>
  <c r="D8443" i="7"/>
  <c r="D8442" i="7"/>
  <c r="D8441" i="7"/>
  <c r="D8440" i="7"/>
  <c r="D8439" i="7"/>
  <c r="D8438" i="7"/>
  <c r="D8437" i="7"/>
  <c r="D8436" i="7"/>
  <c r="D8435" i="7"/>
  <c r="D8434" i="7"/>
  <c r="D8433" i="7"/>
  <c r="D8432" i="7"/>
  <c r="D8431" i="7"/>
  <c r="D8430" i="7"/>
  <c r="D8429" i="7"/>
  <c r="D8428" i="7"/>
  <c r="D8427" i="7"/>
  <c r="D8426" i="7"/>
  <c r="D8425" i="7"/>
  <c r="D8424" i="7"/>
  <c r="D8423" i="7"/>
  <c r="D8422" i="7"/>
  <c r="D8421" i="7"/>
  <c r="D8420" i="7"/>
  <c r="D8419" i="7"/>
  <c r="D8418" i="7"/>
  <c r="D8417" i="7"/>
  <c r="D8416" i="7"/>
  <c r="D8415" i="7"/>
  <c r="D8414" i="7"/>
  <c r="D8413" i="7"/>
  <c r="D8412" i="7"/>
  <c r="D8411" i="7"/>
  <c r="D8410" i="7"/>
  <c r="D8409" i="7"/>
  <c r="D8408" i="7"/>
  <c r="D8407" i="7"/>
  <c r="D8406" i="7"/>
  <c r="D8405" i="7"/>
  <c r="D8404" i="7"/>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D8277" i="7"/>
  <c r="D8276" i="7"/>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L5116" i="7"/>
  <c r="L5066" i="7"/>
  <c r="L5097" i="7"/>
  <c r="L5396" i="7"/>
  <c r="L5776" i="7"/>
  <c r="L6201" i="7"/>
  <c r="L6238" i="7"/>
  <c r="L6443" i="7"/>
  <c r="L6858" i="7"/>
  <c r="L6197" i="7"/>
  <c r="L6592" i="7"/>
  <c r="L5091" i="7"/>
  <c r="L5700" i="7"/>
  <c r="L5995" i="7"/>
  <c r="L6185" i="7"/>
  <c r="L6242" i="7"/>
  <c r="L7057" i="7"/>
  <c r="L7110" i="7"/>
  <c r="L6189" i="7"/>
  <c r="L6431" i="7"/>
  <c r="L4948" i="7"/>
  <c r="L5729" i="7"/>
  <c r="L5907" i="7"/>
  <c r="L6187" i="7"/>
  <c r="L6214" i="7"/>
  <c r="L6445" i="7"/>
  <c r="L6881" i="7"/>
  <c r="L7058" i="7"/>
  <c r="L6069" i="7"/>
  <c r="L5376" i="7"/>
  <c r="L7069" i="7"/>
  <c r="L5890" i="7"/>
  <c r="L5971" i="7"/>
  <c r="L6071" i="7"/>
  <c r="L6457" i="7"/>
  <c r="L6683" i="7"/>
  <c r="L6960" i="7"/>
  <c r="L6953" i="7"/>
  <c r="L5378" i="7"/>
  <c r="L5535" i="7"/>
  <c r="L5381" i="7"/>
  <c r="L5537" i="7"/>
  <c r="L6236" i="7"/>
  <c r="L6684" i="7"/>
  <c r="L6844"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D15" i="2" l="1"/>
  <c r="C15" i="2"/>
  <c r="B15" i="2"/>
  <c r="D6" i="2"/>
  <c r="C6" i="2"/>
  <c r="B6" i="2"/>
  <c r="E15" i="2" l="1"/>
  <c r="E6" i="2"/>
  <c r="AR66" i="3"/>
  <c r="AI66" i="3"/>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C14" i="3" l="1"/>
  <c r="D5" i="1" s="1"/>
  <c r="AC65" i="3"/>
  <c r="AF8" i="3"/>
  <c r="AQ65" i="3"/>
  <c r="AR65" i="3" s="1"/>
  <c r="AO9" i="9"/>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N14" i="3"/>
  <c r="M14" i="3"/>
  <c r="L14" i="3"/>
  <c r="K14" i="3"/>
  <c r="J14" i="3"/>
  <c r="I14" i="3"/>
  <c r="H14" i="3"/>
  <c r="G14" i="3"/>
  <c r="J5" i="1" l="1"/>
  <c r="AD69" i="3"/>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S5" i="3"/>
  <c r="AH5" i="3" s="1"/>
  <c r="T5" i="3"/>
  <c r="AI5" i="3" s="1"/>
  <c r="U5" i="3"/>
  <c r="AJ5" i="3" s="1"/>
  <c r="V5" i="3"/>
  <c r="AK5" i="3" s="1"/>
  <c r="W5" i="3"/>
  <c r="AL5" i="3" s="1"/>
  <c r="X5" i="3"/>
  <c r="AM5" i="3" s="1"/>
  <c r="Y5" i="3"/>
  <c r="AN5" i="3" s="1"/>
  <c r="Z5" i="3"/>
  <c r="AO5" i="3" s="1"/>
  <c r="AA5" i="3"/>
  <c r="AP5" i="3" s="1"/>
  <c r="AB5" i="3"/>
  <c r="AQ5" i="3" s="1"/>
  <c r="Q5" i="3"/>
  <c r="AF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F73" i="3"/>
  <c r="AM73" i="3"/>
  <c r="W73" i="3"/>
  <c r="AQ73" i="3"/>
  <c r="N73" i="3"/>
  <c r="Z73" i="3"/>
  <c r="AB73" i="3"/>
  <c r="J73" i="3"/>
  <c r="AI73" i="3"/>
  <c r="E73" i="3"/>
  <c r="R73" i="3"/>
  <c r="V73" i="3"/>
  <c r="AP73" i="3"/>
  <c r="G73" i="3"/>
  <c r="AL73" i="3"/>
  <c r="T73" i="3"/>
  <c r="K73" i="3"/>
  <c r="AH73" i="3"/>
  <c r="AN73" i="3"/>
  <c r="AO73" i="3"/>
  <c r="Y73" i="3"/>
  <c r="C73" i="3"/>
  <c r="U73" i="3"/>
  <c r="AF73" i="3"/>
  <c r="M73" i="3"/>
  <c r="Q73" i="3"/>
  <c r="AK73" i="3"/>
  <c r="AG73" i="3"/>
  <c r="D73" i="3"/>
  <c r="AA73" i="3"/>
  <c r="H73" i="3"/>
  <c r="X73" i="3"/>
  <c r="L73" i="3"/>
  <c r="S73" i="3"/>
  <c r="I73" i="3"/>
  <c r="AJ73" i="3"/>
  <c r="L296"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K8950" i="7"/>
  <c r="K9382" i="7"/>
  <c r="K8941" i="7"/>
  <c r="K9376" i="7"/>
  <c r="K9384" i="7"/>
  <c r="K9377" i="7"/>
  <c r="K9378" i="7"/>
  <c r="K9380" i="7"/>
  <c r="K7971" i="7"/>
  <c r="K7948" i="7"/>
  <c r="K7733" i="7"/>
  <c r="K7741" i="7"/>
  <c r="K7765" i="7"/>
  <c r="K7998" i="7"/>
  <c r="K7970" i="7"/>
  <c r="K8768" i="7"/>
  <c r="K8929" i="7"/>
  <c r="K7737" i="7"/>
  <c r="K8762" i="7"/>
  <c r="K8770" i="7"/>
  <c r="K8930" i="7"/>
  <c r="K9138" i="7"/>
  <c r="K9369" i="7"/>
  <c r="K8629" i="7"/>
  <c r="K9132" i="7"/>
  <c r="K9244" i="7"/>
  <c r="K9078" i="7"/>
  <c r="K9358" i="7"/>
  <c r="K9053" i="7"/>
  <c r="K9133" i="7"/>
  <c r="A3332" i="7"/>
  <c r="A5962" i="7"/>
  <c r="K9226" i="7"/>
  <c r="K9222" i="7"/>
  <c r="K7605" i="7"/>
  <c r="K7606" i="7"/>
  <c r="K8032" i="7"/>
  <c r="K8511" i="7"/>
  <c r="K8607" i="7"/>
  <c r="K9058" i="7"/>
  <c r="K7734" i="7"/>
  <c r="K8246" i="7"/>
  <c r="K8617" i="7"/>
  <c r="K9081" i="7"/>
  <c r="K7899" i="7"/>
  <c r="K8237" i="7"/>
  <c r="K8333" i="7"/>
  <c r="K8238" i="7"/>
  <c r="K8334" i="7"/>
  <c r="K7847" i="7"/>
  <c r="K8335" i="7"/>
  <c r="K7848" i="7"/>
  <c r="K7896" i="7"/>
  <c r="K8336" i="7"/>
  <c r="K7850" i="7"/>
  <c r="K7898" i="7"/>
  <c r="K8274" i="7"/>
  <c r="K8711" i="7"/>
  <c r="K8823" i="7"/>
  <c r="K8831" i="7"/>
  <c r="K7849" i="7"/>
  <c r="K8712" i="7"/>
  <c r="K8824" i="7"/>
  <c r="K8332" i="7"/>
  <c r="K8713" i="7"/>
  <c r="K8825" i="7"/>
  <c r="K8273" i="7"/>
  <c r="K8714" i="7"/>
  <c r="K8826" i="7"/>
  <c r="K7897" i="7"/>
  <c r="K8827" i="7"/>
  <c r="K8828" i="7"/>
  <c r="K9108" i="7"/>
  <c r="K8830" i="7"/>
  <c r="K8829" i="7"/>
  <c r="K9273" i="7"/>
  <c r="K9171" i="7"/>
  <c r="K9107" i="7"/>
  <c r="K9110" i="7"/>
  <c r="K9166" i="7"/>
  <c r="K9286" i="7"/>
  <c r="K9277" i="7"/>
  <c r="K9109" i="7"/>
  <c r="A4595" i="7"/>
  <c r="A3046" i="7"/>
  <c r="K7973" i="7"/>
  <c r="K7615" i="7"/>
  <c r="K7751" i="7"/>
  <c r="K8255" i="7"/>
  <c r="K7824" i="7"/>
  <c r="K8258" i="7"/>
  <c r="K8633" i="7"/>
  <c r="K8636" i="7"/>
  <c r="K9076" i="7"/>
  <c r="K9305" i="7"/>
  <c r="K9355" i="7"/>
  <c r="K9063" i="7"/>
  <c r="K9268" i="7"/>
  <c r="K7040" i="7"/>
  <c r="K7790" i="7"/>
  <c r="K8198" i="7"/>
  <c r="K8247" i="7"/>
  <c r="K8303" i="7"/>
  <c r="K8304" i="7"/>
  <c r="K8793" i="7"/>
  <c r="K8794" i="7"/>
  <c r="K8675" i="7"/>
  <c r="K8795" i="7"/>
  <c r="K8883" i="7"/>
  <c r="K8362" i="7"/>
  <c r="K8796" i="7"/>
  <c r="K8884" i="7"/>
  <c r="K8885" i="7"/>
  <c r="K9295" i="7"/>
  <c r="K9303" i="7"/>
  <c r="K9296" i="7"/>
  <c r="K9297" i="7"/>
  <c r="K9290" i="7"/>
  <c r="K9298" i="7"/>
  <c r="K9299" i="7"/>
  <c r="K9307" i="7"/>
  <c r="K9308" i="7"/>
  <c r="K9285" i="7"/>
  <c r="K9301" i="7"/>
  <c r="K9309" i="7"/>
  <c r="K7596" i="7"/>
  <c r="K8109" i="7"/>
  <c r="K8159" i="7"/>
  <c r="K7736" i="7"/>
  <c r="K8761" i="7"/>
  <c r="K8961" i="7"/>
  <c r="K9337" i="7"/>
  <c r="K9131" i="7"/>
  <c r="K9196" i="7"/>
  <c r="K7788" i="7"/>
  <c r="K8188" i="7"/>
  <c r="K7942" i="7"/>
  <c r="K8719" i="7"/>
  <c r="K8322" i="7"/>
  <c r="K8853" i="7"/>
  <c r="K9292" i="7"/>
  <c r="K9174" i="7"/>
  <c r="K8368" i="7"/>
  <c r="K8892" i="7"/>
  <c r="K9228" i="7"/>
  <c r="K7885" i="7"/>
  <c r="K8286" i="7"/>
  <c r="K8622" i="7"/>
  <c r="K9077" i="7"/>
  <c r="A7377" i="7"/>
  <c r="K7945" i="7"/>
  <c r="K8706" i="7"/>
  <c r="K8292" i="7"/>
  <c r="K9229" i="7"/>
  <c r="A8998" i="7"/>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K8325" i="7"/>
  <c r="K8365" i="7"/>
  <c r="K7670" i="7"/>
  <c r="K7678" i="7"/>
  <c r="K7758" i="7"/>
  <c r="K7782" i="7"/>
  <c r="K7838" i="7"/>
  <c r="K7870" i="7"/>
  <c r="K7886" i="7"/>
  <c r="K7982" i="7"/>
  <c r="K8086" i="7"/>
  <c r="K8094" i="7"/>
  <c r="K8134" i="7"/>
  <c r="K8230" i="7"/>
  <c r="K8262" i="7"/>
  <c r="K8270" i="7"/>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K8752" i="7"/>
  <c r="K8816" i="7"/>
  <c r="K8888" i="7"/>
  <c r="K8920" i="7"/>
  <c r="K8928" i="7"/>
  <c r="K8976" i="7"/>
  <c r="K9000" i="7"/>
  <c r="K8129" i="7"/>
  <c r="K8267" i="7"/>
  <c r="K8377" i="7"/>
  <c r="K8529" i="7"/>
  <c r="K8641" i="7"/>
  <c r="K8649" i="7"/>
  <c r="K8657" i="7"/>
  <c r="K8721" i="7"/>
  <c r="K8753" i="7"/>
  <c r="K8817" i="7"/>
  <c r="K8857" i="7"/>
  <c r="K8889" i="7"/>
  <c r="K9001" i="7"/>
  <c r="K9025" i="7"/>
  <c r="K9073" i="7"/>
  <c r="K9097" i="7"/>
  <c r="K7777" i="7"/>
  <c r="K8137" i="7"/>
  <c r="K8378" i="7"/>
  <c r="K8506" i="7"/>
  <c r="K8610" i="7"/>
  <c r="K8642" i="7"/>
  <c r="K8650" i="7"/>
  <c r="K8658" i="7"/>
  <c r="K8722" i="7"/>
  <c r="K8730" i="7"/>
  <c r="K8818" i="7"/>
  <c r="K8858" i="7"/>
  <c r="K8890" i="7"/>
  <c r="K8946" i="7"/>
  <c r="K9002" i="7"/>
  <c r="K9026" i="7"/>
  <c r="K9050" i="7"/>
  <c r="K9074" i="7"/>
  <c r="K7665" i="7"/>
  <c r="K8379" i="7"/>
  <c r="K8395" i="7"/>
  <c r="K8515" i="7"/>
  <c r="K8611" i="7"/>
  <c r="K8643" i="7"/>
  <c r="K8651" i="7"/>
  <c r="K8707" i="7"/>
  <c r="K8731" i="7"/>
  <c r="K8779" i="7"/>
  <c r="K8819" i="7"/>
  <c r="K8859" i="7"/>
  <c r="K8875" i="7"/>
  <c r="K8891" i="7"/>
  <c r="K8947" i="7"/>
  <c r="K9019" i="7"/>
  <c r="K9027" i="7"/>
  <c r="K7673" i="7"/>
  <c r="K7713" i="7"/>
  <c r="K7753" i="7"/>
  <c r="K8396" i="7"/>
  <c r="K8644" i="7"/>
  <c r="K8652" i="7"/>
  <c r="K8708" i="7"/>
  <c r="K8820" i="7"/>
  <c r="K8908" i="7"/>
  <c r="K8948" i="7"/>
  <c r="K9020" i="7"/>
  <c r="K9068" i="7"/>
  <c r="K9092" i="7"/>
  <c r="K9100" i="7"/>
  <c r="K7793" i="7"/>
  <c r="K7833" i="7"/>
  <c r="K8364" i="7"/>
  <c r="K8398" i="7"/>
  <c r="K8566" i="7"/>
  <c r="K8646" i="7"/>
  <c r="K8654" i="7"/>
  <c r="K8750" i="7"/>
  <c r="K8814" i="7"/>
  <c r="K8910" i="7"/>
  <c r="K8709" i="7"/>
  <c r="K9151" i="7"/>
  <c r="K9215" i="7"/>
  <c r="K9263" i="7"/>
  <c r="K9319" i="7"/>
  <c r="K9366" i="7"/>
  <c r="K8565" i="7"/>
  <c r="K9152" i="7"/>
  <c r="K9216" i="7"/>
  <c r="K9264" i="7"/>
  <c r="K9320" i="7"/>
  <c r="K8645" i="7"/>
  <c r="K9045" i="7"/>
  <c r="K9069" i="7"/>
  <c r="K9093" i="7"/>
  <c r="K9209" i="7"/>
  <c r="K9217" i="7"/>
  <c r="K9321" i="7"/>
  <c r="K9353" i="7"/>
  <c r="K8397" i="7"/>
  <c r="K8445" i="7"/>
  <c r="K8653" i="7"/>
  <c r="K9046" i="7"/>
  <c r="K9070" i="7"/>
  <c r="K9094" i="7"/>
  <c r="K9146" i="7"/>
  <c r="K9162" i="7"/>
  <c r="K9186" i="7"/>
  <c r="K9210" i="7"/>
  <c r="K9258" i="7"/>
  <c r="K9322" i="7"/>
  <c r="K8949" i="7"/>
  <c r="K9021" i="7"/>
  <c r="K9047" i="7"/>
  <c r="K9071" i="7"/>
  <c r="K9095" i="7"/>
  <c r="K9147" i="7"/>
  <c r="K9187" i="7"/>
  <c r="K9211" i="7"/>
  <c r="K9259" i="7"/>
  <c r="K7681" i="7"/>
  <c r="K9022" i="7"/>
  <c r="K9072" i="7"/>
  <c r="K9096" i="7"/>
  <c r="K9188" i="7"/>
  <c r="K9212" i="7"/>
  <c r="K9260" i="7"/>
  <c r="K9024" i="7"/>
  <c r="K9099" i="7"/>
  <c r="K9150" i="7"/>
  <c r="K9190" i="7"/>
  <c r="K9214" i="7"/>
  <c r="K9262" i="7"/>
  <c r="K9023" i="7"/>
  <c r="K9213" i="7"/>
  <c r="K8153" i="7"/>
  <c r="K8909" i="7"/>
  <c r="K9098" i="7"/>
  <c r="K9189" i="7"/>
  <c r="K9149" i="7"/>
  <c r="K9261" i="7"/>
  <c r="A4619" i="7"/>
  <c r="A3934" i="7"/>
  <c r="A3781" i="7"/>
  <c r="A3745" i="7"/>
  <c r="A797" i="7"/>
  <c r="A525" i="7"/>
  <c r="A8434" i="7"/>
  <c r="A8975" i="7"/>
  <c r="A8467" i="7"/>
  <c r="A8175" i="7"/>
  <c r="A7590" i="7"/>
  <c r="A8363" i="7"/>
  <c r="A7148" i="7"/>
  <c r="A8987" i="7"/>
  <c r="A6678" i="7"/>
  <c r="A4691" i="7"/>
  <c r="A4692" i="7"/>
  <c r="A4877" i="7"/>
  <c r="A5135" i="7"/>
  <c r="A5136" i="7"/>
  <c r="K7725" i="7"/>
  <c r="K7957" i="7"/>
  <c r="K7862" i="7"/>
  <c r="K8791" i="7"/>
  <c r="K8283" i="7"/>
  <c r="K8849" i="7"/>
  <c r="K8738" i="7"/>
  <c r="K8739" i="7"/>
  <c r="K8033" i="7"/>
  <c r="K8540" i="7"/>
  <c r="K7881" i="7"/>
  <c r="K9344" i="7"/>
  <c r="K8997" i="7"/>
  <c r="K9233" i="7"/>
  <c r="K9345" i="7"/>
  <c r="K9346" i="7"/>
  <c r="K8541" i="7"/>
  <c r="K7627" i="7"/>
  <c r="K7643" i="7"/>
  <c r="K7651" i="7"/>
  <c r="K7803" i="7"/>
  <c r="K7811" i="7"/>
  <c r="K7819" i="7"/>
  <c r="K7843" i="7"/>
  <c r="K8059" i="7"/>
  <c r="K8067" i="7"/>
  <c r="K8075" i="7"/>
  <c r="K8083" i="7"/>
  <c r="K8099" i="7"/>
  <c r="K8107" i="7"/>
  <c r="K7628" i="7"/>
  <c r="K7636" i="7"/>
  <c r="K7644" i="7"/>
  <c r="K7652" i="7"/>
  <c r="K7660" i="7"/>
  <c r="K7684" i="7"/>
  <c r="K7692" i="7"/>
  <c r="K7804" i="7"/>
  <c r="K7812" i="7"/>
  <c r="K7828" i="7"/>
  <c r="K7844" i="7"/>
  <c r="K8060" i="7"/>
  <c r="K8068" i="7"/>
  <c r="K8076" i="7"/>
  <c r="K8140" i="7"/>
  <c r="K8204" i="7"/>
  <c r="K8212" i="7"/>
  <c r="K8220" i="7"/>
  <c r="K8228" i="7"/>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K8143" i="7"/>
  <c r="K8183" i="7"/>
  <c r="K8191" i="7"/>
  <c r="K8199" i="7"/>
  <c r="K8207" i="7"/>
  <c r="K8215" i="7"/>
  <c r="K8223" i="7"/>
  <c r="K7640" i="7"/>
  <c r="K7648" i="7"/>
  <c r="K7800" i="7"/>
  <c r="K7808" i="7"/>
  <c r="K7816" i="7"/>
  <c r="K8056" i="7"/>
  <c r="K8064" i="7"/>
  <c r="K8072" i="7"/>
  <c r="K8112" i="7"/>
  <c r="K8120" i="7"/>
  <c r="K8184" i="7"/>
  <c r="K8208" i="7"/>
  <c r="K8216" i="7"/>
  <c r="K8224" i="7"/>
  <c r="K7626" i="7"/>
  <c r="K7634" i="7"/>
  <c r="K7642" i="7"/>
  <c r="K7650" i="7"/>
  <c r="K7658" i="7"/>
  <c r="K7690" i="7"/>
  <c r="K7786" i="7"/>
  <c r="K7794" i="7"/>
  <c r="K7802" i="7"/>
  <c r="K7842" i="7"/>
  <c r="K8058" i="7"/>
  <c r="K8066" i="7"/>
  <c r="K8074" i="7"/>
  <c r="K8082" i="7"/>
  <c r="K8098" i="7"/>
  <c r="K8106" i="7"/>
  <c r="K8114" i="7"/>
  <c r="K8122" i="7"/>
  <c r="K8186" i="7"/>
  <c r="K8194" i="7"/>
  <c r="K8202" i="7"/>
  <c r="K8210" i="7"/>
  <c r="K8218" i="7"/>
  <c r="K8234" i="7"/>
  <c r="K7649" i="7"/>
  <c r="K7801" i="7"/>
  <c r="K8217" i="7"/>
  <c r="K8551" i="7"/>
  <c r="K8559" i="7"/>
  <c r="K8575" i="7"/>
  <c r="K8583" i="7"/>
  <c r="K8591" i="7"/>
  <c r="K8679" i="7"/>
  <c r="K8687" i="7"/>
  <c r="K8695" i="7"/>
  <c r="K8703" i="7"/>
  <c r="K7809" i="7"/>
  <c r="K8219" i="7"/>
  <c r="K8241" i="7"/>
  <c r="K8552" i="7"/>
  <c r="K8576" i="7"/>
  <c r="K8584" i="7"/>
  <c r="K8592" i="7"/>
  <c r="K8680" i="7"/>
  <c r="K8688" i="7"/>
  <c r="K8696" i="7"/>
  <c r="K8704" i="7"/>
  <c r="K8553" i="7"/>
  <c r="K8577" i="7"/>
  <c r="K8593" i="7"/>
  <c r="K8681" i="7"/>
  <c r="K8689" i="7"/>
  <c r="K8697" i="7"/>
  <c r="K8705" i="7"/>
  <c r="K9033" i="7"/>
  <c r="K7817" i="7"/>
  <c r="K8057" i="7"/>
  <c r="K8554" i="7"/>
  <c r="K8578" i="7"/>
  <c r="K8586" i="7"/>
  <c r="K8634" i="7"/>
  <c r="K8682" i="7"/>
  <c r="K8690" i="7"/>
  <c r="K8698" i="7"/>
  <c r="K7825" i="7"/>
  <c r="K8065" i="7"/>
  <c r="K8105" i="7"/>
  <c r="K8563" i="7"/>
  <c r="K8579" i="7"/>
  <c r="K8683" i="7"/>
  <c r="K8691" i="7"/>
  <c r="K8699" i="7"/>
  <c r="K8715" i="7"/>
  <c r="K9035" i="7"/>
  <c r="K8073" i="7"/>
  <c r="K8113" i="7"/>
  <c r="K8203" i="7"/>
  <c r="K8233" i="7"/>
  <c r="K8556" i="7"/>
  <c r="K8564" i="7"/>
  <c r="K8572" i="7"/>
  <c r="K8580" i="7"/>
  <c r="K8588" i="7"/>
  <c r="K8612" i="7"/>
  <c r="K8676" i="7"/>
  <c r="K8684" i="7"/>
  <c r="K8692" i="7"/>
  <c r="K8700" i="7"/>
  <c r="K9028" i="7"/>
  <c r="K9036" i="7"/>
  <c r="K7641" i="7"/>
  <c r="K8187" i="7"/>
  <c r="K8211" i="7"/>
  <c r="K8550" i="7"/>
  <c r="K8558" i="7"/>
  <c r="K8574" i="7"/>
  <c r="K8582" i="7"/>
  <c r="K8590" i="7"/>
  <c r="K8678" i="7"/>
  <c r="K8686" i="7"/>
  <c r="K8694" i="7"/>
  <c r="K8702" i="7"/>
  <c r="K8710" i="7"/>
  <c r="K8209" i="7"/>
  <c r="K9029" i="7"/>
  <c r="K9159" i="7"/>
  <c r="K9030" i="7"/>
  <c r="K9160" i="7"/>
  <c r="K8621" i="7"/>
  <c r="K9031" i="7"/>
  <c r="K9153" i="7"/>
  <c r="K9161" i="7"/>
  <c r="K8573" i="7"/>
  <c r="K9032" i="7"/>
  <c r="K9154" i="7"/>
  <c r="K9170" i="7"/>
  <c r="K9354" i="7"/>
  <c r="K7785" i="7"/>
  <c r="K8235" i="7"/>
  <c r="K8581" i="7"/>
  <c r="K8677" i="7"/>
  <c r="K9037" i="7"/>
  <c r="K9155" i="7"/>
  <c r="K8685" i="7"/>
  <c r="K9038" i="7"/>
  <c r="K9156" i="7"/>
  <c r="K8589" i="7"/>
  <c r="K9040" i="7"/>
  <c r="K9158" i="7"/>
  <c r="K8693" i="7"/>
  <c r="K8549" i="7"/>
  <c r="K9157"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K8767" i="7"/>
  <c r="K8775" i="7"/>
  <c r="K8959" i="7"/>
  <c r="K8169" i="7"/>
  <c r="K8408" i="7"/>
  <c r="K8448" i="7"/>
  <c r="K8760" i="7"/>
  <c r="K8856" i="7"/>
  <c r="K8872" i="7"/>
  <c r="K8904" i="7"/>
  <c r="K8960" i="7"/>
  <c r="K7657" i="7"/>
  <c r="K7729" i="7"/>
  <c r="K8289" i="7"/>
  <c r="K8769" i="7"/>
  <c r="K8873" i="7"/>
  <c r="K8937" i="7"/>
  <c r="K8977" i="7"/>
  <c r="K9049" i="7"/>
  <c r="K9105" i="7"/>
  <c r="K8177" i="7"/>
  <c r="K8290" i="7"/>
  <c r="K8498" i="7"/>
  <c r="K8538" i="7"/>
  <c r="K8562" i="7"/>
  <c r="K8570" i="7"/>
  <c r="K8898" i="7"/>
  <c r="K8962" i="7"/>
  <c r="K7745" i="7"/>
  <c r="K8523" i="7"/>
  <c r="K8771" i="7"/>
  <c r="K8851" i="7"/>
  <c r="K8899" i="7"/>
  <c r="K8963" i="7"/>
  <c r="K9003" i="7"/>
  <c r="K8748" i="7"/>
  <c r="K8900" i="7"/>
  <c r="K8916" i="7"/>
  <c r="K8121" i="7"/>
  <c r="K8534" i="7"/>
  <c r="K8542" i="7"/>
  <c r="K8598" i="7"/>
  <c r="K8758" i="7"/>
  <c r="K8854" i="7"/>
  <c r="K8926" i="7"/>
  <c r="K9055" i="7"/>
  <c r="K9199" i="7"/>
  <c r="K9279" i="7"/>
  <c r="K8765" i="7"/>
  <c r="K9056" i="7"/>
  <c r="K9120" i="7"/>
  <c r="K9240" i="7"/>
  <c r="K8373" i="7"/>
  <c r="K8533" i="7"/>
  <c r="K8773" i="7"/>
  <c r="K9103" i="7"/>
  <c r="K9169" i="7"/>
  <c r="K9193" i="7"/>
  <c r="K9104" i="7"/>
  <c r="K9122" i="7"/>
  <c r="K9194" i="7"/>
  <c r="K8781" i="7"/>
  <c r="K8901" i="7"/>
  <c r="K8925" i="7"/>
  <c r="K9106" i="7"/>
  <c r="K9123" i="7"/>
  <c r="K9139" i="7"/>
  <c r="K9235" i="7"/>
  <c r="K9243" i="7"/>
  <c r="K9370" i="7"/>
  <c r="K9236" i="7"/>
  <c r="K9371" i="7"/>
  <c r="K9379" i="7"/>
  <c r="K8557" i="7"/>
  <c r="K9054" i="7"/>
  <c r="K9118" i="7"/>
  <c r="K9238" i="7"/>
  <c r="K9326" i="7"/>
  <c r="K9350" i="7"/>
  <c r="K9381" i="7"/>
  <c r="K9125" i="7"/>
  <c r="K9221" i="7"/>
  <c r="K9349" i="7"/>
  <c r="K9197" i="7"/>
  <c r="K9357" i="7"/>
  <c r="K9165" i="7"/>
  <c r="A3736" i="7"/>
  <c r="A7510" i="7"/>
  <c r="A5966" i="7"/>
  <c r="A4799" i="7"/>
  <c r="K7730" i="7"/>
  <c r="K8050" i="7"/>
  <c r="K8145" i="7"/>
  <c r="K9061" i="7"/>
  <c r="K9180" i="7"/>
  <c r="K9064" i="7"/>
  <c r="K7864" i="7"/>
  <c r="K8248" i="7"/>
  <c r="K8799" i="7"/>
  <c r="K8305" i="7"/>
  <c r="K8306" i="7"/>
  <c r="K8307" i="7"/>
  <c r="K8742" i="7"/>
  <c r="K8798" i="7"/>
  <c r="K9175" i="7"/>
  <c r="K9272" i="7"/>
  <c r="K9266" i="7"/>
  <c r="K8797" i="7"/>
  <c r="K7763" i="7"/>
  <c r="K7875" i="7"/>
  <c r="K7939" i="7"/>
  <c r="K7955" i="7"/>
  <c r="K8155" i="7"/>
  <c r="K7764" i="7"/>
  <c r="K8052" i="7"/>
  <c r="K8156" i="7"/>
  <c r="K8029" i="7"/>
  <c r="K8053" i="7"/>
  <c r="K8357" i="7"/>
  <c r="K8006" i="7"/>
  <c r="K8030" i="7"/>
  <c r="K8102" i="7"/>
  <c r="K8182" i="7"/>
  <c r="K7871" i="7"/>
  <c r="K7879" i="7"/>
  <c r="K8031" i="7"/>
  <c r="K7872" i="7"/>
  <c r="K7880" i="7"/>
  <c r="K8296" i="7"/>
  <c r="K8360" i="7"/>
  <c r="K7858" i="7"/>
  <c r="K7874" i="7"/>
  <c r="K7938" i="7"/>
  <c r="K8154" i="7"/>
  <c r="K7937" i="7"/>
  <c r="K8383" i="7"/>
  <c r="K8567" i="7"/>
  <c r="K8847" i="7"/>
  <c r="K8863" i="7"/>
  <c r="K8879" i="7"/>
  <c r="K8895" i="7"/>
  <c r="K8951" i="7"/>
  <c r="K8400" i="7"/>
  <c r="K8736" i="7"/>
  <c r="K8848" i="7"/>
  <c r="K8864" i="7"/>
  <c r="K8880" i="7"/>
  <c r="K8896" i="7"/>
  <c r="K8952" i="7"/>
  <c r="K8358" i="7"/>
  <c r="K8401" i="7"/>
  <c r="K8865" i="7"/>
  <c r="K8881" i="7"/>
  <c r="K8953" i="7"/>
  <c r="K8359" i="7"/>
  <c r="K8402" i="7"/>
  <c r="K8666" i="7"/>
  <c r="K8866" i="7"/>
  <c r="K8994" i="7"/>
  <c r="K8361" i="7"/>
  <c r="K8531" i="7"/>
  <c r="K8595" i="7"/>
  <c r="K8667" i="7"/>
  <c r="K8867" i="7"/>
  <c r="K8931" i="7"/>
  <c r="K8995" i="7"/>
  <c r="K9043" i="7"/>
  <c r="K8532" i="7"/>
  <c r="K8596" i="7"/>
  <c r="K8604" i="7"/>
  <c r="K8844" i="7"/>
  <c r="K8868" i="7"/>
  <c r="K8924" i="7"/>
  <c r="K8932" i="7"/>
  <c r="K8988" i="7"/>
  <c r="K8718" i="7"/>
  <c r="K8782" i="7"/>
  <c r="K8846" i="7"/>
  <c r="K8974" i="7"/>
  <c r="K9247" i="7"/>
  <c r="K9390" i="7"/>
  <c r="K8717" i="7"/>
  <c r="K9015" i="7"/>
  <c r="K9232" i="7"/>
  <c r="K9360" i="7"/>
  <c r="K7873" i="7"/>
  <c r="K9361" i="7"/>
  <c r="K8517" i="7"/>
  <c r="K9362" i="7"/>
  <c r="K8605" i="7"/>
  <c r="K9086" i="7"/>
  <c r="K9203" i="7"/>
  <c r="K9331" i="7"/>
  <c r="K9204" i="7"/>
  <c r="K9316" i="7"/>
  <c r="K9332" i="7"/>
  <c r="K8845" i="7"/>
  <c r="K8989" i="7"/>
  <c r="K9206" i="7"/>
  <c r="K9334" i="7"/>
  <c r="K9141" i="7"/>
  <c r="K9333" i="7"/>
  <c r="K9205" i="7"/>
  <c r="A7517" i="7"/>
  <c r="A9014" i="7"/>
  <c r="K8236" i="7"/>
  <c r="K7845" i="7"/>
  <c r="K7846" i="7"/>
  <c r="K7894" i="7"/>
  <c r="K7895" i="7"/>
  <c r="K8272" i="7"/>
  <c r="K8330" i="7"/>
  <c r="K8331" i="7"/>
  <c r="K8659" i="7"/>
  <c r="K9083" i="7"/>
  <c r="K8732" i="7"/>
  <c r="K8329" i="7"/>
  <c r="K8822" i="7"/>
  <c r="K8821" i="7"/>
  <c r="K9178" i="7"/>
  <c r="K9283" i="7"/>
  <c r="K9300" i="7"/>
  <c r="K9294" i="7"/>
  <c r="A4880" i="7"/>
  <c r="A5995" i="7"/>
  <c r="K7795" i="7"/>
  <c r="K8375" i="7"/>
  <c r="K8619" i="7"/>
  <c r="K9112" i="7"/>
  <c r="K7995" i="7"/>
  <c r="K7994" i="7"/>
  <c r="K8503" i="7"/>
  <c r="K8954" i="7"/>
  <c r="K8955" i="7"/>
  <c r="K8956" i="7"/>
  <c r="K8502" i="7"/>
  <c r="K9392" i="7"/>
  <c r="K9393" i="7"/>
  <c r="K8501" i="7"/>
  <c r="K9395" i="7"/>
  <c r="K7993" i="7"/>
  <c r="A9208" i="7"/>
  <c r="A5396" i="7"/>
  <c r="K7863" i="7"/>
  <c r="K8571" i="7"/>
  <c r="K7958" i="7"/>
  <c r="K9052" i="7"/>
  <c r="K9167" i="7"/>
  <c r="K9375" i="7"/>
  <c r="K9195" i="7"/>
  <c r="A5801" i="7"/>
  <c r="K8966" i="7"/>
  <c r="K7787" i="7"/>
  <c r="K7906" i="7"/>
  <c r="K7930" i="7"/>
  <c r="K8839" i="7"/>
  <c r="K8737" i="7"/>
  <c r="K8347" i="7"/>
  <c r="K8348" i="7"/>
  <c r="K8382" i="7"/>
  <c r="K8838" i="7"/>
  <c r="K8862" i="7"/>
  <c r="K9111" i="7"/>
  <c r="K8185" i="7"/>
  <c r="K9275" i="7"/>
  <c r="K9270" i="7"/>
  <c r="K9293" i="7"/>
  <c r="K7941" i="7"/>
  <c r="K8968" i="7"/>
  <c r="K8992" i="7"/>
  <c r="K8393" i="7"/>
  <c r="K8394" i="7"/>
  <c r="K8970" i="7"/>
  <c r="K8390" i="7"/>
  <c r="K8606" i="7"/>
  <c r="K8670" i="7"/>
  <c r="K9324" i="7"/>
  <c r="K9387" i="7"/>
  <c r="K9364" i="7"/>
  <c r="A3691"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K8547" i="7"/>
  <c r="K8979" i="7"/>
  <c r="K9011" i="7"/>
  <c r="K7625" i="7"/>
  <c r="K8009" i="7"/>
  <c r="K8524" i="7"/>
  <c r="K8548" i="7"/>
  <c r="K8518" i="7"/>
  <c r="K8982" i="7"/>
  <c r="K9006" i="7"/>
  <c r="K8981" i="7"/>
  <c r="K9005" i="7"/>
  <c r="K9008" i="7"/>
  <c r="K9039" i="7"/>
  <c r="K8525" i="7"/>
  <c r="A2953" i="7"/>
  <c r="A4624" i="7"/>
  <c r="K7595" i="7"/>
  <c r="K7859" i="7"/>
  <c r="K7724" i="7"/>
  <c r="K7860" i="7"/>
  <c r="K7956" i="7"/>
  <c r="K7861" i="7"/>
  <c r="K7933" i="7"/>
  <c r="K7934" i="7"/>
  <c r="K8104" i="7"/>
  <c r="K8615" i="7"/>
  <c r="K8984" i="7"/>
  <c r="K8897" i="7"/>
  <c r="K8298" i="7"/>
  <c r="K8454" i="7"/>
  <c r="K9201" i="7"/>
  <c r="K8869" i="7"/>
  <c r="K9385" i="7"/>
  <c r="K9323" i="7"/>
  <c r="K9124" i="7"/>
  <c r="K9340" i="7"/>
  <c r="A8894" i="7"/>
  <c r="A31" i="7"/>
  <c r="A888" i="7"/>
  <c r="K7876" i="7"/>
  <c r="K7940" i="7"/>
  <c r="K8284" i="7"/>
  <c r="K9223" i="7"/>
  <c r="K9383" i="7"/>
  <c r="K7709" i="7"/>
  <c r="K8150" i="7"/>
  <c r="K8603" i="7"/>
  <c r="K9062" i="7"/>
  <c r="K8252" i="7"/>
  <c r="K7774" i="7"/>
  <c r="K8625" i="7"/>
  <c r="K8626" i="7"/>
  <c r="K9183" i="7"/>
  <c r="K7950" i="7"/>
  <c r="K7951" i="7"/>
  <c r="K8392" i="7"/>
  <c r="K8744" i="7"/>
  <c r="K8747" i="7"/>
  <c r="K8803" i="7"/>
  <c r="K8420" i="7"/>
  <c r="K8764" i="7"/>
  <c r="K7977" i="7"/>
  <c r="A3725" i="7"/>
  <c r="A3734" i="7"/>
  <c r="A6238" i="7"/>
  <c r="K8314" i="7"/>
  <c r="K7889" i="7"/>
  <c r="K8804" i="7"/>
  <c r="K9306" i="7"/>
  <c r="A7255" i="7"/>
  <c r="K7740" i="7"/>
  <c r="K7902" i="7"/>
  <c r="K7967" i="7"/>
  <c r="K8295" i="7"/>
  <c r="K7752" i="7"/>
  <c r="K8624" i="7"/>
  <c r="K8945" i="7"/>
  <c r="K9075" i="7"/>
  <c r="K8251" i="7"/>
  <c r="K8780" i="7"/>
  <c r="K9374" i="7"/>
  <c r="K9218" i="7"/>
  <c r="K9269" i="7"/>
  <c r="K9245" i="7"/>
  <c r="K7747" i="7"/>
  <c r="K8148" i="7"/>
  <c r="K7743" i="7"/>
  <c r="K7927" i="7"/>
  <c r="K7746" i="7"/>
  <c r="K8162" i="7"/>
  <c r="K8905" i="7"/>
  <c r="K8874" i="7"/>
  <c r="K8907" i="7"/>
  <c r="K8668" i="7"/>
  <c r="K9176" i="7"/>
  <c r="K9129" i="7"/>
  <c r="K9130" i="7"/>
  <c r="K9219" i="7"/>
  <c r="K9237" i="7"/>
  <c r="A391" i="7"/>
  <c r="A8632" i="7"/>
  <c r="K9051" i="7"/>
  <c r="K7925" i="7"/>
  <c r="K7926" i="7"/>
  <c r="K8000" i="7"/>
  <c r="K8320" i="7"/>
  <c r="K8281" i="7"/>
  <c r="K8913" i="7"/>
  <c r="K8321" i="7"/>
  <c r="K8810" i="7"/>
  <c r="K8914" i="7"/>
  <c r="K8811" i="7"/>
  <c r="K8915" i="7"/>
  <c r="K9289" i="7"/>
  <c r="K9284" i="7"/>
  <c r="A7256" i="7"/>
  <c r="K8253" i="7"/>
  <c r="K7818" i="7"/>
  <c r="K8809" i="7"/>
  <c r="K8969" i="7"/>
  <c r="K9082" i="7"/>
  <c r="K8516" i="7"/>
  <c r="A7575" i="7"/>
  <c r="K7922" i="7"/>
  <c r="K8623" i="7"/>
  <c r="K8249" i="7"/>
  <c r="K9018" i="7"/>
  <c r="K9181" i="7"/>
  <c r="K8117" i="7"/>
  <c r="K7631" i="7"/>
  <c r="K8569" i="7"/>
  <c r="K9041" i="7"/>
  <c r="K8939" i="7"/>
  <c r="K5957" i="7"/>
  <c r="K7924" i="7"/>
  <c r="K8631" i="7"/>
  <c r="K9242" i="7"/>
  <c r="K9117" i="7"/>
  <c r="K7908" i="7"/>
  <c r="K8309" i="7"/>
  <c r="K7855" i="7"/>
  <c r="K7911" i="7"/>
  <c r="K8352" i="7"/>
  <c r="K8242" i="7"/>
  <c r="K7913" i="7"/>
  <c r="K8735" i="7"/>
  <c r="K8384" i="7"/>
  <c r="K8785" i="7"/>
  <c r="K8802" i="7"/>
  <c r="K8350" i="7"/>
  <c r="K8614" i="7"/>
  <c r="K8790" i="7"/>
  <c r="K9143" i="7"/>
  <c r="K9288" i="7"/>
  <c r="K9249" i="7"/>
  <c r="K9251" i="7"/>
  <c r="K9088" i="7"/>
  <c r="K8254" i="7"/>
  <c r="K7865" i="7"/>
  <c r="K8630" i="7"/>
  <c r="K9227" i="7"/>
  <c r="K7883" i="7"/>
  <c r="K7884" i="7"/>
  <c r="K8200" i="7"/>
  <c r="K8201" i="7"/>
  <c r="K8726" i="7"/>
  <c r="K9177" i="7"/>
  <c r="A9177" i="7" s="1"/>
  <c r="K8725" i="7"/>
  <c r="K9182" i="7"/>
  <c r="K7907" i="7"/>
  <c r="K7915" i="7"/>
  <c r="K7916" i="7"/>
  <c r="K8244" i="7"/>
  <c r="K7909" i="7"/>
  <c r="K7917" i="7"/>
  <c r="K8245" i="7"/>
  <c r="K8349" i="7"/>
  <c r="K7910" i="7"/>
  <c r="K8310" i="7"/>
  <c r="K8007" i="7"/>
  <c r="K8311" i="7"/>
  <c r="K8351" i="7"/>
  <c r="K7856" i="7"/>
  <c r="K7912" i="7"/>
  <c r="K8312" i="7"/>
  <c r="K7914" i="7"/>
  <c r="K8355" i="7"/>
  <c r="K8783" i="7"/>
  <c r="K8356" i="7"/>
  <c r="K8784" i="7"/>
  <c r="K8800" i="7"/>
  <c r="K8840" i="7"/>
  <c r="K8243" i="7"/>
  <c r="K8385" i="7"/>
  <c r="K8801" i="7"/>
  <c r="K8841" i="7"/>
  <c r="K8386" i="7"/>
  <c r="K8786" i="7"/>
  <c r="K8842" i="7"/>
  <c r="K7857" i="7"/>
  <c r="K8787" i="7"/>
  <c r="K8788" i="7"/>
  <c r="K8313" i="7"/>
  <c r="K8354" i="7"/>
  <c r="K8734" i="7"/>
  <c r="K8308" i="7"/>
  <c r="K9287" i="7"/>
  <c r="K9248" i="7"/>
  <c r="K9250" i="7"/>
  <c r="K8789" i="7"/>
  <c r="K9087" i="7"/>
  <c r="K8613" i="7"/>
  <c r="K9142" i="7"/>
  <c r="K8297" i="7"/>
  <c r="K8353" i="7"/>
  <c r="A4883" i="7"/>
  <c r="A4882" i="7"/>
  <c r="K7891" i="7"/>
  <c r="K7892" i="7"/>
  <c r="K8318" i="7"/>
  <c r="K8319" i="7"/>
  <c r="K7952" i="7"/>
  <c r="K8807" i="7"/>
  <c r="K8887" i="7"/>
  <c r="K8808" i="7"/>
  <c r="K9351" i="7"/>
  <c r="K8389" i="7"/>
  <c r="K9304" i="7"/>
  <c r="K9302" i="7"/>
  <c r="A2807" i="7"/>
  <c r="K7603" i="7"/>
  <c r="K7739" i="7"/>
  <c r="K7923" i="7"/>
  <c r="K8035" i="7"/>
  <c r="K7700" i="7"/>
  <c r="K7732" i="7"/>
  <c r="K7772" i="7"/>
  <c r="K8116" i="7"/>
  <c r="K8164" i="7"/>
  <c r="K7693" i="7"/>
  <c r="K7749" i="7"/>
  <c r="K7877" i="7"/>
  <c r="K8037" i="7"/>
  <c r="K7702" i="7"/>
  <c r="K7806" i="7"/>
  <c r="K7878" i="7"/>
  <c r="K7918" i="7"/>
  <c r="K8038" i="7"/>
  <c r="K8110" i="7"/>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K8555" i="7"/>
  <c r="K8763" i="7"/>
  <c r="K8756" i="7"/>
  <c r="K8772" i="7"/>
  <c r="K8852" i="7"/>
  <c r="K8964" i="7"/>
  <c r="K9060" i="7"/>
  <c r="K8766" i="7"/>
  <c r="K8958" i="7"/>
  <c r="K8733" i="7"/>
  <c r="K8757" i="7"/>
  <c r="K9101" i="7"/>
  <c r="K9119" i="7"/>
  <c r="K9135" i="7"/>
  <c r="K9191" i="7"/>
  <c r="K9239" i="7"/>
  <c r="K9102" i="7"/>
  <c r="K9136" i="7"/>
  <c r="K9168" i="7"/>
  <c r="K9192" i="7"/>
  <c r="K9200" i="7"/>
  <c r="K9224" i="7"/>
  <c r="A9224" i="7" s="1"/>
  <c r="K9280" i="7"/>
  <c r="K9328" i="7"/>
  <c r="K8741" i="7"/>
  <c r="K9137" i="7"/>
  <c r="K9225" i="7"/>
  <c r="K9241" i="7"/>
  <c r="K9368" i="7"/>
  <c r="K9179" i="7"/>
  <c r="K9339" i="7"/>
  <c r="K8749" i="7"/>
  <c r="K9164" i="7"/>
  <c r="K9172" i="7"/>
  <c r="K9220" i="7"/>
  <c r="K9134" i="7"/>
  <c r="K9198" i="7"/>
  <c r="K9173" i="7"/>
  <c r="K9325" i="7"/>
  <c r="A1853" i="7"/>
  <c r="A1885" i="7"/>
  <c r="K8044" i="7"/>
  <c r="K7990" i="7"/>
  <c r="K7738" i="7"/>
  <c r="K8871" i="7"/>
  <c r="K8049" i="7"/>
  <c r="K8600" i="7"/>
  <c r="K8778" i="7"/>
  <c r="K7609" i="7"/>
  <c r="K9121" i="7"/>
  <c r="K9163" i="7"/>
  <c r="A537" i="7"/>
  <c r="K7920" i="7"/>
  <c r="K8300" i="7"/>
  <c r="K8850" i="7"/>
  <c r="K7597" i="7"/>
  <c r="K8317" i="7"/>
  <c r="K7976" i="7"/>
  <c r="K7890" i="7"/>
  <c r="K8315" i="7"/>
  <c r="K8316" i="7"/>
  <c r="K8993" i="7"/>
  <c r="K9010" i="7"/>
  <c r="K8500" i="7"/>
  <c r="K8806" i="7"/>
  <c r="K8990" i="7"/>
  <c r="K9265" i="7"/>
  <c r="K8805" i="7"/>
  <c r="K8279" i="7"/>
  <c r="K8280" i="7"/>
  <c r="K7610" i="7"/>
  <c r="K8508" i="7"/>
  <c r="K8510" i="7"/>
  <c r="K9367" i="7"/>
  <c r="K8509" i="7"/>
  <c r="K9365" i="7"/>
  <c r="K9373" i="7"/>
  <c r="A8485" i="7"/>
  <c r="K7691" i="7"/>
  <c r="K7613" i="7"/>
  <c r="K7853" i="7"/>
  <c r="K7893" i="7"/>
  <c r="K8005" i="7"/>
  <c r="K8301" i="7"/>
  <c r="K7654" i="7"/>
  <c r="K7766" i="7"/>
  <c r="K8046" i="7"/>
  <c r="K8142" i="7"/>
  <c r="K8174" i="7"/>
  <c r="K7599" i="7"/>
  <c r="K7903" i="7"/>
  <c r="K8343" i="7"/>
  <c r="K7904" i="7"/>
  <c r="K7968" i="7"/>
  <c r="K8344" i="7"/>
  <c r="K7866" i="7"/>
  <c r="K7986" i="7"/>
  <c r="K8282" i="7"/>
  <c r="K8342" i="7"/>
  <c r="K7921" i="7"/>
  <c r="K8345" i="7"/>
  <c r="K8536" i="7"/>
  <c r="K8616" i="7"/>
  <c r="K8792" i="7"/>
  <c r="K8912" i="7"/>
  <c r="K8346" i="7"/>
  <c r="K7929" i="7"/>
  <c r="K7953" i="7"/>
  <c r="K8337" i="7"/>
  <c r="K8674" i="7"/>
  <c r="K8834" i="7"/>
  <c r="K8906" i="7"/>
  <c r="K8507" i="7"/>
  <c r="K8835" i="7"/>
  <c r="K9059" i="7"/>
  <c r="K8323" i="7"/>
  <c r="K8436" i="7"/>
  <c r="K8716" i="7"/>
  <c r="K8812" i="7"/>
  <c r="K8836" i="7"/>
  <c r="K8876" i="7"/>
  <c r="K9004" i="7"/>
  <c r="K7905" i="7"/>
  <c r="K8813" i="7"/>
  <c r="K9079" i="7"/>
  <c r="K9271" i="7"/>
  <c r="K9327" i="7"/>
  <c r="K9398" i="7"/>
  <c r="K8324" i="7"/>
  <c r="K9281" i="7"/>
  <c r="K9274" i="7"/>
  <c r="K9282" i="7"/>
  <c r="K9267" i="7"/>
  <c r="K9386" i="7"/>
  <c r="K8837" i="7"/>
  <c r="K9276" i="7"/>
  <c r="K9230" i="7"/>
  <c r="K9278" i="7"/>
  <c r="A1923" i="7"/>
  <c r="A9044" i="7"/>
  <c r="K8371" i="7"/>
  <c r="K8372" i="7"/>
  <c r="K8662" i="7"/>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K2731" i="7"/>
  <c r="K2752" i="7"/>
  <c r="K47" i="7"/>
  <c r="K62" i="7"/>
  <c r="K99" i="7"/>
  <c r="A99" i="7" s="1"/>
  <c r="K129" i="7"/>
  <c r="K158" i="7"/>
  <c r="K191" i="7"/>
  <c r="K209" i="7"/>
  <c r="K262" i="7"/>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8884" i="7"/>
  <c r="A9296"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K3595" i="7"/>
  <c r="K3458" i="7"/>
  <c r="K3418" i="7"/>
  <c r="K3596" i="7"/>
  <c r="K3625" i="7"/>
  <c r="K3932" i="7"/>
  <c r="K3429" i="7"/>
  <c r="A3429" i="7" s="1"/>
  <c r="K4477" i="7"/>
  <c r="K4476" i="7"/>
  <c r="K4289" i="7"/>
  <c r="K3628" i="7"/>
  <c r="K3430" i="7"/>
  <c r="A3366" i="7"/>
  <c r="K4521" i="7"/>
  <c r="K77" i="7"/>
  <c r="L77" i="7" s="1"/>
  <c r="K371" i="7"/>
  <c r="L371" i="7" s="1"/>
  <c r="K575" i="7"/>
  <c r="L575" i="7" s="1"/>
  <c r="K4522" i="7"/>
  <c r="K78" i="7"/>
  <c r="K3687" i="7"/>
  <c r="K79" i="7"/>
  <c r="L79" i="7" s="1"/>
  <c r="K3688" i="7"/>
  <c r="K3471" i="7"/>
  <c r="K4032" i="7"/>
  <c r="K3472" i="7"/>
  <c r="K375" i="7"/>
  <c r="L375" i="7" s="1"/>
  <c r="K4033" i="7"/>
  <c r="A4033" i="7" s="1"/>
  <c r="K150" i="7"/>
  <c r="L150" i="7" s="1"/>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K3525" i="7"/>
  <c r="K4013" i="7"/>
  <c r="K3526" i="7"/>
  <c r="K3527"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244" i="7"/>
  <c r="A2968" i="7"/>
  <c r="K4443" i="7"/>
  <c r="K3339" i="7"/>
  <c r="A3339" i="7" s="1"/>
  <c r="K3641" i="7"/>
  <c r="K3941" i="7"/>
  <c r="A3941" i="7" s="1"/>
  <c r="K3942"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28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K4123" i="7"/>
  <c r="K277" i="7"/>
  <c r="L277" i="7" s="1"/>
  <c r="K3786"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32" i="7"/>
  <c r="K3424" i="7"/>
  <c r="K3640"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8644" i="7"/>
  <c r="A9213" i="7"/>
  <c r="A8645" i="7"/>
  <c r="A8908" i="7"/>
  <c r="A8909" i="7"/>
  <c r="A9263" i="7"/>
  <c r="A2692" i="7"/>
  <c r="A2697" i="7"/>
  <c r="A2721" i="7"/>
  <c r="A69" i="7"/>
  <c r="K392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K3953" i="7"/>
  <c r="K3773" i="7"/>
  <c r="K4424" i="7"/>
  <c r="K21" i="7"/>
  <c r="L21" i="7" s="1"/>
  <c r="K35" i="7"/>
  <c r="K141" i="7"/>
  <c r="L141" i="7" s="1"/>
  <c r="K219" i="7"/>
  <c r="K304" i="7"/>
  <c r="L304" i="7" s="1"/>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K1050" i="7"/>
  <c r="L1050" i="7" s="1"/>
  <c r="K1348" i="7"/>
  <c r="L1348" i="7" s="1"/>
  <c r="K1376" i="7"/>
  <c r="K1463" i="7"/>
  <c r="L1463" i="7" s="1"/>
  <c r="A3181" i="7"/>
  <c r="K4351"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K4031" i="7"/>
  <c r="A8149" i="7" s="1"/>
  <c r="K4366" i="7"/>
  <c r="K4623" i="7"/>
  <c r="A4623" i="7" s="1"/>
  <c r="K4631" i="7"/>
  <c r="K13" i="7"/>
  <c r="K26" i="7"/>
  <c r="K202" i="7"/>
  <c r="L202" i="7" s="1"/>
  <c r="K210" i="7"/>
  <c r="L210" i="7" s="1"/>
  <c r="K225" i="7"/>
  <c r="L225" i="7" s="1"/>
  <c r="K241" i="7"/>
  <c r="L241" i="7" s="1"/>
  <c r="K441" i="7"/>
  <c r="L441" i="7" s="1"/>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310" i="7"/>
  <c r="A385" i="7"/>
  <c r="A9223" i="7"/>
  <c r="K3451"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K4124" i="7"/>
  <c r="K417" i="7"/>
  <c r="K3614" i="7"/>
  <c r="K3836" i="7"/>
  <c r="K3837" i="7"/>
  <c r="K579" i="7"/>
  <c r="L579" i="7" s="1"/>
  <c r="K4239" i="7"/>
  <c r="K2413" i="7"/>
  <c r="K1896" i="7"/>
  <c r="K2754" i="7"/>
  <c r="A4" i="7"/>
  <c r="A9195" i="7"/>
  <c r="A3027" i="7"/>
  <c r="K463" i="7"/>
  <c r="L463" i="7" s="1"/>
  <c r="K339" i="7"/>
  <c r="L339" i="7" s="1"/>
  <c r="K410" i="7"/>
  <c r="L410" i="7" s="1"/>
  <c r="A8185" i="7"/>
  <c r="A423"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2910" i="7"/>
  <c r="K4592" i="7"/>
  <c r="K3371" i="7"/>
  <c r="K3642"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K4292" i="7"/>
  <c r="K4591" i="7"/>
  <c r="K3726" i="7"/>
  <c r="K3988"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K3322" i="7"/>
  <c r="K4308" i="7"/>
  <c r="A7868" i="7" s="1"/>
  <c r="K3568" i="7"/>
  <c r="K3763" i="7"/>
  <c r="K4046" i="7"/>
  <c r="K3764" i="7"/>
  <c r="K11" i="7"/>
  <c r="K4047" i="7"/>
  <c r="K12" i="7"/>
  <c r="K4309" i="7"/>
  <c r="K173" i="7"/>
  <c r="L173" i="7" s="1"/>
  <c r="K443" i="7"/>
  <c r="K174" i="7"/>
  <c r="L174" i="7" s="1"/>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3882" i="7"/>
  <c r="K4129" i="7"/>
  <c r="K4440" i="7"/>
  <c r="K4231" i="7"/>
  <c r="K4282" i="7"/>
  <c r="K3283" i="7"/>
  <c r="K4258" i="7"/>
  <c r="K3296" i="7"/>
  <c r="K4436" i="7"/>
  <c r="K3504" i="7"/>
  <c r="A170" i="7"/>
  <c r="K3804" i="7"/>
  <c r="A3804" i="7" s="1"/>
  <c r="K4437" i="7"/>
  <c r="A7680" i="7" s="1"/>
  <c r="K3987" i="7"/>
  <c r="K4386"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2950" i="7"/>
  <c r="A2964" i="7"/>
  <c r="K3316" i="7"/>
  <c r="A3316" i="7" s="1"/>
  <c r="K3338" i="7"/>
  <c r="K3367" i="7"/>
  <c r="K3636" i="7"/>
  <c r="K3793" i="7"/>
  <c r="K4281"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K3159" i="7"/>
  <c r="L3159" i="7" s="1"/>
  <c r="K3145" i="7"/>
  <c r="L3145" i="7" s="1"/>
  <c r="K2965" i="7"/>
  <c r="K2966" i="7"/>
  <c r="K3156" i="7"/>
  <c r="L3156" i="7" s="1"/>
  <c r="K3186" i="7"/>
  <c r="L3186" i="7" s="1"/>
  <c r="K3158" i="7"/>
  <c r="L3158" i="7" s="1"/>
  <c r="A4240"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3024" i="7"/>
  <c r="A9191" i="7"/>
  <c r="K3305" i="7"/>
  <c r="K4435" i="7"/>
  <c r="K3923" i="7"/>
  <c r="K3450" i="7"/>
  <c r="K3930" i="7"/>
  <c r="K4041" i="7"/>
  <c r="K3567" i="7"/>
  <c r="K3495" i="7"/>
  <c r="K4220" i="7"/>
  <c r="K3866" i="7"/>
  <c r="K3510" i="7"/>
  <c r="K4221" i="7"/>
  <c r="A129" i="7"/>
  <c r="K3561" i="7"/>
  <c r="K3282" i="7"/>
  <c r="K3601"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K4433" i="7"/>
  <c r="K4093" i="7"/>
  <c r="K4238" i="7"/>
  <c r="K4075" i="7"/>
  <c r="K4564" i="7"/>
  <c r="K3731" i="7"/>
  <c r="K3309" i="7"/>
  <c r="K4072" i="7"/>
  <c r="K4559" i="7"/>
  <c r="K3357" i="7"/>
  <c r="K3847" i="7"/>
  <c r="K4078" i="7"/>
  <c r="K4339" i="7"/>
  <c r="K4560" i="7"/>
  <c r="K3347" i="7"/>
  <c r="K3853" i="7"/>
  <c r="K4423" i="7"/>
  <c r="K3597" i="7"/>
  <c r="K3498" i="7"/>
  <c r="K4165" i="7"/>
  <c r="K4102" i="7"/>
  <c r="K4462" i="7"/>
  <c r="K3461" i="7"/>
  <c r="K357" i="7"/>
  <c r="L357" i="7" s="1"/>
  <c r="K509" i="7"/>
  <c r="L509" i="7" s="1"/>
  <c r="K3677"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K3382" i="7"/>
  <c r="K3611" i="7"/>
  <c r="A8569" i="7" s="1"/>
  <c r="K3810" i="7"/>
  <c r="A3810" i="7" s="1"/>
  <c r="K4155" i="7"/>
  <c r="K4473" i="7"/>
  <c r="A4144" i="7"/>
  <c r="A3023" i="7"/>
  <c r="K4223" i="7"/>
  <c r="K4219" i="7"/>
  <c r="K3758" i="7"/>
  <c r="A3758" i="7" s="1"/>
  <c r="K4002" i="7"/>
  <c r="K4154" i="7"/>
  <c r="K4566" i="7"/>
  <c r="A4260" i="7"/>
  <c r="A422" i="7"/>
  <c r="K4018" i="7"/>
  <c r="K3290" i="7"/>
  <c r="K4288" i="7"/>
  <c r="K3550" i="7"/>
  <c r="K4609" i="7"/>
  <c r="K3779" i="7"/>
  <c r="A7893" i="7"/>
  <c r="A4029" i="7"/>
  <c r="A4004" i="7"/>
  <c r="A3113" i="7"/>
  <c r="K3672" i="7"/>
  <c r="A8477" i="7" s="1"/>
  <c r="K3607" i="7"/>
  <c r="A3607" i="7" s="1"/>
  <c r="K3546" i="7"/>
  <c r="K4326" i="7"/>
  <c r="K3794" i="7"/>
  <c r="K4062" i="7"/>
  <c r="K4015" i="7"/>
  <c r="K4331" i="7"/>
  <c r="A7850" i="7" s="1"/>
  <c r="K3864" i="7"/>
  <c r="K4562" i="7"/>
  <c r="K4202"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4133" i="7"/>
  <c r="A2938" i="7"/>
  <c r="K3320" i="7"/>
  <c r="K3582" i="7"/>
  <c r="K3863" i="7"/>
  <c r="K3407" i="7"/>
  <c r="K3638" i="7"/>
  <c r="K3940" i="7"/>
  <c r="K3455" i="7"/>
  <c r="K3670" i="7"/>
  <c r="A8475" i="7" s="1"/>
  <c r="K4055" i="7"/>
  <c r="A8126" i="7" s="1"/>
  <c r="K4531" i="7"/>
  <c r="A4531" i="7" s="1"/>
  <c r="K3671" i="7"/>
  <c r="K4116" i="7"/>
  <c r="K4545" i="7"/>
  <c r="K3739" i="7"/>
  <c r="K4117" i="7"/>
  <c r="K4350" i="7"/>
  <c r="K3776" i="7"/>
  <c r="K4200"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159" i="7"/>
  <c r="A3595" i="7"/>
  <c r="A3014" i="7"/>
  <c r="K3422" i="7"/>
  <c r="K4038" i="7"/>
  <c r="A8132" i="7" s="1"/>
  <c r="K4088" i="7"/>
  <c r="K3766" i="7"/>
  <c r="K3767" i="7"/>
  <c r="K3562" i="7"/>
  <c r="K4081" i="7"/>
  <c r="K4390" i="7"/>
  <c r="K3637" i="7"/>
  <c r="K4384" i="7"/>
  <c r="K4355" i="7"/>
  <c r="K4048" i="7"/>
  <c r="K3760" i="7"/>
  <c r="K4349" i="7"/>
  <c r="K4391"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8901" i="7"/>
  <c r="A9371" i="7"/>
  <c r="A9238" i="7"/>
  <c r="A9104" i="7"/>
  <c r="A3802" i="7"/>
  <c r="A9194" i="7"/>
  <c r="A414" i="7"/>
  <c r="K3589" i="7"/>
  <c r="K3409" i="7"/>
  <c r="K3922" i="7"/>
  <c r="K4533" i="7"/>
  <c r="K4086" i="7"/>
  <c r="K4517" i="7"/>
  <c r="K4030" i="7"/>
  <c r="A407" i="7"/>
  <c r="K4039" i="7"/>
  <c r="A8133" i="7" s="1"/>
  <c r="K4040" i="7"/>
  <c r="A8134" i="7" s="1"/>
  <c r="K4284" i="7"/>
  <c r="A7900" i="7" s="1"/>
  <c r="K3403" i="7"/>
  <c r="K4590" i="7"/>
  <c r="K3520" i="7"/>
  <c r="K4247" i="7"/>
  <c r="K3783" i="7"/>
  <c r="A3783" i="7" s="1"/>
  <c r="K3521" i="7"/>
  <c r="K4085" i="7"/>
  <c r="K4353" i="7"/>
  <c r="K3592" i="7"/>
  <c r="A409" i="7"/>
  <c r="K3560" i="7"/>
  <c r="K4430" i="7"/>
  <c r="K3921" i="7"/>
  <c r="K3830" i="7"/>
  <c r="K4218" i="7"/>
  <c r="K4576" i="7"/>
  <c r="K3621" i="7"/>
  <c r="K4084" i="7"/>
  <c r="K3284" i="7"/>
  <c r="K3590" i="7"/>
  <c r="K4444" i="7"/>
  <c r="K4425" i="7"/>
  <c r="K3973" i="7"/>
  <c r="K4089" i="7"/>
  <c r="K3669" i="7"/>
  <c r="K4131" i="7"/>
  <c r="K3285" i="7"/>
  <c r="K4082" i="7"/>
  <c r="K4217" i="7"/>
  <c r="K3717" i="7"/>
  <c r="K3566" i="7"/>
  <c r="K3975" i="7"/>
  <c r="A8207" i="7" s="1"/>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429" i="7"/>
  <c r="K4549" i="7"/>
  <c r="K3506" i="7"/>
  <c r="A8678" i="7" s="1"/>
  <c r="K4204" i="7"/>
  <c r="K4340" i="7"/>
  <c r="K4097" i="7"/>
  <c r="K3811" i="7"/>
  <c r="K4333" i="7"/>
  <c r="K4064" i="7"/>
  <c r="K4329" i="7"/>
  <c r="K3353" i="7"/>
  <c r="K3662" i="7"/>
  <c r="K4164" i="7"/>
  <c r="A8027" i="7" s="1"/>
  <c r="K3394" i="7"/>
  <c r="K3581" i="7"/>
  <c r="K4541"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K3730" i="7"/>
  <c r="K3385" i="7"/>
  <c r="K3959" i="7"/>
  <c r="K4338" i="7"/>
  <c r="K4286" i="7"/>
  <c r="A4286" i="7" s="1"/>
  <c r="K4161" i="7"/>
  <c r="K3911" i="7"/>
  <c r="A8270" i="7" s="1"/>
  <c r="A4460" i="7"/>
  <c r="K3624" i="7"/>
  <c r="K3411" i="7"/>
  <c r="K4090" i="7"/>
  <c r="K3912" i="7"/>
  <c r="K3765" i="7"/>
  <c r="K4001" i="7"/>
  <c r="K4070" i="7"/>
  <c r="K3572" i="7"/>
  <c r="K4421" i="7"/>
  <c r="A4400" i="7"/>
  <c r="A8154" i="7"/>
  <c r="A8102" i="7"/>
  <c r="A3401" i="7"/>
  <c r="A8951" i="7"/>
  <c r="A9015" i="7"/>
  <c r="A3800" i="7"/>
  <c r="A8952" i="7"/>
  <c r="A8401" i="7"/>
  <c r="A8865" i="7"/>
  <c r="A8881" i="7"/>
  <c r="A2866" i="7"/>
  <c r="A2868" i="7"/>
  <c r="A8868" i="7"/>
  <c r="A2749" i="7"/>
  <c r="A2760" i="7"/>
  <c r="A2696" i="7"/>
  <c r="K3633" i="7"/>
  <c r="K3939" i="7"/>
  <c r="K4543" i="7"/>
  <c r="K4529" i="7"/>
  <c r="K4432" i="7"/>
  <c r="K326" i="7"/>
  <c r="L326" i="7" s="1"/>
  <c r="K327" i="7"/>
  <c r="L327" i="7" s="1"/>
  <c r="K328" i="7"/>
  <c r="L328" i="7" s="1"/>
  <c r="K259" i="7"/>
  <c r="K297" i="7"/>
  <c r="K405" i="7"/>
  <c r="L405" i="7" s="1"/>
  <c r="K467"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178"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253" i="7"/>
  <c r="A2115" i="7"/>
  <c r="A2425" i="7"/>
  <c r="A1495" i="7"/>
  <c r="A1494" i="7"/>
  <c r="A1838" i="7"/>
  <c r="A2185" i="7"/>
  <c r="A2643" i="7"/>
  <c r="A4350" i="7"/>
  <c r="A844" i="7"/>
  <c r="A2256" i="7"/>
  <c r="A576" i="7"/>
  <c r="A995" i="7"/>
  <c r="A791" i="7"/>
  <c r="A902" i="7"/>
  <c r="A866" i="7"/>
  <c r="A1595" i="7"/>
  <c r="A2261" i="7"/>
  <c r="A2461" i="7"/>
  <c r="A2027" i="7"/>
  <c r="A2012" i="7"/>
  <c r="A2194" i="7"/>
  <c r="A1808" i="7"/>
  <c r="A1721" i="7"/>
  <c r="A1746" i="7"/>
  <c r="A1337" i="7"/>
  <c r="A1877" i="7"/>
  <c r="A2581" i="7"/>
  <c r="A885" i="7"/>
  <c r="A1499" i="7"/>
  <c r="A2664" i="7"/>
  <c r="A1727" i="7"/>
  <c r="A2368" i="7"/>
  <c r="A1408" i="7"/>
  <c r="A1383" i="7"/>
  <c r="A491" i="7"/>
  <c r="A1111" i="7"/>
  <c r="A1071" i="7"/>
  <c r="A1805" i="7"/>
  <c r="A1525" i="7"/>
  <c r="A2646" i="7"/>
  <c r="A825" i="7"/>
  <c r="A1012" i="7"/>
  <c r="A1381" i="7"/>
  <c r="A1740" i="7"/>
  <c r="A649" i="7"/>
  <c r="A1074" i="7"/>
  <c r="A1815" i="7"/>
  <c r="A1894" i="7"/>
  <c r="A1827" i="7"/>
  <c r="A1813" i="7"/>
  <c r="A2165" i="7"/>
  <c r="A1045" i="7"/>
  <c r="A1133" i="7"/>
  <c r="A2406" i="7"/>
  <c r="A922" i="7"/>
  <c r="A1523" i="7"/>
  <c r="A1807" i="7"/>
  <c r="A1810" i="7"/>
  <c r="A1558" i="7"/>
  <c r="A2182" i="7"/>
  <c r="A2598" i="7"/>
  <c r="A1554" i="7"/>
  <c r="A1376" i="7"/>
  <c r="A1751" i="7"/>
  <c r="A904" i="7"/>
  <c r="A1397" i="7"/>
  <c r="A1878" i="7"/>
  <c r="A749" i="7"/>
  <c r="A1019" i="7"/>
  <c r="A1382" i="7"/>
  <c r="A1724" i="7"/>
  <c r="A1745" i="7"/>
  <c r="A1270" i="7"/>
  <c r="A898" i="7"/>
  <c r="A1081" i="7"/>
  <c r="A834" i="7"/>
  <c r="A1769" i="7"/>
  <c r="A2412" i="7"/>
  <c r="A2584" i="7"/>
  <c r="A1839" i="7"/>
  <c r="A2285" i="7"/>
  <c r="A1960" i="7"/>
  <c r="A1004" i="7"/>
  <c r="A2058" i="7"/>
  <c r="A1343" i="7"/>
  <c r="A1385" i="7"/>
  <c r="A883" i="7"/>
  <c r="A1802" i="7"/>
  <c r="A2183" i="7"/>
  <c r="A2324" i="7"/>
  <c r="A667" i="7"/>
  <c r="A2152" i="7"/>
  <c r="A886" i="7"/>
  <c r="A2011" i="7"/>
  <c r="A826" i="7"/>
  <c r="A884" i="7"/>
  <c r="A1138" i="7"/>
  <c r="A536" i="7"/>
  <c r="A1454" i="7"/>
  <c r="A2041" i="7"/>
  <c r="A2408" i="7"/>
  <c r="A2375" i="7"/>
  <c r="A1423" i="7"/>
  <c r="A859" i="7"/>
  <c r="A857" i="7"/>
  <c r="A1663" i="7"/>
  <c r="A1426" i="7"/>
  <c r="A2099" i="7"/>
  <c r="A2216" i="7"/>
  <c r="A2670" i="7"/>
  <c r="A1728" i="7"/>
  <c r="A2168" i="7"/>
  <c r="A2164" i="7"/>
  <c r="A1452" i="7"/>
  <c r="A490" i="7"/>
  <c r="A1406" i="7"/>
  <c r="A871" i="7"/>
  <c r="A890" i="7"/>
  <c r="A2435" i="7"/>
  <c r="A2114" i="7"/>
  <c r="A2624" i="7"/>
  <c r="A1354" i="7"/>
  <c r="A637" i="7"/>
  <c r="A1073" i="7"/>
  <c r="A894" i="7"/>
  <c r="A861" i="7"/>
  <c r="A1837" i="7"/>
  <c r="A2577" i="7"/>
  <c r="A2599" i="7"/>
  <c r="A1303" i="7"/>
  <c r="A895" i="7"/>
  <c r="A2039" i="7"/>
  <c r="A1292" i="7"/>
  <c r="A978" i="7"/>
  <c r="A1296" i="7"/>
  <c r="A1500" i="7"/>
  <c r="A2122" i="7"/>
  <c r="A2648" i="7"/>
  <c r="A588" i="7"/>
  <c r="A751" i="7"/>
  <c r="A1666" i="7"/>
  <c r="A748" i="7"/>
  <c r="A2273" i="7"/>
  <c r="A2237" i="7"/>
  <c r="A1725" i="7"/>
  <c r="A1555" i="7"/>
  <c r="A773" i="7"/>
  <c r="A1164" i="7"/>
  <c r="A852" i="7"/>
  <c r="A1165" i="7"/>
  <c r="A1475" i="7"/>
  <c r="A2021" i="7"/>
  <c r="A2234" i="7"/>
  <c r="A1327" i="7"/>
  <c r="A915" i="7"/>
  <c r="A1075" i="7"/>
  <c r="A874" i="7"/>
  <c r="A1526" i="7"/>
  <c r="A2439" i="7"/>
  <c r="A585" i="7"/>
  <c r="A2640" i="7"/>
  <c r="A1156" i="7"/>
  <c r="A822" i="7"/>
  <c r="A779" i="7"/>
  <c r="A2593" i="7"/>
  <c r="A2309" i="7"/>
  <c r="A1007" i="7"/>
  <c r="A589" i="7"/>
  <c r="A900" i="7"/>
  <c r="A897" i="7"/>
  <c r="A2310" i="7"/>
  <c r="A829" i="7"/>
  <c r="A828" i="7"/>
  <c r="A1829" i="7"/>
  <c r="A2193" i="7"/>
  <c r="A1701" i="7"/>
  <c r="A863" i="7"/>
  <c r="A1350" i="7"/>
  <c r="A1538" i="7"/>
  <c r="A1537" i="7"/>
  <c r="A2625" i="7"/>
  <c r="A1184" i="7"/>
  <c r="A1139" i="7"/>
  <c r="A893" i="7"/>
  <c r="A2123" i="7"/>
  <c r="A2184" i="7"/>
  <c r="A2038" i="7"/>
  <c r="A1816" i="7"/>
  <c r="A2257" i="7"/>
  <c r="A571" i="7"/>
  <c r="A1150" i="7"/>
  <c r="A1422" i="7"/>
  <c r="A1524" i="7"/>
  <c r="A2227" i="7"/>
  <c r="A856" i="7"/>
  <c r="A1841" i="7"/>
  <c r="A1018" i="7"/>
  <c r="A1722" i="7"/>
  <c r="A2493" i="7"/>
  <c r="A823" i="7"/>
  <c r="A929" i="7"/>
  <c r="A849" i="7"/>
  <c r="A865" i="7"/>
  <c r="A1079" i="7"/>
  <c r="A833" i="7"/>
  <c r="A2028" i="7"/>
  <c r="A2651" i="7"/>
  <c r="A1748" i="7"/>
  <c r="A2479" i="7"/>
  <c r="A889" i="7"/>
  <c r="A1243" i="7"/>
  <c r="A1844" i="7"/>
  <c r="A2201" i="7"/>
  <c r="A923" i="7"/>
  <c r="A873" i="7"/>
  <c r="A868" i="7"/>
  <c r="A1137" i="7"/>
  <c r="A887" i="7"/>
  <c r="A2600" i="7"/>
  <c r="A851" i="7"/>
  <c r="A816" i="7"/>
  <c r="A914" i="7"/>
  <c r="A1037" i="7"/>
  <c r="A1871" i="7"/>
  <c r="A559" i="7"/>
  <c r="A1134" i="7"/>
  <c r="A1501" i="7"/>
  <c r="A1852" i="7"/>
  <c r="A1723" i="7"/>
  <c r="A750" i="7"/>
  <c r="A1271" i="7"/>
  <c r="A899" i="7"/>
  <c r="A1940" i="7"/>
  <c r="A854" i="7"/>
  <c r="A1424" i="7"/>
  <c r="A1427" i="7"/>
  <c r="A1863" i="7"/>
  <c r="A2607" i="7"/>
  <c r="A876" i="7"/>
  <c r="A2020" i="7"/>
  <c r="A1612" i="7"/>
  <c r="A997" i="7"/>
  <c r="A1367" i="7"/>
  <c r="A1083" i="7"/>
  <c r="A8142" i="7"/>
  <c r="A4103" i="7"/>
  <c r="A4458" i="7"/>
  <c r="A3687" i="7"/>
  <c r="A3976" i="7"/>
  <c r="A4258" i="7"/>
  <c r="A3406" i="7"/>
  <c r="A8077" i="7"/>
  <c r="A3739" i="7"/>
  <c r="A2583" i="7"/>
  <c r="A4348" i="7"/>
  <c r="A12" i="7"/>
  <c r="A8062" i="7"/>
  <c r="A4414" i="7"/>
  <c r="A907" i="7"/>
  <c r="A8168" i="7"/>
  <c r="A1667" i="7"/>
  <c r="A8399" i="7"/>
  <c r="A4989" i="7"/>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9259" i="7"/>
  <c r="A4984" i="7"/>
  <c r="A4992" i="7"/>
  <c r="A2695"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4631" i="7"/>
  <c r="L5826" i="7"/>
  <c r="A5826" i="7"/>
  <c r="L5160" i="7"/>
  <c r="A5160" i="7"/>
  <c r="L5856" i="7"/>
  <c r="A5856" i="7"/>
  <c r="A4632" i="7"/>
  <c r="A4630" i="7"/>
  <c r="L5321" i="7"/>
  <c r="A5321" i="7"/>
  <c r="L6849" i="7"/>
  <c r="A6849" i="7"/>
  <c r="L5869" i="7"/>
  <c r="A5869" i="7"/>
  <c r="L2887" i="7"/>
  <c r="A9276" i="7"/>
  <c r="L2893" i="7"/>
  <c r="A9282" i="7"/>
  <c r="L22" i="7"/>
  <c r="L2917" i="7"/>
  <c r="A9306" i="7"/>
  <c r="L60" i="7"/>
  <c r="L3234" i="7"/>
  <c r="A8921" i="7"/>
  <c r="L443" i="7"/>
  <c r="L454" i="7"/>
  <c r="L3244" i="7"/>
  <c r="A8931" i="7"/>
  <c r="L2604" i="7"/>
  <c r="L3052" i="7"/>
  <c r="A9135" i="7"/>
  <c r="L205" i="7"/>
  <c r="L20" i="7"/>
  <c r="L275" i="7"/>
  <c r="L2835" i="7"/>
  <c r="A9352" i="7"/>
  <c r="L2698" i="7"/>
  <c r="L2607"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L67" i="7"/>
  <c r="L3262" i="7"/>
  <c r="A8949" i="7"/>
  <c r="L27" i="7"/>
  <c r="L3247" i="7"/>
  <c r="A8934" i="7"/>
  <c r="L3236" i="7"/>
  <c r="A8923" i="7"/>
  <c r="L3255" i="7"/>
  <c r="A8942" i="7"/>
  <c r="L3257" i="7"/>
  <c r="A8944" i="7"/>
  <c r="L2854" i="7"/>
  <c r="A9370" i="7"/>
  <c r="L417" i="7"/>
  <c r="L219" i="7"/>
  <c r="L217" i="7"/>
  <c r="L2942" i="7"/>
  <c r="A9248" i="7"/>
  <c r="L3248" i="7"/>
  <c r="A8935" i="7"/>
  <c r="L2896" i="7"/>
  <c r="A9285" i="7"/>
  <c r="L2605"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L2883" i="7"/>
  <c r="A9272" i="7"/>
  <c r="L2611" i="7"/>
  <c r="L42" i="7"/>
  <c r="L3259" i="7"/>
  <c r="A8946" i="7"/>
  <c r="L334" i="7"/>
  <c r="L3125" i="7"/>
  <c r="A9077" i="7"/>
  <c r="L2813" i="7"/>
  <c r="A9330" i="7"/>
  <c r="L2957" i="7"/>
  <c r="A9242" i="7"/>
  <c r="L279" i="7"/>
  <c r="L39" i="7"/>
  <c r="L2606"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L34" i="7"/>
  <c r="L3144" i="7"/>
  <c r="A9024" i="7"/>
  <c r="L82" i="7"/>
  <c r="L3235" i="7"/>
  <c r="A8922" i="7"/>
  <c r="L2891" i="7"/>
  <c r="A9280" i="7"/>
  <c r="L3059" i="7"/>
  <c r="A9122" i="7"/>
  <c r="L340" i="7"/>
  <c r="L2758" i="7"/>
  <c r="L12" i="7"/>
  <c r="L3044" i="7"/>
  <c r="A9143" i="7"/>
  <c r="L2610" i="7"/>
  <c r="L2609" i="7"/>
  <c r="L2961" i="7"/>
  <c r="A9217" i="7"/>
  <c r="L2608" i="7"/>
  <c r="L3062" i="7"/>
  <c r="A9125" i="7"/>
  <c r="L3160" i="7"/>
  <c r="A9040" i="7"/>
  <c r="L35" i="7"/>
  <c r="L2941" i="7"/>
  <c r="A9247" i="7"/>
  <c r="L87"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L36" i="7"/>
  <c r="L332" i="7"/>
  <c r="L3263" i="7"/>
  <c r="A8950" i="7"/>
  <c r="L426" i="7"/>
  <c r="L3136" i="7"/>
  <c r="A9016" i="7"/>
  <c r="L2772" i="7"/>
  <c r="L28" i="7"/>
  <c r="L442" i="7"/>
  <c r="L336" i="7"/>
  <c r="L3253" i="7"/>
  <c r="A8940" i="7"/>
  <c r="L2845" i="7"/>
  <c r="A9362" i="7"/>
  <c r="L207" i="7"/>
  <c r="L427" i="7"/>
  <c r="L201" i="7"/>
  <c r="L206" i="7"/>
  <c r="L2956" i="7"/>
  <c r="A9241" i="7"/>
  <c r="L278" i="7"/>
  <c r="L3249" i="7"/>
  <c r="A8936" i="7"/>
  <c r="L2600" i="7"/>
  <c r="L2602" i="7"/>
  <c r="L40" i="7"/>
  <c r="L3219" i="7"/>
  <c r="A8986" i="7"/>
  <c r="L78"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L61" i="7"/>
  <c r="L428" i="7"/>
  <c r="L2983" i="7"/>
  <c r="A9207" i="7"/>
  <c r="L485" i="7"/>
  <c r="L2966" i="7"/>
  <c r="A9222" i="7"/>
  <c r="L11" i="7"/>
  <c r="L3254" i="7"/>
  <c r="A8941" i="7"/>
  <c r="L13" i="7"/>
  <c r="L269" i="7"/>
  <c r="L2940" i="7"/>
  <c r="A9246" i="7"/>
  <c r="L3214" i="7"/>
  <c r="A8981" i="7"/>
  <c r="L3143" i="7"/>
  <c r="A9023" i="7"/>
  <c r="L2601" i="7"/>
  <c r="L338" i="7"/>
  <c r="L35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L23" i="7"/>
  <c r="L2691" i="7"/>
  <c r="L2995" i="7"/>
  <c r="A9192" i="7"/>
  <c r="L2965" i="7"/>
  <c r="A9221" i="7"/>
  <c r="L3256" i="7"/>
  <c r="A8943" i="7"/>
  <c r="L2890" i="7"/>
  <c r="A9279" i="7"/>
  <c r="L3258" i="7"/>
  <c r="A8945" i="7"/>
  <c r="L160" i="7"/>
  <c r="L474" i="7"/>
  <c r="L2939" i="7"/>
  <c r="A9245" i="7"/>
  <c r="L74"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L10" i="7"/>
  <c r="L2771" i="7"/>
  <c r="L3250" i="7"/>
  <c r="A8937" i="7"/>
  <c r="L3133" i="7"/>
  <c r="A9013" i="7"/>
  <c r="L3196" i="7"/>
  <c r="A8963" i="7"/>
  <c r="L204" i="7"/>
  <c r="L50" i="7"/>
  <c r="L33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L7363" i="7"/>
  <c r="L3185" i="7"/>
  <c r="L2937" i="7"/>
  <c r="A9161" i="7"/>
  <c r="L2715" i="7"/>
  <c r="A8961" i="7"/>
  <c r="L3200" i="7"/>
  <c r="L3020" i="7"/>
  <c r="A9264" i="7"/>
  <c r="L2713" i="7"/>
  <c r="A8959" i="7"/>
  <c r="L3097" i="7"/>
  <c r="A9333" i="7"/>
  <c r="L2861" i="7"/>
  <c r="A9093" i="7"/>
  <c r="L2437" i="7"/>
  <c r="A8799" i="7"/>
  <c r="L3207" i="7"/>
  <c r="L2925" i="7"/>
  <c r="A9149" i="7"/>
  <c r="L2643" i="7"/>
  <c r="A8825" i="7"/>
  <c r="L3206" i="7"/>
  <c r="L3005" i="7"/>
  <c r="A9251" i="7"/>
  <c r="L2642" i="7"/>
  <c r="A8823" i="7"/>
  <c r="L3103" i="7"/>
  <c r="A9339" i="7"/>
  <c r="L2827" i="7"/>
  <c r="A9061" i="7"/>
  <c r="L2001" i="7"/>
  <c r="A8254" i="7"/>
  <c r="L3083" i="7"/>
  <c r="A9319" i="7"/>
  <c r="L2818" i="7"/>
  <c r="A9052" i="7"/>
  <c r="L3203"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L7130" i="7"/>
  <c r="L7411" i="7"/>
  <c r="L2958" i="7"/>
  <c r="A9182" i="7"/>
  <c r="L2979" i="7"/>
  <c r="A9202" i="7"/>
  <c r="L3101" i="7"/>
  <c r="A9337" i="7"/>
  <c r="L1173" i="7"/>
  <c r="A7423" i="7"/>
  <c r="L756" i="7"/>
  <c r="A7005" i="7"/>
  <c r="L755" i="7"/>
  <c r="A7004" i="7"/>
  <c r="L1004" i="7"/>
  <c r="A7254" i="7"/>
  <c r="L1003" i="7"/>
  <c r="A7253" i="7"/>
  <c r="L1712" i="7"/>
  <c r="A7967" i="7"/>
  <c r="L2567" i="7"/>
  <c r="A8769" i="7"/>
  <c r="L2457" i="7"/>
  <c r="A8768" i="7"/>
  <c r="L7208" i="7"/>
  <c r="L7240" i="7"/>
  <c r="L7467" i="7"/>
  <c r="L7494" i="7"/>
  <c r="L7490" i="7"/>
  <c r="L7283" i="7"/>
  <c r="L7530" i="7"/>
  <c r="L7232" i="7"/>
  <c r="L7217" i="7"/>
  <c r="L7507" i="7"/>
  <c r="L7251" i="7"/>
  <c r="L7146" i="7"/>
  <c r="L7301" i="7"/>
  <c r="L7554" i="7"/>
  <c r="L7221" i="7"/>
  <c r="L7446" i="7"/>
  <c r="L7222" i="7"/>
  <c r="L7439" i="7"/>
  <c r="L7296" i="7"/>
  <c r="L7414" i="7"/>
  <c r="L7469" i="7"/>
  <c r="L7280" i="7"/>
  <c r="L7286" i="7"/>
  <c r="L7527" i="7"/>
  <c r="L7195" i="7"/>
  <c r="L7497" i="7"/>
  <c r="L7406" i="7"/>
  <c r="L7277" i="7"/>
  <c r="L7274" i="7"/>
  <c r="L7187" i="7"/>
  <c r="L7194" i="7"/>
  <c r="L7593" i="7"/>
  <c r="L7185" i="7"/>
  <c r="L7202" i="7"/>
  <c r="L7356" i="7"/>
  <c r="L7204" i="7"/>
  <c r="L7165" i="7"/>
  <c r="L7162" i="7"/>
  <c r="L7343" i="7"/>
  <c r="L7328" i="7"/>
  <c r="L7419" i="7"/>
  <c r="L7120" i="7"/>
  <c r="L7495" i="7"/>
  <c r="L3130" i="7"/>
  <c r="A9363" i="7"/>
  <c r="L2928" i="7"/>
  <c r="A9152" i="7"/>
  <c r="L2648" i="7"/>
  <c r="A8839" i="7"/>
  <c r="L3157" i="7"/>
  <c r="A9390" i="7"/>
  <c r="L3010" i="7"/>
  <c r="A9256" i="7"/>
  <c r="L2572" i="7"/>
  <c r="A8833" i="7"/>
  <c r="L3089" i="7"/>
  <c r="A9325" i="7"/>
  <c r="L2830" i="7"/>
  <c r="A9064" i="7"/>
  <c r="L2308" i="7"/>
  <c r="A8546" i="7"/>
  <c r="L3198" i="7"/>
  <c r="L2882" i="7"/>
  <c r="A9110" i="7"/>
  <c r="L2632" i="7"/>
  <c r="A8791" i="7"/>
  <c r="L3181" i="7"/>
  <c r="L2978" i="7"/>
  <c r="A9201" i="7"/>
  <c r="L2570" i="7"/>
  <c r="A8783" i="7"/>
  <c r="L3084" i="7"/>
  <c r="A9320" i="7"/>
  <c r="L2819" i="7"/>
  <c r="A9053" i="7"/>
  <c r="L1940" i="7"/>
  <c r="A8199" i="7"/>
  <c r="L3049" i="7"/>
  <c r="A9288" i="7"/>
  <c r="L2738" i="7"/>
  <c r="A8980" i="7"/>
  <c r="L3178"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L7138" i="7"/>
  <c r="L7550" i="7"/>
  <c r="L2862" i="7"/>
  <c r="A9094" i="7"/>
  <c r="L2946" i="7"/>
  <c r="A9170" i="7"/>
  <c r="L3075" i="7"/>
  <c r="A9311" i="7"/>
  <c r="L1075" i="7"/>
  <c r="A7325" i="7"/>
  <c r="L571" i="7"/>
  <c r="A6820" i="7"/>
  <c r="L355" i="7"/>
  <c r="A6603" i="7"/>
  <c r="L950" i="7"/>
  <c r="A7200" i="7"/>
  <c r="L916" i="7"/>
  <c r="A7166" i="7"/>
  <c r="L1409" i="7"/>
  <c r="A7653" i="7"/>
  <c r="L2102" i="7"/>
  <c r="A8355" i="7"/>
  <c r="L2319" i="7"/>
  <c r="A8557" i="7"/>
  <c r="L7141" i="7"/>
  <c r="L7500" i="7"/>
  <c r="L7491" i="7"/>
  <c r="L7323" i="7"/>
  <c r="L7324" i="7"/>
  <c r="L7385" i="7"/>
  <c r="L7225" i="7"/>
  <c r="L7313" i="7"/>
  <c r="L7267" i="7"/>
  <c r="L7218" i="7"/>
  <c r="L7381" i="7"/>
  <c r="L7224" i="7"/>
  <c r="L7229" i="7"/>
  <c r="L7520" i="7"/>
  <c r="L7230" i="7"/>
  <c r="L7447" i="7"/>
  <c r="L7312" i="7"/>
  <c r="L7379" i="7"/>
  <c r="L7479" i="7"/>
  <c r="L7358" i="7"/>
  <c r="L7305" i="7"/>
  <c r="L7318" i="7"/>
  <c r="L7180" i="7"/>
  <c r="L7460" i="7"/>
  <c r="L7145" i="7"/>
  <c r="L7282" i="7"/>
  <c r="L7276" i="7"/>
  <c r="L7125" i="7"/>
  <c r="L7135" i="7"/>
  <c r="L7201" i="7"/>
  <c r="L7210" i="7"/>
  <c r="L7176" i="7"/>
  <c r="L7325" i="7"/>
  <c r="L7173" i="7"/>
  <c r="L7355" i="7"/>
  <c r="L7351" i="7"/>
  <c r="L7336" i="7"/>
  <c r="L7427" i="7"/>
  <c r="L7364" i="7"/>
  <c r="L7513" i="7"/>
  <c r="L3099" i="7"/>
  <c r="A9335" i="7"/>
  <c r="L2877" i="7"/>
  <c r="A9105" i="7"/>
  <c r="L2636" i="7"/>
  <c r="A8807" i="7"/>
  <c r="L3129" i="7"/>
  <c r="L2948" i="7"/>
  <c r="A9172" i="7"/>
  <c r="L2536" i="7"/>
  <c r="A8801" i="7"/>
  <c r="L3079" i="7"/>
  <c r="A9315" i="7"/>
  <c r="L2822" i="7"/>
  <c r="A9056" i="7"/>
  <c r="L2258" i="7"/>
  <c r="A8496" i="7"/>
  <c r="L3182" i="7"/>
  <c r="L2872" i="7"/>
  <c r="A9102" i="7"/>
  <c r="L2059" i="7"/>
  <c r="A8313" i="7"/>
  <c r="L3118" i="7"/>
  <c r="A9353" i="7"/>
  <c r="L2945" i="7"/>
  <c r="A9169" i="7"/>
  <c r="L1897" i="7"/>
  <c r="A8161" i="7"/>
  <c r="L3076" i="7"/>
  <c r="A9312" i="7"/>
  <c r="L2753" i="7"/>
  <c r="A8995" i="7"/>
  <c r="L3212"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L7142" i="7"/>
  <c r="L7499" i="7"/>
  <c r="L2747" i="7"/>
  <c r="A8989" i="7"/>
  <c r="L2881" i="7"/>
  <c r="A9109" i="7"/>
  <c r="L2930" i="7"/>
  <c r="A9154" i="7"/>
  <c r="L2519" i="7"/>
  <c r="A8766" i="7"/>
  <c r="L356" i="7"/>
  <c r="A6604" i="7"/>
  <c r="L320" i="7"/>
  <c r="A6569" i="7"/>
  <c r="L354" i="7"/>
  <c r="A6602" i="7"/>
  <c r="L823" i="7"/>
  <c r="A7073" i="7"/>
  <c r="L1057" i="7"/>
  <c r="A7307" i="7"/>
  <c r="L1839" i="7"/>
  <c r="A8089" i="7"/>
  <c r="L1735" i="7"/>
  <c r="A7990" i="7"/>
  <c r="L7245" i="7"/>
  <c r="L7392" i="7"/>
  <c r="L7397" i="7"/>
  <c r="L7399" i="7"/>
  <c r="L7361" i="7"/>
  <c r="L7461" i="7"/>
  <c r="L7542" i="7"/>
  <c r="L7412" i="7"/>
  <c r="L7433" i="7"/>
  <c r="L7233" i="7"/>
  <c r="L7369" i="7"/>
  <c r="L7300" i="7"/>
  <c r="L7435" i="7"/>
  <c r="L7429" i="7"/>
  <c r="L7297" i="7"/>
  <c r="L7253" i="7"/>
  <c r="L7536" i="7"/>
  <c r="L7254" i="7"/>
  <c r="L7521" i="7"/>
  <c r="L7368" i="7"/>
  <c r="L7516" i="7"/>
  <c r="L7365" i="7"/>
  <c r="L7408" i="7"/>
  <c r="L7359" i="7"/>
  <c r="L7284" i="7"/>
  <c r="L7380" i="7"/>
  <c r="L7579" i="7"/>
  <c r="L7557" i="7"/>
  <c r="L7188" i="7"/>
  <c r="L7484" i="7"/>
  <c r="L7541" i="7"/>
  <c r="L7409" i="7"/>
  <c r="L7290" i="7"/>
  <c r="L7292" i="7"/>
  <c r="L7189" i="7"/>
  <c r="L7272" i="7"/>
  <c r="L7330" i="7"/>
  <c r="L7331" i="7"/>
  <c r="L7353" i="7"/>
  <c r="L7333" i="7"/>
  <c r="L7197" i="7"/>
  <c r="L7158" i="7"/>
  <c r="L7159" i="7"/>
  <c r="L7344" i="7"/>
  <c r="L7421" i="7"/>
  <c r="L7476" i="7"/>
  <c r="L7529" i="7"/>
  <c r="L7504" i="7"/>
  <c r="L7362"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L3027" i="7"/>
  <c r="A9268" i="7"/>
  <c r="L2725" i="7"/>
  <c r="A8968" i="7"/>
  <c r="L3204"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L7316" i="7"/>
  <c r="L7182" i="7"/>
  <c r="L7273" i="7"/>
  <c r="L7288"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L7465" i="7"/>
  <c r="L7485" i="7"/>
  <c r="L7423" i="7"/>
  <c r="L7360" i="7"/>
  <c r="L7503" i="7"/>
  <c r="L7552" i="7"/>
  <c r="L7441" i="7"/>
  <c r="L7298" i="7"/>
  <c r="L7266" i="7"/>
  <c r="L7372" i="7"/>
  <c r="L7220" i="7"/>
  <c r="L7437" i="7"/>
  <c r="L7226" i="7"/>
  <c r="L7294" i="7"/>
  <c r="L7544" i="7"/>
  <c r="L7295" i="7"/>
  <c r="L7572" i="7"/>
  <c r="L7432" i="7"/>
  <c r="L7410" i="7"/>
  <c r="L7453" i="7"/>
  <c r="L7458" i="7"/>
  <c r="L7407" i="7"/>
  <c r="L7553" i="7"/>
  <c r="L7551" i="7"/>
  <c r="L7306" i="7"/>
  <c r="L7238" i="7"/>
  <c r="L7196" i="7"/>
  <c r="L7501" i="7"/>
  <c r="L7269" i="7"/>
  <c r="L7475" i="7"/>
  <c r="L7264" i="7"/>
  <c r="L7540" i="7"/>
  <c r="L7420" i="7"/>
  <c r="L7281" i="7"/>
  <c r="L7416" i="7"/>
  <c r="L7338" i="7"/>
  <c r="L7163" i="7"/>
  <c r="L7170" i="7"/>
  <c r="L7341" i="7"/>
  <c r="L7205" i="7"/>
  <c r="L7166" i="7"/>
  <c r="L7167" i="7"/>
  <c r="L7352" i="7"/>
  <c r="L7451" i="7"/>
  <c r="L7401" i="7"/>
  <c r="L7291" i="7"/>
  <c r="L7456" i="7"/>
  <c r="L7279"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L2977" i="7"/>
  <c r="A9200" i="7"/>
  <c r="L2466" i="7"/>
  <c r="A8817" i="7"/>
  <c r="L3179"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L7200" i="7"/>
  <c r="L7190" i="7"/>
  <c r="L7515" i="7"/>
  <c r="L3242" i="7"/>
  <c r="L2964" i="7"/>
  <c r="A9188" i="7"/>
  <c r="L2794" i="7"/>
  <c r="A9031" i="7"/>
  <c r="L2095" i="7"/>
  <c r="A8349" i="7"/>
  <c r="L2435" i="7"/>
  <c r="A8765" i="7"/>
  <c r="L2456" i="7"/>
  <c r="A8764" i="7"/>
  <c r="L1985" i="7"/>
  <c r="A8238" i="7"/>
  <c r="L657" i="7"/>
  <c r="A6907" i="7"/>
  <c r="L772" i="7"/>
  <c r="A7022" i="7"/>
  <c r="L1433" i="7"/>
  <c r="A7677" i="7"/>
  <c r="L1424" i="7"/>
  <c r="A7668" i="7"/>
  <c r="L7489" i="7"/>
  <c r="L7493" i="7"/>
  <c r="L7463" i="7"/>
  <c r="L7400" i="7"/>
  <c r="L7538" i="7"/>
  <c r="L7449" i="7"/>
  <c r="L7370" i="7"/>
  <c r="L7299" i="7"/>
  <c r="L7428" i="7"/>
  <c r="L7228" i="7"/>
  <c r="L7445" i="7"/>
  <c r="L7371" i="7"/>
  <c r="L7302" i="7"/>
  <c r="L7555" i="7"/>
  <c r="L7303" i="7"/>
  <c r="L7127" i="7"/>
  <c r="L7440" i="7"/>
  <c r="L7492" i="7"/>
  <c r="L7378" i="7"/>
  <c r="L7366" i="7"/>
  <c r="L7481" i="7"/>
  <c r="L7482" i="7"/>
  <c r="L7422" i="7"/>
  <c r="L7580" i="7"/>
  <c r="L7319" i="7"/>
  <c r="L7149" i="7"/>
  <c r="L7357" i="7"/>
  <c r="L7211" i="7"/>
  <c r="L7478" i="7"/>
  <c r="L7137" i="7"/>
  <c r="L7122" i="7"/>
  <c r="L7212" i="7"/>
  <c r="L7250" i="7"/>
  <c r="L7549" i="7"/>
  <c r="L7329" i="7"/>
  <c r="L7346" i="7"/>
  <c r="L7171" i="7"/>
  <c r="L7242" i="7"/>
  <c r="L7349" i="7"/>
  <c r="L7326" i="7"/>
  <c r="L7174" i="7"/>
  <c r="L7183" i="7"/>
  <c r="L7454" i="7"/>
  <c r="L7473" i="7"/>
  <c r="L7278" i="7"/>
  <c r="L7472" i="7"/>
  <c r="L7477" i="7"/>
  <c r="L7119" i="7"/>
  <c r="L3073" i="7"/>
  <c r="A9309" i="7"/>
  <c r="L2816" i="7"/>
  <c r="A9050" i="7"/>
  <c r="L324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L7140" i="7"/>
  <c r="L7143" i="7"/>
  <c r="L7531" i="7"/>
  <c r="L7534"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L7502" i="7"/>
  <c r="L7487" i="7"/>
  <c r="L7403" i="7"/>
  <c r="L7587" i="7"/>
  <c r="L7506" i="7"/>
  <c r="L7434" i="7"/>
  <c r="L7147" i="7"/>
  <c r="L7436" i="7"/>
  <c r="L7252" i="7"/>
  <c r="L7519" i="7"/>
  <c r="L7443" i="7"/>
  <c r="L7382" i="7"/>
  <c r="L7216" i="7"/>
  <c r="L7375" i="7"/>
  <c r="L7215" i="7"/>
  <c r="L7448" i="7"/>
  <c r="L7404" i="7"/>
  <c r="L7533" i="7"/>
  <c r="L7367" i="7"/>
  <c r="L7396" i="7"/>
  <c r="L7459" i="7"/>
  <c r="L7275" i="7"/>
  <c r="L7526" i="7"/>
  <c r="L7578" i="7"/>
  <c r="L7184" i="7"/>
  <c r="L7157" i="7"/>
  <c r="L7394" i="7"/>
  <c r="L7287" i="7"/>
  <c r="L7512" i="7"/>
  <c r="L7209" i="7"/>
  <c r="L7136" i="7"/>
  <c r="L7244" i="7"/>
  <c r="L7134" i="7"/>
  <c r="L7161" i="7"/>
  <c r="L7354" i="7"/>
  <c r="L7332" i="7"/>
  <c r="L7339" i="7"/>
  <c r="L7160" i="7"/>
  <c r="L7334" i="7"/>
  <c r="L7198" i="7"/>
  <c r="L7199" i="7"/>
  <c r="L7425" i="7"/>
  <c r="L7391" i="7"/>
  <c r="L7539" i="7"/>
  <c r="L7470" i="7"/>
  <c r="L7480" i="7"/>
  <c r="L7471" i="7"/>
  <c r="L3245" i="7"/>
  <c r="L3021" i="7"/>
  <c r="A9265" i="7"/>
  <c r="L2748" i="7"/>
  <c r="A8990" i="7"/>
  <c r="L3222" i="7"/>
  <c r="L3080" i="7"/>
  <c r="A9316" i="7"/>
  <c r="L2815" i="7"/>
  <c r="A9049" i="7"/>
  <c r="L1980" i="7"/>
  <c r="A8233" i="7"/>
  <c r="L2970" i="7"/>
  <c r="A9193" i="7"/>
  <c r="L2746" i="7"/>
  <c r="A8988" i="7"/>
  <c r="L3240" i="7"/>
  <c r="L3006" i="7"/>
  <c r="A9252" i="7"/>
  <c r="L2779" i="7"/>
  <c r="A9017" i="7"/>
  <c r="L3238" i="7"/>
  <c r="L3042" i="7"/>
  <c r="A9281" i="7"/>
  <c r="L2820" i="7"/>
  <c r="A9054" i="7"/>
  <c r="L3195"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L7413" i="7"/>
  <c r="L7395" i="7"/>
  <c r="L7121" i="7"/>
  <c r="L7186"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L7462" i="7"/>
  <c r="L7464" i="7"/>
  <c r="L7258" i="7"/>
  <c r="L7308" i="7"/>
  <c r="L7523" i="7"/>
  <c r="L7442" i="7"/>
  <c r="L7219" i="7"/>
  <c r="L7444" i="7"/>
  <c r="L7268" i="7"/>
  <c r="L7535" i="7"/>
  <c r="L7508" i="7"/>
  <c r="L7430" i="7"/>
  <c r="L7126" i="7"/>
  <c r="L7383" i="7"/>
  <c r="L7223" i="7"/>
  <c r="L7522" i="7"/>
  <c r="L7315" i="7"/>
  <c r="L7505" i="7"/>
  <c r="L7468" i="7"/>
  <c r="L7483" i="7"/>
  <c r="L7132" i="7"/>
  <c r="L7415" i="7"/>
  <c r="L7548" i="7"/>
  <c r="L7193" i="7"/>
  <c r="L7181" i="7"/>
  <c r="L7309" i="7"/>
  <c r="L7257" i="7"/>
  <c r="L7139" i="7"/>
  <c r="L7260" i="7"/>
  <c r="L7246" i="7"/>
  <c r="L7169" i="7"/>
  <c r="L7168" i="7"/>
  <c r="L7340" i="7"/>
  <c r="L7164" i="7"/>
  <c r="L7337" i="7"/>
  <c r="L7342" i="7"/>
  <c r="L7327" i="7"/>
  <c r="L7207" i="7"/>
  <c r="L7418" i="7"/>
  <c r="L7455" i="7"/>
  <c r="L7153" i="7"/>
  <c r="L7592" i="7"/>
  <c r="L7496" i="7"/>
  <c r="L3202" i="7"/>
  <c r="L2949" i="7"/>
  <c r="A9173" i="7"/>
  <c r="L2736" i="7"/>
  <c r="A8978" i="7"/>
  <c r="L3209" i="7"/>
  <c r="L3071" i="7"/>
  <c r="A9307" i="7"/>
  <c r="L2734" i="7"/>
  <c r="A8976" i="7"/>
  <c r="L3199" i="7"/>
  <c r="L2926" i="7"/>
  <c r="A9150" i="7"/>
  <c r="L2526" i="7"/>
  <c r="A8831" i="7"/>
  <c r="L3218" i="7"/>
  <c r="L2933" i="7"/>
  <c r="A9157" i="7"/>
  <c r="L2730" i="7"/>
  <c r="A8973" i="7"/>
  <c r="L3216" i="7"/>
  <c r="L3029" i="7"/>
  <c r="A9270" i="7"/>
  <c r="L2727" i="7"/>
  <c r="A8970" i="7"/>
  <c r="L3180" i="7"/>
  <c r="L2870" i="7"/>
  <c r="A9100" i="7"/>
  <c r="L1892" i="7"/>
  <c r="A8364" i="7"/>
  <c r="L3093" i="7"/>
  <c r="A9329" i="7"/>
  <c r="L2826" i="7"/>
  <c r="A9060" i="7"/>
  <c r="L3211"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L7261" i="7"/>
  <c r="L7398" i="7"/>
  <c r="L7263" i="7"/>
  <c r="L7405"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L7466" i="7"/>
  <c r="L7486" i="7"/>
  <c r="L7488" i="7"/>
  <c r="L7152" i="7"/>
  <c r="L7574" i="7"/>
  <c r="L7450" i="7"/>
  <c r="L7227" i="7"/>
  <c r="L7518" i="7"/>
  <c r="L7293" i="7"/>
  <c r="L7543" i="7"/>
  <c r="L7213" i="7"/>
  <c r="L7438" i="7"/>
  <c r="L7214" i="7"/>
  <c r="L7431" i="7"/>
  <c r="L7231" i="7"/>
  <c r="L7573" i="7"/>
  <c r="L7133" i="7"/>
  <c r="L7514" i="7"/>
  <c r="L7393" i="7"/>
  <c r="L7175" i="7"/>
  <c r="L7285" i="7"/>
  <c r="L7525" i="7"/>
  <c r="L7192" i="7"/>
  <c r="L7191" i="7"/>
  <c r="L7144" i="7"/>
  <c r="L7310" i="7"/>
  <c r="L7123" i="7"/>
  <c r="L7265" i="7"/>
  <c r="L7179" i="7"/>
  <c r="L7591" i="7"/>
  <c r="L7262" i="7"/>
  <c r="L7177" i="7"/>
  <c r="L7345" i="7"/>
  <c r="L7348" i="7"/>
  <c r="L7172" i="7"/>
  <c r="L7347" i="7"/>
  <c r="L7350" i="7"/>
  <c r="L7335" i="7"/>
  <c r="L7247" i="7"/>
  <c r="L7426" i="7"/>
  <c r="L7424"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A1029" i="7"/>
  <c r="L8619" i="7"/>
  <c r="A5722" i="7"/>
  <c r="L4180" i="7"/>
  <c r="A5720" i="7"/>
  <c r="L4178" i="7"/>
  <c r="A5727" i="7"/>
  <c r="L4495" i="7"/>
  <c r="A5726" i="7"/>
  <c r="L4494" i="7"/>
  <c r="A5701" i="7"/>
  <c r="L3362" i="7"/>
  <c r="A5708" i="7"/>
  <c r="L4413" i="7"/>
  <c r="A3919" i="7"/>
  <c r="A4060" i="7"/>
  <c r="A3587" i="7"/>
  <c r="A3586" i="7"/>
  <c r="A3199" i="7"/>
  <c r="A2845" i="7"/>
  <c r="A2844" i="7"/>
  <c r="A2487" i="7"/>
  <c r="A2539" i="7"/>
  <c r="A2105" i="7"/>
  <c r="A1493" i="7"/>
  <c r="L9083" i="7"/>
  <c r="A1693" i="7"/>
  <c r="L9283" i="7"/>
  <c r="A1232" i="7"/>
  <c r="L8822" i="7"/>
  <c r="A256" i="7"/>
  <c r="L7846" i="7"/>
  <c r="A4074" i="7"/>
  <c r="A4640" i="7"/>
  <c r="L4543" i="7"/>
  <c r="A4638" i="7"/>
  <c r="L3633" i="7"/>
  <c r="A4076" i="7"/>
  <c r="A4059" i="7"/>
  <c r="A3246" i="7"/>
  <c r="A3260" i="7"/>
  <c r="A3476" i="7"/>
  <c r="A3355" i="7"/>
  <c r="A3418" i="7"/>
  <c r="A3353" i="7"/>
  <c r="A3248" i="7"/>
  <c r="A2741" i="7"/>
  <c r="A2610" i="7"/>
  <c r="A3051" i="7"/>
  <c r="A2370" i="7"/>
  <c r="A3050" i="7"/>
  <c r="A2762" i="7"/>
  <c r="A3017" i="7"/>
  <c r="A3104" i="7"/>
  <c r="A2709" i="7"/>
  <c r="A2609" i="7"/>
  <c r="A2169" i="7"/>
  <c r="A2192" i="7"/>
  <c r="A1899" i="7"/>
  <c r="A2623" i="7"/>
  <c r="A2311" i="7"/>
  <c r="A1882" i="7"/>
  <c r="A2398" i="7"/>
  <c r="A2693" i="7"/>
  <c r="A2397" i="7"/>
  <c r="A2301" i="7"/>
  <c r="A2436" i="7"/>
  <c r="A2188" i="7"/>
  <c r="A2371" i="7"/>
  <c r="A2171" i="7"/>
  <c r="A1868" i="7"/>
  <c r="A1255" i="7"/>
  <c r="L8845" i="7"/>
  <c r="A1254" i="7"/>
  <c r="L8844" i="7"/>
  <c r="A1881" i="7"/>
  <c r="A2056" i="7"/>
  <c r="A1398" i="7"/>
  <c r="L8988" i="7"/>
  <c r="A2055" i="7"/>
  <c r="A1615" i="7"/>
  <c r="L9205" i="7"/>
  <c r="A2014"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A3686" i="7"/>
  <c r="A2779" i="7"/>
  <c r="A2541" i="7"/>
  <c r="A2068" i="7"/>
  <c r="A2024"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A5525" i="7"/>
  <c r="L4163" i="7"/>
  <c r="A5357" i="7"/>
  <c r="L4475" i="7"/>
  <c r="A5301" i="7"/>
  <c r="L3612" i="7"/>
  <c r="A4922" i="7"/>
  <c r="L4248" i="7"/>
  <c r="A5612" i="7"/>
  <c r="L4324" i="7"/>
  <c r="A5332" i="7"/>
  <c r="L3812" i="7"/>
  <c r="A5260" i="7"/>
  <c r="L3715" i="7"/>
  <c r="A4920" i="7"/>
  <c r="L3974" i="7"/>
  <c r="A4921" i="7"/>
  <c r="L3975" i="7"/>
  <c r="A4753" i="7"/>
  <c r="L4082" i="7"/>
  <c r="A4145" i="7"/>
  <c r="A3893" i="7"/>
  <c r="A4480" i="7"/>
  <c r="A4192" i="7"/>
  <c r="A4032" i="7"/>
  <c r="A2999" i="7"/>
  <c r="A4847" i="7"/>
  <c r="L4444" i="7"/>
  <c r="A4647" i="7"/>
  <c r="L3621" i="7"/>
  <c r="A4223" i="7"/>
  <c r="A4087" i="7"/>
  <c r="A3383" i="7"/>
  <c r="A4806" i="7"/>
  <c r="L3830" i="7"/>
  <c r="A4478" i="7"/>
  <c r="A4166" i="7"/>
  <c r="A4022" i="7"/>
  <c r="A4925" i="7"/>
  <c r="L3592" i="7"/>
  <c r="A4749" i="7"/>
  <c r="L3783" i="7"/>
  <c r="A4469" i="7"/>
  <c r="A4261" i="7"/>
  <c r="A4149" i="7"/>
  <c r="A4876" i="7"/>
  <c r="L3403" i="7"/>
  <c r="A4508" i="7"/>
  <c r="A4396" i="7"/>
  <c r="A4044" i="7"/>
  <c r="A3885" i="7"/>
  <c r="A4963" i="7"/>
  <c r="L4030" i="7"/>
  <c r="A4827" i="7"/>
  <c r="L3922" i="7"/>
  <c r="A4499" i="7"/>
  <c r="A4443" i="7"/>
  <c r="A4091" i="7"/>
  <c r="A3862" i="7"/>
  <c r="A3678" i="7"/>
  <c r="A3494" i="7"/>
  <c r="A2998" i="7"/>
  <c r="A3613" i="7"/>
  <c r="A3071" i="7"/>
  <c r="A3380" i="7"/>
  <c r="A2775" i="7"/>
  <c r="A3403" i="7"/>
  <c r="A2678" i="7"/>
  <c r="A3450" i="7"/>
  <c r="A3857" i="7"/>
  <c r="A3393" i="7"/>
  <c r="A3832" i="7"/>
  <c r="A3696" i="7"/>
  <c r="A3392" i="7"/>
  <c r="A3261" i="7"/>
  <c r="A2861" i="7"/>
  <c r="A2705" i="7"/>
  <c r="A3075" i="7"/>
  <c r="A2771" i="7"/>
  <c r="A2322" i="7"/>
  <c r="A3034" i="7"/>
  <c r="A2778" i="7"/>
  <c r="A2472" i="7"/>
  <c r="A3089" i="7"/>
  <c r="A2777" i="7"/>
  <c r="A3032" i="7"/>
  <c r="A2401" i="7"/>
  <c r="A2440" i="7"/>
  <c r="A2328" i="7"/>
  <c r="A2399" i="7"/>
  <c r="A2446" i="7"/>
  <c r="A2453" i="7"/>
  <c r="A2130" i="7"/>
  <c r="A2404" i="7"/>
  <c r="A1811" i="7"/>
  <c r="A2403" i="7"/>
  <c r="A1924" i="7"/>
  <c r="A1158" i="7"/>
  <c r="L8748" i="7"/>
  <c r="A1515" i="7"/>
  <c r="L9105" i="7"/>
  <c r="A1514" i="7"/>
  <c r="L9104" i="7"/>
  <c r="A1937" i="7"/>
  <c r="A1513" i="7"/>
  <c r="L9103" i="7"/>
  <c r="A1928" i="7"/>
  <c r="A1736" i="7"/>
  <c r="L9326" i="7"/>
  <c r="A1191" i="7"/>
  <c r="L8781" i="7"/>
  <c r="A1927" i="7"/>
  <c r="A1607" i="7"/>
  <c r="L9197" i="7"/>
  <c r="A2046"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A2802" i="7"/>
  <c r="A2483" i="7"/>
  <c r="A1987" i="7"/>
  <c r="A1580" i="7"/>
  <c r="L9170" i="7"/>
  <c r="A1563" i="7"/>
  <c r="L9153" i="7"/>
  <c r="A1570" i="7"/>
  <c r="L9160" i="7"/>
  <c r="A983" i="7"/>
  <c r="L8573" i="7"/>
  <c r="A1446" i="7"/>
  <c r="L9036" i="7"/>
  <c r="A1568" i="7"/>
  <c r="L9158" i="7"/>
  <c r="A1567" i="7"/>
  <c r="L9157" i="7"/>
  <c r="A1870"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A4709" i="7"/>
  <c r="L3455" i="7"/>
  <c r="A4708" i="7"/>
  <c r="L3407" i="7"/>
  <c r="A4715" i="7"/>
  <c r="L3582" i="7"/>
  <c r="A2935" i="7"/>
  <c r="A2822" i="7"/>
  <c r="A3028" i="7"/>
  <c r="A2465" i="7"/>
  <c r="A1643" i="7"/>
  <c r="L9233" i="7"/>
  <c r="A1407" i="7"/>
  <c r="L8997" i="7"/>
  <c r="A950" i="7"/>
  <c r="L8540" i="7"/>
  <c r="A1259" i="7"/>
  <c r="L8849" i="7"/>
  <c r="A272" i="7"/>
  <c r="L7862" i="7"/>
  <c r="A3837" i="7"/>
  <c r="A2409" i="7"/>
  <c r="A1832" i="7"/>
  <c r="A5882" i="7"/>
  <c r="L4508" i="7"/>
  <c r="A5394" i="7"/>
  <c r="L4249" i="7"/>
  <c r="A5793" i="7"/>
  <c r="L4066" i="7"/>
  <c r="A5385" i="7"/>
  <c r="L4480" i="7"/>
  <c r="A5416" i="7"/>
  <c r="L3858" i="7"/>
  <c r="A5208" i="7"/>
  <c r="L4016" i="7"/>
  <c r="A5791" i="7"/>
  <c r="L4008" i="7"/>
  <c r="A5391" i="7"/>
  <c r="L3957" i="7"/>
  <c r="A4538" i="7"/>
  <c r="A5382" i="7"/>
  <c r="L3475" i="7"/>
  <c r="A5789" i="7"/>
  <c r="L3966" i="7"/>
  <c r="A4906" i="7"/>
  <c r="L4447" i="7"/>
  <c r="A5388" i="7"/>
  <c r="L3732" i="7"/>
  <c r="A4553" i="7"/>
  <c r="A4305" i="7"/>
  <c r="A4911" i="7"/>
  <c r="L4562" i="7"/>
  <c r="A4335" i="7"/>
  <c r="A4909" i="7"/>
  <c r="L4015" i="7"/>
  <c r="A4357" i="7"/>
  <c r="A4636" i="7"/>
  <c r="L4326" i="7"/>
  <c r="A4755" i="7"/>
  <c r="L3607" i="7"/>
  <c r="A4083" i="7"/>
  <c r="A3597" i="7"/>
  <c r="A3444" i="7"/>
  <c r="A3207" i="7"/>
  <c r="A3538" i="7"/>
  <c r="A3808" i="7"/>
  <c r="A3304" i="7"/>
  <c r="A2933" i="7"/>
  <c r="A3076" i="7"/>
  <c r="A2694" i="7"/>
  <c r="A2118" i="7"/>
  <c r="A2280" i="7"/>
  <c r="A2614" i="7"/>
  <c r="A1691" i="7"/>
  <c r="L9281" i="7"/>
  <c r="A2500" i="7"/>
  <c r="A2129" i="7"/>
  <c r="A1692" i="7"/>
  <c r="L9282" i="7"/>
  <c r="A2097" i="7"/>
  <c r="A1688" i="7"/>
  <c r="L9278" i="7"/>
  <c r="A1943" i="7"/>
  <c r="A846" i="7"/>
  <c r="L8436" i="7"/>
  <c r="A1861"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A3872" i="7"/>
  <c r="A2977" i="7"/>
  <c r="A2232" i="7"/>
  <c r="A1812" i="7"/>
  <c r="A918" i="7"/>
  <c r="L8508" i="7"/>
  <c r="A20" i="7"/>
  <c r="L7610" i="7"/>
  <c r="A3500" i="7"/>
  <c r="A3205" i="7"/>
  <c r="A3186" i="7"/>
  <c r="A2784" i="7"/>
  <c r="A2092" i="7"/>
  <c r="A725" i="7"/>
  <c r="L8315" i="7"/>
  <c r="A1216" i="7"/>
  <c r="L8806" i="7"/>
  <c r="A726" i="7"/>
  <c r="L8316" i="7"/>
  <c r="A2878" i="7"/>
  <c r="A2016" i="7"/>
  <c r="A5283" i="7"/>
  <c r="L4566" i="7"/>
  <c r="A4833" i="7"/>
  <c r="L4219" i="7"/>
  <c r="A3493" i="7"/>
  <c r="A2859" i="7"/>
  <c r="A19" i="7"/>
  <c r="L7609" i="7"/>
  <c r="A1281" i="7"/>
  <c r="L8871" i="7"/>
  <c r="A5298" i="7"/>
  <c r="L4473" i="7"/>
  <c r="A5295" i="7"/>
  <c r="L3611" i="7"/>
  <c r="A2886" i="7"/>
  <c r="A2357" i="7"/>
  <c r="A1817"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A3566" i="7"/>
  <c r="A2091" i="7"/>
  <c r="A299" i="7"/>
  <c r="L7889" i="7"/>
  <c r="A5115" i="7"/>
  <c r="L3498" i="7"/>
  <c r="A5299" i="7"/>
  <c r="L3347" i="7"/>
  <c r="A5898" i="7"/>
  <c r="L4078" i="7"/>
  <c r="A5442" i="7"/>
  <c r="L4072" i="7"/>
  <c r="A5122" i="7"/>
  <c r="L4075" i="7"/>
  <c r="A4066" i="7"/>
  <c r="A5553" i="7"/>
  <c r="L4020" i="7"/>
  <c r="A5441" i="7"/>
  <c r="L3554" i="7"/>
  <c r="A5097" i="7"/>
  <c r="L3785" i="7"/>
  <c r="A4250" i="7"/>
  <c r="A5528" i="7"/>
  <c r="L3665" i="7"/>
  <c r="A5096" i="7"/>
  <c r="L3714" i="7"/>
  <c r="A5655" i="7"/>
  <c r="L3395" i="7"/>
  <c r="A5503" i="7"/>
  <c r="L3405" i="7"/>
  <c r="A5119" i="7"/>
  <c r="L3679" i="7"/>
  <c r="A4834" i="7"/>
  <c r="L3583" i="7"/>
  <c r="A5406" i="7"/>
  <c r="L3890" i="7"/>
  <c r="A4394" i="7"/>
  <c r="A5221" i="7"/>
  <c r="L3511" i="7"/>
  <c r="A5660" i="7"/>
  <c r="L4035" i="7"/>
  <c r="A4865" i="7"/>
  <c r="L3867" i="7"/>
  <c r="A4465" i="7"/>
  <c r="A4265" i="7"/>
  <c r="A3399" i="7"/>
  <c r="A4664" i="7"/>
  <c r="L3282" i="7"/>
  <c r="A4040" i="7"/>
  <c r="A4471" i="7"/>
  <c r="A4391" i="7"/>
  <c r="A4159" i="7"/>
  <c r="A4462" i="7"/>
  <c r="A4174" i="7"/>
  <c r="A4861" i="7"/>
  <c r="L3866" i="7"/>
  <c r="A4157" i="7"/>
  <c r="A4748" i="7"/>
  <c r="L3930" i="7"/>
  <c r="A4036" i="7"/>
  <c r="A4459" i="7"/>
  <c r="A4043" i="7"/>
  <c r="A3478" i="7"/>
  <c r="A3461" i="7"/>
  <c r="A2346" i="7"/>
  <c r="A3468" i="7"/>
  <c r="A3070" i="7"/>
  <c r="A3635" i="7"/>
  <c r="A3451" i="7"/>
  <c r="A3674" i="7"/>
  <c r="A3410" i="7"/>
  <c r="A3825" i="7"/>
  <c r="A3465" i="7"/>
  <c r="A2742" i="7"/>
  <c r="A3416" i="7"/>
  <c r="A3173" i="7"/>
  <c r="A2330" i="7"/>
  <c r="A2996" i="7"/>
  <c r="A2971" i="7"/>
  <c r="A3066" i="7"/>
  <c r="A2969" i="7"/>
  <c r="A3072" i="7"/>
  <c r="A2744" i="7"/>
  <c r="A2376" i="7"/>
  <c r="A1738" i="7"/>
  <c r="L9328" i="7"/>
  <c r="A2327" i="7"/>
  <c r="A2131" i="7"/>
  <c r="A1690" i="7"/>
  <c r="L9280" i="7"/>
  <c r="A2347" i="7"/>
  <c r="A1948" i="7"/>
  <c r="A1610" i="7"/>
  <c r="L9200" i="7"/>
  <c r="A2025" i="7"/>
  <c r="A1649" i="7"/>
  <c r="L9239" i="7"/>
  <c r="A1167" i="7"/>
  <c r="L8757" i="7"/>
  <c r="A1608" i="7"/>
  <c r="L9198" i="7"/>
  <c r="A1951" i="7"/>
  <c r="A1143" i="7"/>
  <c r="L8733" i="7"/>
  <c r="A1582" i="7"/>
  <c r="L9172" i="7"/>
  <c r="A1925"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A2377" i="7"/>
  <c r="A1775" i="7"/>
  <c r="L9364" i="7"/>
  <c r="A804" i="7"/>
  <c r="L8394" i="7"/>
  <c r="A1080" i="7"/>
  <c r="L8670" i="7"/>
  <c r="A4568" i="7"/>
  <c r="A4557" i="7"/>
  <c r="A5016" i="7"/>
  <c r="L3446" i="7"/>
  <c r="A5197" i="7"/>
  <c r="L3531" i="7"/>
  <c r="A5020" i="7"/>
  <c r="L3947" i="7"/>
  <c r="A3963" i="7"/>
  <c r="A1979"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A3737" i="7"/>
  <c r="A3228" i="7"/>
  <c r="A2186" i="7"/>
  <c r="A2711" i="7"/>
  <c r="A2335" i="7"/>
  <c r="A2484" i="7"/>
  <c r="A1785" i="7"/>
  <c r="L9374" i="7"/>
  <c r="A1190" i="7"/>
  <c r="L8780" i="7"/>
  <c r="A705" i="7"/>
  <c r="L8295" i="7"/>
  <c r="A661" i="7"/>
  <c r="L8251" i="7"/>
  <c r="A2758"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A3135" i="7"/>
  <c r="A3829" i="7"/>
  <c r="A4383" i="7"/>
  <c r="A3918" i="7"/>
  <c r="A4789" i="7"/>
  <c r="L3296" i="7"/>
  <c r="A4349" i="7"/>
  <c r="A4772" i="7"/>
  <c r="L4282" i="7"/>
  <c r="A4411" i="7"/>
  <c r="A3558" i="7"/>
  <c r="A3557" i="7"/>
  <c r="A3555" i="7"/>
  <c r="A3561" i="7"/>
  <c r="A3560" i="7"/>
  <c r="A3213" i="7"/>
  <c r="A2821" i="7"/>
  <c r="A3140" i="7"/>
  <c r="A3195" i="7"/>
  <c r="A2851" i="7"/>
  <c r="A2906" i="7"/>
  <c r="A3121" i="7"/>
  <c r="A2849" i="7"/>
  <c r="A2872" i="7"/>
  <c r="A2511" i="7"/>
  <c r="A2381" i="7"/>
  <c r="A2451" i="7"/>
  <c r="A2076" i="7"/>
  <c r="A1023" i="7"/>
  <c r="L8613" i="7"/>
  <c r="A1985" i="7"/>
  <c r="A2080" i="7"/>
  <c r="A2079" i="7"/>
  <c r="A2077" i="7"/>
  <c r="A707" i="7"/>
  <c r="L8297" i="7"/>
  <c r="A796" i="7"/>
  <c r="L8386" i="7"/>
  <c r="A1211" i="7"/>
  <c r="L8801" i="7"/>
  <c r="A1210" i="7"/>
  <c r="L8800" i="7"/>
  <c r="A759" i="7"/>
  <c r="L8349" i="7"/>
  <c r="A761" i="7"/>
  <c r="L8351" i="7"/>
  <c r="A320" i="7"/>
  <c r="L7910" i="7"/>
  <c r="A718" i="7"/>
  <c r="L8308" i="7"/>
  <c r="A325" i="7"/>
  <c r="L7915" i="7"/>
  <c r="A3946" i="7"/>
  <c r="A4940" i="7"/>
  <c r="L4309" i="7"/>
  <c r="A4936" i="7"/>
  <c r="L3764" i="7"/>
  <c r="A4231" i="7"/>
  <c r="A4939" i="7"/>
  <c r="L4308" i="7"/>
  <c r="A2787" i="7"/>
  <c r="A2477" i="7"/>
  <c r="A1592" i="7"/>
  <c r="L9182" i="7"/>
  <c r="A294" i="7"/>
  <c r="L7884" i="7"/>
  <c r="A5322" i="7"/>
  <c r="L3348" i="7"/>
  <c r="A4104" i="7"/>
  <c r="A4813" i="7"/>
  <c r="L3726" i="7"/>
  <c r="A2654" i="7"/>
  <c r="A2726" i="7"/>
  <c r="A1637" i="7"/>
  <c r="L9227" i="7"/>
  <c r="A5041" i="7"/>
  <c r="L4457" i="7"/>
  <c r="A4944" i="7"/>
  <c r="L3643" i="7"/>
  <c r="A4057" i="7"/>
  <c r="A3767" i="7"/>
  <c r="A3495" i="7"/>
  <c r="A3915" i="7"/>
  <c r="A3131" i="7"/>
  <c r="A2833" i="7"/>
  <c r="A2249" i="7"/>
  <c r="A2083" i="7"/>
  <c r="A2507" i="7"/>
  <c r="A1498" i="7"/>
  <c r="L9088" i="7"/>
  <c r="A1983" i="7"/>
  <c r="A1661" i="7"/>
  <c r="L9251" i="7"/>
  <c r="A794" i="7"/>
  <c r="L8384" i="7"/>
  <c r="A1200" i="7"/>
  <c r="L8790" i="7"/>
  <c r="A719" i="7"/>
  <c r="L8309" i="7"/>
  <c r="A3614" i="7"/>
  <c r="A1652" i="7"/>
  <c r="L9242" i="7"/>
  <c r="A334" i="7"/>
  <c r="L7924" i="7"/>
  <c r="A2100" i="7"/>
  <c r="A5011" i="7"/>
  <c r="L3584" i="7"/>
  <c r="A5014" i="7"/>
  <c r="L4310" i="7"/>
  <c r="A5012" i="7"/>
  <c r="L3778" i="7"/>
  <c r="A3923" i="7"/>
  <c r="A2070" i="7"/>
  <c r="A979" i="7"/>
  <c r="L8569" i="7"/>
  <c r="A5558" i="7"/>
  <c r="L4065" i="7"/>
  <c r="A4079" i="7"/>
  <c r="A2698" i="7"/>
  <c r="A1013" i="7"/>
  <c r="L8603" i="7"/>
  <c r="A5339" i="7"/>
  <c r="L4567" i="7"/>
  <c r="A5035" i="7"/>
  <c r="L4453" i="7"/>
  <c r="A5338" i="7"/>
  <c r="L4428" i="7"/>
  <c r="A4802" i="7"/>
  <c r="L4130" i="7"/>
  <c r="A5024" i="7"/>
  <c r="L3549" i="7"/>
  <c r="A4916" i="7"/>
  <c r="L4294" i="7"/>
  <c r="A4913" i="7"/>
  <c r="L3806" i="7"/>
  <c r="A3422" i="7"/>
  <c r="A2384" i="7"/>
  <c r="A785" i="7"/>
  <c r="L8375" i="7"/>
  <c r="A5715" i="7"/>
  <c r="L3900" i="7"/>
  <c r="A5707" i="7"/>
  <c r="L4492" i="7"/>
  <c r="A5714" i="7"/>
  <c r="L3841" i="7"/>
  <c r="A5721" i="7"/>
  <c r="L4179" i="7"/>
  <c r="A5712" i="7"/>
  <c r="L3702" i="7"/>
  <c r="A5719" i="7"/>
  <c r="L4106" i="7"/>
  <c r="A5718" i="7"/>
  <c r="L3981" i="7"/>
  <c r="A5725" i="7"/>
  <c r="L4493" i="7"/>
  <c r="A3813" i="7"/>
  <c r="A4341" i="7"/>
  <c r="A4403" i="7"/>
  <c r="A3119" i="7"/>
  <c r="A3458" i="7"/>
  <c r="A3253" i="7"/>
  <c r="A2837" i="7"/>
  <c r="A3216" i="7"/>
  <c r="A2447" i="7"/>
  <c r="A2106" i="7"/>
  <c r="A2104" i="7"/>
  <c r="A2006" i="7"/>
  <c r="A1069" i="7"/>
  <c r="L8659" i="7"/>
  <c r="A682" i="7"/>
  <c r="L8272" i="7"/>
  <c r="A255" i="7"/>
  <c r="L7845" i="7"/>
  <c r="A4641" i="7"/>
  <c r="L4529" i="7"/>
  <c r="A4072" i="7"/>
  <c r="A4078" i="7"/>
  <c r="A4547" i="7"/>
  <c r="A3855" i="7"/>
  <c r="A3103" i="7"/>
  <c r="A2751" i="7"/>
  <c r="A3356" i="7"/>
  <c r="A3714" i="7"/>
  <c r="A3354" i="7"/>
  <c r="A3345" i="7"/>
  <c r="A2666" i="7"/>
  <c r="A3052" i="7"/>
  <c r="A3259" i="7"/>
  <c r="A2931" i="7"/>
  <c r="A2170" i="7"/>
  <c r="A2962" i="7"/>
  <c r="A2737" i="7"/>
  <c r="A2761" i="7"/>
  <c r="A2992" i="7"/>
  <c r="A2592" i="7"/>
  <c r="A2481" i="7"/>
  <c r="A1867" i="7"/>
  <c r="A2160" i="7"/>
  <c r="A1883" i="7"/>
  <c r="A2591" i="7"/>
  <c r="A2191" i="7"/>
  <c r="A2590" i="7"/>
  <c r="A2374" i="7"/>
  <c r="A2677" i="7"/>
  <c r="A2373" i="7"/>
  <c r="A2189" i="7"/>
  <c r="A2372" i="7"/>
  <c r="A2739" i="7"/>
  <c r="A2315" i="7"/>
  <c r="A1771" i="7"/>
  <c r="L9361" i="7"/>
  <c r="A1836" i="7"/>
  <c r="A942" i="7"/>
  <c r="L8532" i="7"/>
  <c r="A1006" i="7"/>
  <c r="L8596" i="7"/>
  <c r="A1801" i="7"/>
  <c r="L9390" i="7"/>
  <c r="A1880" i="7"/>
  <c r="A1334" i="7"/>
  <c r="L8924" i="7"/>
  <c r="A2015" i="7"/>
  <c r="A1551" i="7"/>
  <c r="L9141" i="7"/>
  <c r="A1742" i="7"/>
  <c r="L9332" i="7"/>
  <c r="A2125"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A3548" i="7"/>
  <c r="A3162" i="7"/>
  <c r="A2517" i="7"/>
  <c r="A1676" i="7"/>
  <c r="L9266" i="7"/>
  <c r="A2069" i="7"/>
  <c r="A1208" i="7"/>
  <c r="L8798" i="7"/>
  <c r="A716" i="7"/>
  <c r="L8306" i="7"/>
  <c r="A5285" i="7"/>
  <c r="L4001" i="7"/>
  <c r="A4190" i="7"/>
  <c r="A3404" i="7"/>
  <c r="A1590" i="7"/>
  <c r="L9180" i="7"/>
  <c r="A140" i="7"/>
  <c r="L7730" i="7"/>
  <c r="A4918" i="7"/>
  <c r="L4338" i="7"/>
  <c r="A4274"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A4113" i="7"/>
  <c r="A4816" i="7"/>
  <c r="L3285" i="7"/>
  <c r="A4448" i="7"/>
  <c r="A4168" i="7"/>
  <c r="A3879" i="7"/>
  <c r="A4927" i="7"/>
  <c r="L4089" i="7"/>
  <c r="A4823" i="7"/>
  <c r="L3590" i="7"/>
  <c r="A4575" i="7"/>
  <c r="A4199" i="7"/>
  <c r="A4039" i="7"/>
  <c r="A3311" i="7"/>
  <c r="A4750" i="7"/>
  <c r="L3921" i="7"/>
  <c r="A4470" i="7"/>
  <c r="A4102" i="7"/>
  <c r="A3679" i="7"/>
  <c r="A4845" i="7"/>
  <c r="L4353" i="7"/>
  <c r="A4741" i="7"/>
  <c r="L4247" i="7"/>
  <c r="A4461" i="7"/>
  <c r="A4229" i="7"/>
  <c r="A4045" i="7"/>
  <c r="A4844" i="7"/>
  <c r="L4284" i="7"/>
  <c r="A4476" i="7"/>
  <c r="A4244" i="7"/>
  <c r="A4028" i="7"/>
  <c r="A3719" i="7"/>
  <c r="A4867" i="7"/>
  <c r="L4517" i="7"/>
  <c r="A4819" i="7"/>
  <c r="L3409" i="7"/>
  <c r="A4475" i="7"/>
  <c r="A4395" i="7"/>
  <c r="A3884" i="7"/>
  <c r="A3726" i="7"/>
  <c r="A3654" i="7"/>
  <c r="A3398" i="7"/>
  <c r="A2708" i="7"/>
  <c r="A3405" i="7"/>
  <c r="A3708" i="7"/>
  <c r="A3182" i="7"/>
  <c r="A3875" i="7"/>
  <c r="A3387" i="7"/>
  <c r="A3682" i="7"/>
  <c r="A3402" i="7"/>
  <c r="A3721" i="7"/>
  <c r="A3385" i="7"/>
  <c r="A3824" i="7"/>
  <c r="A3448" i="7"/>
  <c r="A3384" i="7"/>
  <c r="A3085" i="7"/>
  <c r="A2813" i="7"/>
  <c r="A3068" i="7"/>
  <c r="A3067" i="7"/>
  <c r="A2763" i="7"/>
  <c r="A1930" i="7"/>
  <c r="A3018" i="7"/>
  <c r="A2770" i="7"/>
  <c r="A3225" i="7"/>
  <c r="A3065" i="7"/>
  <c r="A2769" i="7"/>
  <c r="A2655" i="7"/>
  <c r="A2345" i="7"/>
  <c r="A2400" i="7"/>
  <c r="A2134" i="7"/>
  <c r="A2263" i="7"/>
  <c r="A2140" i="7"/>
  <c r="A2349" i="7"/>
  <c r="A1963" i="7"/>
  <c r="A2348" i="7"/>
  <c r="A1579" i="7"/>
  <c r="L9169" i="7"/>
  <c r="A2339" i="7"/>
  <c r="A1604" i="7"/>
  <c r="L9194" i="7"/>
  <c r="A967" i="7"/>
  <c r="L8557" i="7"/>
  <c r="A1466" i="7"/>
  <c r="L9056" i="7"/>
  <c r="A1326" i="7"/>
  <c r="L8916" i="7"/>
  <c r="A1913" i="7"/>
  <c r="A1335" i="7"/>
  <c r="L8925" i="7"/>
  <c r="A1896" i="7"/>
  <c r="A1648" i="7"/>
  <c r="L9238" i="7"/>
  <c r="A2047" i="7"/>
  <c r="A1767" i="7"/>
  <c r="L9357" i="7"/>
  <c r="A1575" i="7"/>
  <c r="L9165" i="7"/>
  <c r="A1902"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A4696" i="7"/>
  <c r="L3423" i="7"/>
  <c r="A4687" i="7"/>
  <c r="L3827" i="7"/>
  <c r="A4686" i="7"/>
  <c r="L3760" i="7"/>
  <c r="A4701" i="7"/>
  <c r="L4384" i="7"/>
  <c r="A4700" i="7"/>
  <c r="L4081" i="7"/>
  <c r="A4875" i="7"/>
  <c r="L4088" i="7"/>
  <c r="A3712" i="7"/>
  <c r="A2454" i="7"/>
  <c r="A2467" i="7"/>
  <c r="A1571" i="7"/>
  <c r="L9161" i="7"/>
  <c r="A1564" i="7"/>
  <c r="L9154" i="7"/>
  <c r="A1450" i="7"/>
  <c r="L9040" i="7"/>
  <c r="A1447" i="7"/>
  <c r="L9037" i="7"/>
  <c r="A959" i="7"/>
  <c r="L8549" i="7"/>
  <c r="A1103" i="7"/>
  <c r="L8693" i="7"/>
  <c r="A1439" i="7"/>
  <c r="L9029" i="7"/>
  <c r="A1438" i="7"/>
  <c r="L9028" i="7"/>
  <c r="A1566" i="7"/>
  <c r="L9156" i="7"/>
  <c r="A1989"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A4712" i="7"/>
  <c r="L4350" i="7"/>
  <c r="A4726" i="7"/>
  <c r="L4116" i="7"/>
  <c r="A4270" i="7"/>
  <c r="A3743" i="7"/>
  <c r="A4132" i="7"/>
  <c r="A4707" i="7"/>
  <c r="L3320" i="7"/>
  <c r="A3651" i="7"/>
  <c r="A3760" i="7"/>
  <c r="A2720" i="7"/>
  <c r="A2495" i="7"/>
  <c r="A1755" i="7"/>
  <c r="L9345" i="7"/>
  <c r="A2057" i="7"/>
  <c r="A443" i="7"/>
  <c r="L8033" i="7"/>
  <c r="A1201" i="7"/>
  <c r="L8791" i="7"/>
  <c r="A367" i="7"/>
  <c r="L7957" i="7"/>
  <c r="A3574" i="7"/>
  <c r="A2385"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A5886" i="7"/>
  <c r="L4011" i="7"/>
  <c r="A4908" i="7"/>
  <c r="L3777" i="7"/>
  <c r="A5413" i="7"/>
  <c r="L4034" i="7"/>
  <c r="A4554" i="7"/>
  <c r="A5924" i="7"/>
  <c r="L4611" i="7"/>
  <c r="A3711" i="7"/>
  <c r="A4385" i="7"/>
  <c r="A4081" i="7"/>
  <c r="A4743" i="7"/>
  <c r="L3864" i="7"/>
  <c r="A4279" i="7"/>
  <c r="A4757" i="7"/>
  <c r="L4062" i="7"/>
  <c r="A4309" i="7"/>
  <c r="A4524" i="7"/>
  <c r="A4747" i="7"/>
  <c r="L3672" i="7"/>
  <c r="A3670" i="7"/>
  <c r="A3381" i="7"/>
  <c r="A3579" i="7"/>
  <c r="A3826" i="7"/>
  <c r="A2903" i="7"/>
  <c r="A3600" i="7"/>
  <c r="A2975" i="7"/>
  <c r="A3252" i="7"/>
  <c r="A2948" i="7"/>
  <c r="A3202" i="7"/>
  <c r="A2736" i="7"/>
  <c r="A2647" i="7"/>
  <c r="A2534" i="7"/>
  <c r="A2525" i="7"/>
  <c r="A2444" i="7"/>
  <c r="A2587" i="7"/>
  <c r="A1684" i="7"/>
  <c r="L9274" i="7"/>
  <c r="A1809" i="7"/>
  <c r="L9398" i="7"/>
  <c r="A1640" i="7"/>
  <c r="L9230" i="7"/>
  <c r="A1903"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A3664" i="7"/>
  <c r="A2976" i="7"/>
  <c r="A2615" i="7"/>
  <c r="A1784" i="7"/>
  <c r="L9373" i="7"/>
  <c r="A920" i="7"/>
  <c r="L8510" i="7"/>
  <c r="A3916" i="7"/>
  <c r="A3658" i="7"/>
  <c r="A3188" i="7"/>
  <c r="A2994" i="7"/>
  <c r="A2529" i="7"/>
  <c r="A910" i="7"/>
  <c r="L8500" i="7"/>
  <c r="A1420" i="7"/>
  <c r="L9010" i="7"/>
  <c r="A386" i="7"/>
  <c r="L7976" i="7"/>
  <c r="A300" i="7"/>
  <c r="L7890" i="7"/>
  <c r="A3536" i="7"/>
  <c r="A1260" i="7"/>
  <c r="L8850" i="7"/>
  <c r="A5289" i="7"/>
  <c r="L4154" i="7"/>
  <c r="A4024" i="7"/>
  <c r="A3890" i="7"/>
  <c r="A1531" i="7"/>
  <c r="L9121" i="7"/>
  <c r="A1188" i="7"/>
  <c r="L8778" i="7"/>
  <c r="A400" i="7"/>
  <c r="L7990" i="7"/>
  <c r="A5297" i="7"/>
  <c r="L4155" i="7"/>
  <c r="A5294" i="7"/>
  <c r="L3382" i="7"/>
  <c r="A3770" i="7"/>
  <c r="A2524" i="7"/>
  <c r="A1991" i="7"/>
  <c r="A1219" i="7"/>
  <c r="L8809" i="7"/>
  <c r="A5891" i="7"/>
  <c r="L4215" i="7"/>
  <c r="A5075" i="7"/>
  <c r="L3852" i="7"/>
  <c r="A5106" i="7"/>
  <c r="L3909" i="7"/>
  <c r="A5537" i="7"/>
  <c r="L3442" i="7"/>
  <c r="A5359" i="7"/>
  <c r="L4019" i="7"/>
  <c r="A5166" i="7"/>
  <c r="L3440" i="7"/>
  <c r="A5341" i="7"/>
  <c r="L4103" i="7"/>
  <c r="A5108" i="7"/>
  <c r="L3854" i="7"/>
  <c r="A4473" i="7"/>
  <c r="A4853" i="7"/>
  <c r="L3438" i="7"/>
  <c r="A5003" i="7"/>
  <c r="L4327" i="7"/>
  <c r="A2215" i="7"/>
  <c r="A5082" i="7"/>
  <c r="L3874" i="7"/>
  <c r="A2862" i="7"/>
  <c r="A2549" i="7"/>
  <c r="A724" i="7"/>
  <c r="L8314" i="7"/>
  <c r="A5427" i="7"/>
  <c r="L3597" i="7"/>
  <c r="A3519"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A4161" i="7"/>
  <c r="A3287" i="7"/>
  <c r="A4264" i="7"/>
  <c r="A3944" i="7"/>
  <c r="A4463" i="7"/>
  <c r="A4263" i="7"/>
  <c r="A1986" i="7"/>
  <c r="A4430" i="7"/>
  <c r="A4110" i="7"/>
  <c r="A4837" i="7"/>
  <c r="L4220" i="7"/>
  <c r="A3860" i="7"/>
  <c r="A4668" i="7"/>
  <c r="L3450" i="7"/>
  <c r="A4835" i="7"/>
  <c r="L3923" i="7"/>
  <c r="A4435" i="7"/>
  <c r="A3895" i="7"/>
  <c r="A3709" i="7"/>
  <c r="A3445" i="7"/>
  <c r="A3676" i="7"/>
  <c r="A3396" i="7"/>
  <c r="A2338" i="7"/>
  <c r="A3531" i="7"/>
  <c r="A3379" i="7"/>
  <c r="A3626" i="7"/>
  <c r="A3290" i="7"/>
  <c r="A3673" i="7"/>
  <c r="A3449" i="7"/>
  <c r="A3672" i="7"/>
  <c r="A3328" i="7"/>
  <c r="A3093" i="7"/>
  <c r="A1955" i="7"/>
  <c r="A2748" i="7"/>
  <c r="A2915" i="7"/>
  <c r="A2746" i="7"/>
  <c r="A2745" i="7"/>
  <c r="A3064" i="7"/>
  <c r="A1954" i="7"/>
  <c r="A2344" i="7"/>
  <c r="A1634" i="7"/>
  <c r="L9224" i="7"/>
  <c r="A2279" i="7"/>
  <c r="A1779" i="7"/>
  <c r="L9368" i="7"/>
  <c r="A2332" i="7"/>
  <c r="A2331" i="7"/>
  <c r="A1262" i="7"/>
  <c r="L8852" i="7"/>
  <c r="A1602" i="7"/>
  <c r="L9192" i="7"/>
  <c r="A1929" i="7"/>
  <c r="A1601" i="7"/>
  <c r="L9191" i="7"/>
  <c r="A1151" i="7"/>
  <c r="L8741" i="7"/>
  <c r="A1544" i="7"/>
  <c r="L9134" i="7"/>
  <c r="A1735" i="7"/>
  <c r="L9325" i="7"/>
  <c r="A1934"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A2650" i="7"/>
  <c r="A2597" i="7"/>
  <c r="A1798" i="7"/>
  <c r="L9387" i="7"/>
  <c r="A803" i="7"/>
  <c r="L8393" i="7"/>
  <c r="A1016" i="7"/>
  <c r="L8606" i="7"/>
  <c r="A4582" i="7"/>
  <c r="A4556" i="7"/>
  <c r="A5018" i="7"/>
  <c r="L4451" i="7"/>
  <c r="A5021" i="7"/>
  <c r="L3976" i="7"/>
  <c r="A3511" i="7"/>
  <c r="A3637" i="7"/>
  <c r="A2383" i="7"/>
  <c r="A1033" i="7"/>
  <c r="L8623" i="7"/>
  <c r="A5627" i="7"/>
  <c r="L4028" i="7"/>
  <c r="A5626" i="7"/>
  <c r="L3801" i="7"/>
  <c r="A5880" i="7"/>
  <c r="L3537" i="7"/>
  <c r="A5623" i="7"/>
  <c r="L4267" i="7"/>
  <c r="A5222" i="7"/>
  <c r="L3469" i="7"/>
  <c r="A5628" i="7"/>
  <c r="L4250" i="7"/>
  <c r="A4001" i="7"/>
  <c r="A4679" i="7"/>
  <c r="L3793" i="7"/>
  <c r="A4550" i="7"/>
  <c r="A4588" i="7"/>
  <c r="A3533" i="7"/>
  <c r="A3896" i="7"/>
  <c r="A2972" i="7"/>
  <c r="A2154" i="7"/>
  <c r="A3224" i="7"/>
  <c r="A2132" i="7"/>
  <c r="A2187" i="7"/>
  <c r="A1485" i="7"/>
  <c r="L9075" i="7"/>
  <c r="A1355" i="7"/>
  <c r="L8945" i="7"/>
  <c r="A377" i="7"/>
  <c r="L7967" i="7"/>
  <c r="A4526" i="7"/>
  <c r="A3128"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A4768" i="7"/>
  <c r="L4386" i="7"/>
  <c r="A4767" i="7"/>
  <c r="L4437" i="7"/>
  <c r="A4375" i="7"/>
  <c r="A4790" i="7"/>
  <c r="L3504" i="7"/>
  <c r="A4765" i="7"/>
  <c r="L4258" i="7"/>
  <c r="A4333" i="7"/>
  <c r="A4764" i="7"/>
  <c r="L4231" i="7"/>
  <c r="A4347" i="7"/>
  <c r="A3190" i="7"/>
  <c r="A3564" i="7"/>
  <c r="A3794" i="7"/>
  <c r="A3553" i="7"/>
  <c r="A3552" i="7"/>
  <c r="A3141" i="7"/>
  <c r="A2536" i="7"/>
  <c r="A3132" i="7"/>
  <c r="A3139" i="7"/>
  <c r="A3226" i="7"/>
  <c r="A2850" i="7"/>
  <c r="A3025" i="7"/>
  <c r="A2801" i="7"/>
  <c r="A2800" i="7"/>
  <c r="A2090" i="7"/>
  <c r="A2082" i="7"/>
  <c r="A2307" i="7"/>
  <c r="A1980" i="7"/>
  <c r="A1199" i="7"/>
  <c r="L8789" i="7"/>
  <c r="A1697" i="7"/>
  <c r="L9287" i="7"/>
  <c r="A1984" i="7"/>
  <c r="A2071"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A1587" i="7"/>
  <c r="L9177" i="7"/>
  <c r="A611" i="7"/>
  <c r="L8201" i="7"/>
  <c r="A293" i="7"/>
  <c r="L7883" i="7"/>
  <c r="A4810" i="7"/>
  <c r="L3528" i="7"/>
  <c r="A5326" i="7"/>
  <c r="L4156" i="7"/>
  <c r="A3992" i="7"/>
  <c r="A4812" i="7"/>
  <c r="L4591" i="7"/>
  <c r="A3348" i="7"/>
  <c r="A2382" i="7"/>
  <c r="A275" i="7"/>
  <c r="L7865" i="7"/>
  <c r="A5043" i="7"/>
  <c r="L4459" i="7"/>
  <c r="A4945" i="7"/>
  <c r="L3869" i="7"/>
  <c r="A4942" i="7"/>
  <c r="L3372" i="7"/>
  <c r="A3551" i="7"/>
  <c r="A3191" i="7"/>
  <c r="A4947" i="7"/>
  <c r="L4592" i="7"/>
  <c r="A2799" i="7"/>
  <c r="A2899" i="7"/>
  <c r="A3120" i="7"/>
  <c r="A2503" i="7"/>
  <c r="A2508" i="7"/>
  <c r="A2379" i="7"/>
  <c r="A2073" i="7"/>
  <c r="A2086" i="7"/>
  <c r="A1212" i="7"/>
  <c r="L8802" i="7"/>
  <c r="A760" i="7"/>
  <c r="L8350" i="7"/>
  <c r="A1024" i="7"/>
  <c r="L8614" i="7"/>
  <c r="A318" i="7"/>
  <c r="L7908" i="7"/>
  <c r="A3707" i="7"/>
  <c r="A1527" i="7"/>
  <c r="L9117" i="7"/>
  <c r="A4452" i="7"/>
  <c r="A1856" i="7"/>
  <c r="A5013" i="7"/>
  <c r="L4057" i="7"/>
  <c r="A4389" i="7"/>
  <c r="A3754" i="7"/>
  <c r="A1854" i="7"/>
  <c r="A41" i="7"/>
  <c r="L7631" i="7"/>
  <c r="A5557" i="7"/>
  <c r="L3788" i="7"/>
  <c r="A4276" i="7"/>
  <c r="A3105" i="7"/>
  <c r="A1472" i="7"/>
  <c r="L9062" i="7"/>
  <c r="A5282" i="7"/>
  <c r="L4520" i="7"/>
  <c r="A5281" i="7"/>
  <c r="L4536" i="7"/>
  <c r="A5279" i="7"/>
  <c r="L3632" i="7"/>
  <c r="A4914" i="7"/>
  <c r="L3908" i="7"/>
  <c r="A4097" i="7"/>
  <c r="A3835" i="7"/>
  <c r="A1522" i="7"/>
  <c r="L9112" i="7"/>
  <c r="A205" i="7"/>
  <c r="L7795" i="7"/>
  <c r="A5706" i="7"/>
  <c r="L4412" i="7"/>
  <c r="A5713" i="7"/>
  <c r="L3814" i="7"/>
  <c r="A5704" i="7"/>
  <c r="L3486" i="7"/>
  <c r="A5711" i="7"/>
  <c r="L3701" i="7"/>
  <c r="A5710" i="7"/>
  <c r="L3700" i="7"/>
  <c r="A5717" i="7"/>
  <c r="L3914" i="7"/>
  <c r="A5724" i="7"/>
  <c r="L4182" i="7"/>
  <c r="A4401" i="7"/>
  <c r="A4325" i="7"/>
  <c r="A3502" i="7"/>
  <c r="A2538" i="7"/>
  <c r="A2512" i="7"/>
  <c r="A3237" i="7"/>
  <c r="A2765" i="7"/>
  <c r="A2426" i="7"/>
  <c r="A2407" i="7"/>
  <c r="A1588" i="7"/>
  <c r="L9178" i="7"/>
  <c r="A1704" i="7"/>
  <c r="L9294" i="7"/>
  <c r="A1710" i="7"/>
  <c r="L9300" i="7"/>
  <c r="A741" i="7"/>
  <c r="L8331" i="7"/>
  <c r="A305" i="7"/>
  <c r="L7895" i="7"/>
  <c r="A646" i="7"/>
  <c r="L8236" i="7"/>
  <c r="A3335" i="7"/>
  <c r="A4257" i="7"/>
  <c r="A4639" i="7"/>
  <c r="L3939" i="7"/>
  <c r="A3463" i="7"/>
  <c r="A4115" i="7"/>
  <c r="A2665" i="7"/>
  <c r="A3717" i="7"/>
  <c r="A2482" i="7"/>
  <c r="A3715" i="7"/>
  <c r="A3706" i="7"/>
  <c r="A3338" i="7"/>
  <c r="A3337" i="7"/>
  <c r="A3245" i="7"/>
  <c r="A2932" i="7"/>
  <c r="A3251" i="7"/>
  <c r="A2738" i="7"/>
  <c r="A3250" i="7"/>
  <c r="A2930" i="7"/>
  <c r="A2314" i="7"/>
  <c r="A2753" i="7"/>
  <c r="A2808" i="7"/>
  <c r="A2464" i="7"/>
  <c r="A2369" i="7"/>
  <c r="A1819" i="7"/>
  <c r="A2124" i="7"/>
  <c r="A1835" i="7"/>
  <c r="A2463" i="7"/>
  <c r="A2159" i="7"/>
  <c r="A2462" i="7"/>
  <c r="A2190" i="7"/>
  <c r="A2437" i="7"/>
  <c r="A2325" i="7"/>
  <c r="A2668" i="7"/>
  <c r="A2316" i="7"/>
  <c r="A2667" i="7"/>
  <c r="A2299" i="7"/>
  <c r="A1642" i="7"/>
  <c r="L9232" i="7"/>
  <c r="A1772" i="7"/>
  <c r="L9362" i="7"/>
  <c r="A927" i="7"/>
  <c r="L8517" i="7"/>
  <c r="A1969" i="7"/>
  <c r="A1657" i="7"/>
  <c r="L9247" i="7"/>
  <c r="A1744" i="7"/>
  <c r="L9334" i="7"/>
  <c r="A1278" i="7"/>
  <c r="L8868" i="7"/>
  <c r="A1879" i="7"/>
  <c r="A1127" i="7"/>
  <c r="L8717" i="7"/>
  <c r="A1726" i="7"/>
  <c r="L9316" i="7"/>
  <c r="A2013"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A4299" i="7"/>
  <c r="A2853" i="7"/>
  <c r="A3185" i="7"/>
  <c r="A2475" i="7"/>
  <c r="A1207" i="7"/>
  <c r="L8797" i="7"/>
  <c r="A717" i="7"/>
  <c r="L8307" i="7"/>
  <c r="A1152" i="7"/>
  <c r="L8742" i="7"/>
  <c r="A5314" i="7"/>
  <c r="L4421" i="7"/>
  <c r="A4952" i="7"/>
  <c r="L3765" i="7"/>
  <c r="A4949" i="7"/>
  <c r="L3411" i="7"/>
  <c r="A3308" i="7"/>
  <c r="A1471" i="7"/>
  <c r="L9061" i="7"/>
  <c r="A5315" i="7"/>
  <c r="L3911" i="7"/>
  <c r="A5635" i="7"/>
  <c r="L3959" i="7"/>
  <c r="A4586" i="7"/>
  <c r="A5659" i="7"/>
  <c r="L3961" i="7"/>
  <c r="A5698" i="7"/>
  <c r="L4585" i="7"/>
  <c r="A5402" i="7"/>
  <c r="L4342" i="7"/>
  <c r="A4194" i="7"/>
  <c r="A5401" i="7"/>
  <c r="L3419" i="7"/>
  <c r="A5000" i="7"/>
  <c r="L3676" i="7"/>
  <c r="A5520" i="7"/>
  <c r="L3846" i="7"/>
  <c r="A5400" i="7"/>
  <c r="L3383" i="7"/>
  <c r="A5256" i="7"/>
  <c r="L3499" i="7"/>
  <c r="A4146" i="7"/>
  <c r="A5439" i="7"/>
  <c r="L3558" i="7"/>
  <c r="A4926" i="7"/>
  <c r="L3944" i="7"/>
  <c r="A4042"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A4825" i="7"/>
  <c r="L3717" i="7"/>
  <c r="A4225" i="7"/>
  <c r="A4089" i="7"/>
  <c r="A4808" i="7"/>
  <c r="L4131" i="7"/>
  <c r="A4392" i="7"/>
  <c r="A4112" i="7"/>
  <c r="A3807" i="7"/>
  <c r="A4919" i="7"/>
  <c r="L3973" i="7"/>
  <c r="A4815" i="7"/>
  <c r="L3284" i="7"/>
  <c r="A4447" i="7"/>
  <c r="A4111" i="7"/>
  <c r="A3959" i="7"/>
  <c r="A4846" i="7"/>
  <c r="L4576" i="7"/>
  <c r="A4742" i="7"/>
  <c r="L4430" i="7"/>
  <c r="A4446" i="7"/>
  <c r="A4086" i="7"/>
  <c r="A3615" i="7"/>
  <c r="A4829" i="7"/>
  <c r="L4085" i="7"/>
  <c r="A4645" i="7"/>
  <c r="L3520" i="7"/>
  <c r="A4453" i="7"/>
  <c r="A4181" i="7"/>
  <c r="A3887" i="7"/>
  <c r="A4828" i="7"/>
  <c r="L4040" i="7"/>
  <c r="A4468" i="7"/>
  <c r="A4196" i="7"/>
  <c r="A4020" i="7"/>
  <c r="A3407" i="7"/>
  <c r="A4859" i="7"/>
  <c r="L4086" i="7"/>
  <c r="A4739" i="7"/>
  <c r="L3589" i="7"/>
  <c r="A4467" i="7"/>
  <c r="A4243" i="7"/>
  <c r="A3447" i="7"/>
  <c r="A3718" i="7"/>
  <c r="A3606" i="7"/>
  <c r="A3382" i="7"/>
  <c r="A2488" i="7"/>
  <c r="A3389" i="7"/>
  <c r="A3516" i="7"/>
  <c r="A3031" i="7"/>
  <c r="A3675" i="7"/>
  <c r="A3094" i="7"/>
  <c r="A3610" i="7"/>
  <c r="A3087" i="7"/>
  <c r="A3697" i="7"/>
  <c r="A3086" i="7"/>
  <c r="A3728" i="7"/>
  <c r="A3408" i="7"/>
  <c r="A3278" i="7"/>
  <c r="A2997" i="7"/>
  <c r="A2805" i="7"/>
  <c r="A2772" i="7"/>
  <c r="A2995" i="7"/>
  <c r="A2755" i="7"/>
  <c r="A3090" i="7"/>
  <c r="A2954" i="7"/>
  <c r="A2754" i="7"/>
  <c r="A3161" i="7"/>
  <c r="A2913" i="7"/>
  <c r="A2402" i="7"/>
  <c r="A2473" i="7"/>
  <c r="A2329" i="7"/>
  <c r="A2360" i="7"/>
  <c r="A1947" i="7"/>
  <c r="A1946" i="7"/>
  <c r="A1650" i="7"/>
  <c r="L9240" i="7"/>
  <c r="A2341" i="7"/>
  <c r="A1939" i="7"/>
  <c r="A2340" i="7"/>
  <c r="A2579" i="7"/>
  <c r="A1931" i="7"/>
  <c r="A1532" i="7"/>
  <c r="L9122" i="7"/>
  <c r="A943" i="7"/>
  <c r="L8533" i="7"/>
  <c r="A1175" i="7"/>
  <c r="L8765" i="7"/>
  <c r="A1961" i="7"/>
  <c r="A1689" i="7"/>
  <c r="L9279" i="7"/>
  <c r="A2040" i="7"/>
  <c r="A1792" i="7"/>
  <c r="L9381" i="7"/>
  <c r="A1528" i="7"/>
  <c r="L9118" i="7"/>
  <c r="A1959" i="7"/>
  <c r="A1759" i="7"/>
  <c r="L9349" i="7"/>
  <c r="A1535" i="7"/>
  <c r="L9125" i="7"/>
  <c r="A1790" i="7"/>
  <c r="L9379" i="7"/>
  <c r="A1957"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A4222" i="7"/>
  <c r="A4685" i="7"/>
  <c r="L3637" i="7"/>
  <c r="A4684" i="7"/>
  <c r="L3562" i="7"/>
  <c r="A4699" i="7"/>
  <c r="L4038" i="7"/>
  <c r="A2450" i="7"/>
  <c r="A1858" i="7"/>
  <c r="A2443" i="7"/>
  <c r="A1988"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A4727" i="7"/>
  <c r="L4117" i="7"/>
  <c r="A4718" i="7"/>
  <c r="L3671" i="7"/>
  <c r="A4725" i="7"/>
  <c r="L4055" i="7"/>
  <c r="A4724" i="7"/>
  <c r="L3940" i="7"/>
  <c r="A3972" i="7"/>
  <c r="A4131" i="7"/>
  <c r="A2934" i="7"/>
  <c r="A3616" i="7"/>
  <c r="A1754" i="7"/>
  <c r="L9344" i="7"/>
  <c r="A2295" i="7"/>
  <c r="A1972" i="7"/>
  <c r="A1849" i="7"/>
  <c r="A1149" i="7"/>
  <c r="L8739" i="7"/>
  <c r="A693" i="7"/>
  <c r="L8283" i="7"/>
  <c r="A135" i="7"/>
  <c r="L7725" i="7"/>
  <c r="A3427" i="7"/>
  <c r="A2225" i="7"/>
  <c r="A1072" i="7"/>
  <c r="L8662" i="7"/>
  <c r="A5883" i="7"/>
  <c r="L4290" i="7"/>
  <c r="A5387" i="7"/>
  <c r="L3690" i="7"/>
  <c r="A3599" i="7"/>
  <c r="A5795" i="7"/>
  <c r="L4196" i="7"/>
  <c r="A5786" i="7"/>
  <c r="L4571" i="7"/>
  <c r="A5889" i="7"/>
  <c r="L4198" i="7"/>
  <c r="A5417" i="7"/>
  <c r="L3979" i="7"/>
  <c r="A5792" i="7"/>
  <c r="L4009" i="7"/>
  <c r="A5392" i="7"/>
  <c r="L4158" i="7"/>
  <c r="A5415" i="7"/>
  <c r="L3649" i="7"/>
  <c r="A5207" i="7"/>
  <c r="L3289" i="7"/>
  <c r="A5790" i="7"/>
  <c r="L3967" i="7"/>
  <c r="A4242" i="7"/>
  <c r="A5885" i="7"/>
  <c r="L3746" i="7"/>
  <c r="A5389" i="7"/>
  <c r="L3886" i="7"/>
  <c r="A3295" i="7"/>
  <c r="A5796" i="7"/>
  <c r="L4245" i="7"/>
  <c r="A4905" i="7"/>
  <c r="L3287" i="7"/>
  <c r="A4353" i="7"/>
  <c r="A4744" i="7"/>
  <c r="L4202" i="7"/>
  <c r="A4367" i="7"/>
  <c r="A3927" i="7"/>
  <c r="A4573" i="7"/>
  <c r="A4277" i="7"/>
  <c r="A3759" i="7"/>
  <c r="A4307" i="7"/>
  <c r="A3598" i="7"/>
  <c r="A3047" i="7"/>
  <c r="A3507" i="7"/>
  <c r="A3698" i="7"/>
  <c r="A3577" i="7"/>
  <c r="A3576" i="7"/>
  <c r="A3229" i="7"/>
  <c r="A3220" i="7"/>
  <c r="A2820" i="7"/>
  <c r="A2858" i="7"/>
  <c r="A2241" i="7"/>
  <c r="A2527" i="7"/>
  <c r="A2526" i="7"/>
  <c r="A2501" i="7"/>
  <c r="A2356" i="7"/>
  <c r="A2155"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A2136" i="7"/>
  <c r="A2616" i="7"/>
  <c r="A2617" i="7"/>
  <c r="A2231" i="7"/>
  <c r="A1776" i="7"/>
  <c r="L9365" i="7"/>
  <c r="A690" i="7"/>
  <c r="L8280" i="7"/>
  <c r="A4107" i="7"/>
  <c r="A3305" i="7"/>
  <c r="A3116" i="7"/>
  <c r="A2825" i="7"/>
  <c r="A2026" i="7"/>
  <c r="A1215" i="7"/>
  <c r="L8805" i="7"/>
  <c r="A1403" i="7"/>
  <c r="L8993" i="7"/>
  <c r="A727" i="7"/>
  <c r="L8317" i="7"/>
  <c r="A4179" i="7"/>
  <c r="A2554" i="7"/>
  <c r="A330" i="7"/>
  <c r="L7920" i="7"/>
  <c r="A5288" i="7"/>
  <c r="L4002" i="7"/>
  <c r="A4951" i="7"/>
  <c r="L4223" i="7"/>
  <c r="A3378" i="7"/>
  <c r="A1887" i="7"/>
  <c r="A1010" i="7"/>
  <c r="L8600" i="7"/>
  <c r="A454" i="7"/>
  <c r="L8044" i="7"/>
  <c r="A5296" i="7"/>
  <c r="L3810" i="7"/>
  <c r="A3183" i="7"/>
  <c r="A3426" i="7"/>
  <c r="A2116"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A5083" i="7"/>
  <c r="L4205" i="7"/>
  <c r="A4018" i="7"/>
  <c r="A5085" i="7"/>
  <c r="L3461" i="7"/>
  <c r="A3809"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A4041" i="7"/>
  <c r="A3054" i="7"/>
  <c r="A4248" i="7"/>
  <c r="A4671" i="7"/>
  <c r="L3561" i="7"/>
  <c r="A4455" i="7"/>
  <c r="A4175" i="7"/>
  <c r="A4862" i="7"/>
  <c r="L4221" i="7"/>
  <c r="A4262" i="7"/>
  <c r="A4038" i="7"/>
  <c r="A4669" i="7"/>
  <c r="L3495" i="7"/>
  <c r="A4860" i="7"/>
  <c r="L3567" i="7"/>
  <c r="A4228" i="7"/>
  <c r="A4731" i="7"/>
  <c r="L4435" i="7"/>
  <c r="A4147" i="7"/>
  <c r="A3622" i="7"/>
  <c r="A3485" i="7"/>
  <c r="A3397" i="7"/>
  <c r="A3620" i="7"/>
  <c r="A3292" i="7"/>
  <c r="A3859" i="7"/>
  <c r="A3499" i="7"/>
  <c r="A3291" i="7"/>
  <c r="A3530" i="7"/>
  <c r="A2743" i="7"/>
  <c r="A3537" i="7"/>
  <c r="A3409" i="7"/>
  <c r="A3512" i="7"/>
  <c r="A3288" i="7"/>
  <c r="A3069" i="7"/>
  <c r="A3092" i="7"/>
  <c r="A2704" i="7"/>
  <c r="A2747" i="7"/>
  <c r="A3169" i="7"/>
  <c r="A3168" i="7"/>
  <c r="A2912" i="7"/>
  <c r="A1635" i="7"/>
  <c r="L9225" i="7"/>
  <c r="A2320" i="7"/>
  <c r="A2471" i="7"/>
  <c r="A1651" i="7"/>
  <c r="L9241" i="7"/>
  <c r="A2485" i="7"/>
  <c r="A2228" i="7"/>
  <c r="A1964" i="7"/>
  <c r="A1182" i="7"/>
  <c r="L8772" i="7"/>
  <c r="A1578" i="7"/>
  <c r="L9168" i="7"/>
  <c r="A1889" i="7"/>
  <c r="A1545" i="7"/>
  <c r="L9135" i="7"/>
  <c r="A1944" i="7"/>
  <c r="A1512" i="7"/>
  <c r="L9102" i="7"/>
  <c r="A1583" i="7"/>
  <c r="L9173" i="7"/>
  <c r="A1910"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A5560" i="7"/>
  <c r="L3859" i="7"/>
  <c r="A5087" i="7"/>
  <c r="L4304" i="7"/>
  <c r="A4600" i="7"/>
  <c r="L4383" i="7"/>
  <c r="A3604" i="7"/>
  <c r="A3115" i="7"/>
  <c r="A2571" i="7"/>
  <c r="A1734" i="7"/>
  <c r="L9324" i="7"/>
  <c r="A1402" i="7"/>
  <c r="L8992" i="7"/>
  <c r="A800" i="7"/>
  <c r="L8390" i="7"/>
  <c r="A4558" i="7"/>
  <c r="A4571" i="7"/>
  <c r="A5017" i="7"/>
  <c r="L3541" i="7"/>
  <c r="A5206" i="7"/>
  <c r="L3753" i="7"/>
  <c r="A4085" i="7"/>
  <c r="A2887" i="7"/>
  <c r="A1591" i="7"/>
  <c r="L9181" i="7"/>
  <c r="A332" i="7"/>
  <c r="L7922" i="7"/>
  <c r="A5945" i="7"/>
  <c r="L4634" i="7"/>
  <c r="A5632" i="7"/>
  <c r="L4272" i="7"/>
  <c r="A5223" i="7"/>
  <c r="L3470" i="7"/>
  <c r="A5629" i="7"/>
  <c r="L4269" i="7"/>
  <c r="A5620" i="7"/>
  <c r="L4266" i="7"/>
  <c r="A3977" i="7"/>
  <c r="A4543" i="7"/>
  <c r="A4198" i="7"/>
  <c r="A3988" i="7"/>
  <c r="A3827" i="7"/>
  <c r="A3528" i="7"/>
  <c r="A2218" i="7"/>
  <c r="A3170" i="7"/>
  <c r="A2217" i="7"/>
  <c r="A2613" i="7"/>
  <c r="A2050" i="7"/>
  <c r="A1679" i="7"/>
  <c r="L9269" i="7"/>
  <c r="A1034" i="7"/>
  <c r="L8624" i="7"/>
  <c r="A312" i="7"/>
  <c r="L7902" i="7"/>
  <c r="A4053"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A4760" i="7"/>
  <c r="L3987" i="7"/>
  <c r="A4759" i="7"/>
  <c r="L3804" i="7"/>
  <c r="A4319" i="7"/>
  <c r="A4766" i="7"/>
  <c r="L4436" i="7"/>
  <c r="A4413" i="7"/>
  <c r="A4285" i="7"/>
  <c r="A4771" i="7"/>
  <c r="L4440" i="7"/>
  <c r="A4283" i="7"/>
  <c r="A3134" i="7"/>
  <c r="A3556" i="7"/>
  <c r="A3562" i="7"/>
  <c r="A2871" i="7"/>
  <c r="A3496" i="7"/>
  <c r="A3133" i="7"/>
  <c r="A3236" i="7"/>
  <c r="A2908" i="7"/>
  <c r="A2907" i="7"/>
  <c r="A3194" i="7"/>
  <c r="A3193" i="7"/>
  <c r="A2905" i="7"/>
  <c r="A3192" i="7"/>
  <c r="A1658" i="7"/>
  <c r="L9248" i="7"/>
  <c r="A2238" i="7"/>
  <c r="A2548" i="7"/>
  <c r="A2235" i="7"/>
  <c r="A1660" i="7"/>
  <c r="L9250" i="7"/>
  <c r="A2089" i="7"/>
  <c r="A1198" i="7"/>
  <c r="L8788" i="7"/>
  <c r="A1552" i="7"/>
  <c r="L9142" i="7"/>
  <c r="A2078"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A3949" i="7"/>
  <c r="A3142" i="7"/>
  <c r="A1978" i="7"/>
  <c r="A1135" i="7"/>
  <c r="L8725" i="7"/>
  <c r="A1136" i="7"/>
  <c r="L8726" i="7"/>
  <c r="A5323" i="7"/>
  <c r="L3602" i="7"/>
  <c r="A5325" i="7"/>
  <c r="L4076" i="7"/>
  <c r="A3828" i="7"/>
  <c r="A4811" i="7"/>
  <c r="L4292" i="7"/>
  <c r="A3625" i="7"/>
  <c r="A1993" i="7"/>
  <c r="A1040" i="7"/>
  <c r="L8630" i="7"/>
  <c r="A4946" i="7"/>
  <c r="L3870" i="7"/>
  <c r="A5038" i="7"/>
  <c r="L4142" i="7"/>
  <c r="A4943" i="7"/>
  <c r="L3642" i="7"/>
  <c r="A4941" i="7"/>
  <c r="L3371" i="7"/>
  <c r="A3550" i="7"/>
  <c r="A3235" i="7"/>
  <c r="A2835" i="7"/>
  <c r="A2904" i="7"/>
  <c r="A1698" i="7"/>
  <c r="L9288" i="7"/>
  <c r="A2452" i="7"/>
  <c r="A2243" i="7"/>
  <c r="A1553" i="7"/>
  <c r="L9143" i="7"/>
  <c r="A2085" i="7"/>
  <c r="A1195" i="7"/>
  <c r="L8785" i="7"/>
  <c r="A1145" i="7"/>
  <c r="L8735" i="7"/>
  <c r="A321" i="7"/>
  <c r="L7911" i="7"/>
  <c r="A652" i="7"/>
  <c r="L8242" i="7"/>
  <c r="A3019" i="7"/>
  <c r="A2037" i="7"/>
  <c r="A2351" i="7"/>
  <c r="A2133" i="7"/>
  <c r="A3373" i="7"/>
  <c r="A2306" i="7"/>
  <c r="A1349" i="7"/>
  <c r="L8939" i="7"/>
  <c r="A527" i="7"/>
  <c r="L8117" i="7"/>
  <c r="A5555" i="7"/>
  <c r="L3359" i="7"/>
  <c r="A5554" i="7"/>
  <c r="L4322" i="7"/>
  <c r="A3796" i="7"/>
  <c r="A2318"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A1976" i="7"/>
  <c r="A5723" i="7"/>
  <c r="L4181" i="7"/>
  <c r="A5705" i="7"/>
  <c r="L3487" i="7"/>
  <c r="A5728" i="7"/>
  <c r="L4538" i="7"/>
  <c r="A5703" i="7"/>
  <c r="L3485" i="7"/>
  <c r="A5702" i="7"/>
  <c r="L3435" i="7"/>
  <c r="A5709" i="7"/>
  <c r="L3653" i="7"/>
  <c r="A5716" i="7"/>
  <c r="L3901" i="7"/>
  <c r="A4377" i="7"/>
  <c r="A4293" i="7"/>
  <c r="A2544" i="7"/>
  <c r="A3786" i="7"/>
  <c r="A3585" i="7"/>
  <c r="A2869" i="7"/>
  <c r="A2980" i="7"/>
  <c r="A2545" i="7"/>
  <c r="A2486" i="7"/>
  <c r="A1231" i="7"/>
  <c r="L8821" i="7"/>
  <c r="A2007" i="7"/>
  <c r="A1142" i="7"/>
  <c r="L8732" i="7"/>
  <c r="A739" i="7"/>
  <c r="L8329" i="7"/>
  <c r="A304" i="7"/>
  <c r="L7894" i="7"/>
  <c r="A740" i="7"/>
  <c r="L8330" i="7"/>
  <c r="A3247" i="7"/>
  <c r="A4642" i="7"/>
  <c r="L4432" i="7"/>
  <c r="A4073" i="7"/>
  <c r="A4239" i="7"/>
  <c r="A4077" i="7"/>
  <c r="A4075" i="7"/>
  <c r="A3462" i="7"/>
  <c r="A3509" i="7"/>
  <c r="A3716" i="7"/>
  <c r="A3667" i="7"/>
  <c r="A3650" i="7"/>
  <c r="A3705" i="7"/>
  <c r="A3336" i="7"/>
  <c r="A3053" i="7"/>
  <c r="A2740" i="7"/>
  <c r="A3059" i="7"/>
  <c r="A2608" i="7"/>
  <c r="A3114" i="7"/>
  <c r="A2818" i="7"/>
  <c r="A3249" i="7"/>
  <c r="A2710" i="7"/>
  <c r="A2752" i="7"/>
  <c r="A1770" i="7"/>
  <c r="L9360" i="7"/>
  <c r="A2313" i="7"/>
  <c r="A2312" i="7"/>
  <c r="A2042" i="7"/>
  <c r="A1818" i="7"/>
  <c r="A2415" i="7"/>
  <c r="A1898" i="7"/>
  <c r="A2414" i="7"/>
  <c r="A1970" i="7"/>
  <c r="A2413" i="7"/>
  <c r="A2317" i="7"/>
  <c r="A2612" i="7"/>
  <c r="A2300" i="7"/>
  <c r="A2611" i="7"/>
  <c r="A2203" i="7"/>
  <c r="A1900" i="7"/>
  <c r="A1342" i="7"/>
  <c r="L8932" i="7"/>
  <c r="A1496" i="7"/>
  <c r="L9086" i="7"/>
  <c r="A1897" i="7"/>
  <c r="A1399" i="7"/>
  <c r="L8989" i="7"/>
  <c r="A1616" i="7"/>
  <c r="L9206" i="7"/>
  <c r="A283" i="7"/>
  <c r="L7873" i="7"/>
  <c r="A1743" i="7"/>
  <c r="L9333" i="7"/>
  <c r="A1015" i="7"/>
  <c r="L8605" i="7"/>
  <c r="A1614" i="7"/>
  <c r="L9204" i="7"/>
  <c r="A1869"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A3838" i="7"/>
  <c r="A3219" i="7"/>
  <c r="A2840" i="7"/>
  <c r="A1682" i="7"/>
  <c r="L9272" i="7"/>
  <c r="A1585" i="7"/>
  <c r="L9175" i="7"/>
  <c r="A1209" i="7"/>
  <c r="L8799" i="7"/>
  <c r="A658" i="7"/>
  <c r="L8248" i="7"/>
  <c r="A5010" i="7"/>
  <c r="L3572" i="7"/>
  <c r="A5316" i="7"/>
  <c r="L3912" i="7"/>
  <c r="A4509" i="7"/>
  <c r="A3001" i="7"/>
  <c r="A555" i="7"/>
  <c r="L8145" i="7"/>
  <c r="A5523" i="7"/>
  <c r="L4161" i="7"/>
  <c r="A5515" i="7"/>
  <c r="L3385" i="7"/>
  <c r="A5699" i="7"/>
  <c r="L4251" i="7"/>
  <c r="A4818" i="7"/>
  <c r="L3408" i="7"/>
  <c r="A5658" i="7"/>
  <c r="L3960" i="7"/>
  <c r="A5330" i="7"/>
  <c r="L3603" i="7"/>
  <c r="A5697" i="7"/>
  <c r="L4378" i="7"/>
  <c r="A5313" i="7"/>
  <c r="L4334" i="7"/>
  <c r="A4450" i="7"/>
  <c r="A5512" i="7"/>
  <c r="L3355" i="7"/>
  <c r="A5336" i="7"/>
  <c r="L4427" i="7"/>
  <c r="A5144" i="7"/>
  <c r="L3452" i="7"/>
  <c r="A5895" i="7"/>
  <c r="L3713" i="7"/>
  <c r="A5311" i="7"/>
  <c r="L4426" i="7"/>
  <c r="A4858" i="7"/>
  <c r="L3865" i="7"/>
  <c r="A4026" i="7"/>
  <c r="A5526" i="7"/>
  <c r="L4164" i="7"/>
  <c r="A5334" i="7"/>
  <c r="L4064" i="7"/>
  <c r="A5078" i="7"/>
  <c r="L4340" i="7"/>
  <c r="A4186" i="7"/>
  <c r="A5653" i="7"/>
  <c r="L3393" i="7"/>
  <c r="A5405" i="7"/>
  <c r="L3889" i="7"/>
  <c r="A5309" i="7"/>
  <c r="L4234" i="7"/>
  <c r="A5077" i="7"/>
  <c r="L4095" i="7"/>
  <c r="A5652" i="7"/>
  <c r="L3392" i="7"/>
  <c r="A5508" i="7"/>
  <c r="L3351" i="7"/>
  <c r="A5292" i="7"/>
  <c r="L3610" i="7"/>
  <c r="A4961" i="7"/>
  <c r="L3373" i="7"/>
  <c r="A3894" i="7"/>
  <c r="A4809" i="7"/>
  <c r="L4217" i="7"/>
  <c r="A4201" i="7"/>
  <c r="A4017" i="7"/>
  <c r="A4648" i="7"/>
  <c r="L3669" i="7"/>
  <c r="A4200" i="7"/>
  <c r="A4088" i="7"/>
  <c r="A3471" i="7"/>
  <c r="A4855" i="7"/>
  <c r="L4425" i="7"/>
  <c r="A4807" i="7"/>
  <c r="L4084" i="7"/>
  <c r="A4423" i="7"/>
  <c r="A4095" i="7"/>
  <c r="A3863" i="7"/>
  <c r="A4830" i="7"/>
  <c r="L4218" i="7"/>
  <c r="A4646" i="7"/>
  <c r="L3560" i="7"/>
  <c r="A4246" i="7"/>
  <c r="A4030" i="7"/>
  <c r="A3375" i="7"/>
  <c r="A4821" i="7"/>
  <c r="L3521" i="7"/>
  <c r="A4637" i="7"/>
  <c r="L4590" i="7"/>
  <c r="A4429" i="7"/>
  <c r="A4165" i="7"/>
  <c r="A3671" i="7"/>
  <c r="A4740" i="7"/>
  <c r="L4039" i="7"/>
  <c r="A4428" i="7"/>
  <c r="A4164" i="7"/>
  <c r="A3940" i="7"/>
  <c r="A3166" i="7"/>
  <c r="A4843" i="7"/>
  <c r="L4533" i="7"/>
  <c r="A4507" i="7"/>
  <c r="A4451" i="7"/>
  <c r="A4171" i="7"/>
  <c r="A3886" i="7"/>
  <c r="A3710" i="7"/>
  <c r="A3518" i="7"/>
  <c r="A3358" i="7"/>
  <c r="A3677" i="7"/>
  <c r="A3293" i="7"/>
  <c r="A3388" i="7"/>
  <c r="A2806" i="7"/>
  <c r="A3483" i="7"/>
  <c r="A2774" i="7"/>
  <c r="A3498" i="7"/>
  <c r="A2767" i="7"/>
  <c r="A3609" i="7"/>
  <c r="A3864" i="7"/>
  <c r="A3720" i="7"/>
  <c r="A3400" i="7"/>
  <c r="A3167" i="7"/>
  <c r="A2917" i="7"/>
  <c r="A2757" i="7"/>
  <c r="A3091" i="7"/>
  <c r="A2811" i="7"/>
  <c r="A2474" i="7"/>
  <c r="A3074" i="7"/>
  <c r="A2914" i="7"/>
  <c r="A2626" i="7"/>
  <c r="A3097" i="7"/>
  <c r="A2809" i="7"/>
  <c r="A3096" i="7"/>
  <c r="A2441" i="7"/>
  <c r="A2321" i="7"/>
  <c r="A2336" i="7"/>
  <c r="A1603" i="7"/>
  <c r="L9193" i="7"/>
  <c r="A2502" i="7"/>
  <c r="A2469" i="7"/>
  <c r="A2229" i="7"/>
  <c r="A2420" i="7"/>
  <c r="A2018" i="7"/>
  <c r="A2427" i="7"/>
  <c r="A1932" i="7"/>
  <c r="A1516" i="7"/>
  <c r="L9106" i="7"/>
  <c r="A783" i="7"/>
  <c r="L8373" i="7"/>
  <c r="A1530" i="7"/>
  <c r="L9120" i="7"/>
  <c r="A1945" i="7"/>
  <c r="A1609" i="7"/>
  <c r="L9199" i="7"/>
  <c r="A1968" i="7"/>
  <c r="A1760" i="7"/>
  <c r="L9350" i="7"/>
  <c r="A1459" i="7"/>
  <c r="L9049" i="7"/>
  <c r="A1935" i="7"/>
  <c r="A1631" i="7"/>
  <c r="L9221" i="7"/>
  <c r="A2102" i="7"/>
  <c r="A1782" i="7"/>
  <c r="L9371" i="7"/>
  <c r="A1909"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A4979" i="7"/>
  <c r="L3767" i="7"/>
  <c r="A4683" i="7"/>
  <c r="L3422" i="7"/>
  <c r="A2803" i="7"/>
  <c r="A2292" i="7"/>
  <c r="A2275" i="7"/>
  <c r="A1764" i="7"/>
  <c r="L9354" i="7"/>
  <c r="A991" i="7"/>
  <c r="L8581" i="7"/>
  <c r="A966" i="7"/>
  <c r="L8556" i="7"/>
  <c r="A1022" i="7"/>
  <c r="L8612" i="7"/>
  <c r="A1569" i="7"/>
  <c r="L9159" i="7"/>
  <c r="A1952"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A3761" i="7"/>
  <c r="A2127" i="7"/>
  <c r="A2466" i="7"/>
  <c r="A2669" i="7"/>
  <c r="A1756" i="7"/>
  <c r="L9346" i="7"/>
  <c r="A951" i="7"/>
  <c r="L8541" i="7"/>
  <c r="A1148" i="7"/>
  <c r="L8738" i="7"/>
  <c r="A291" i="7"/>
  <c r="L7881" i="7"/>
  <c r="A4065" i="7"/>
  <c r="A2958"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A4080" i="7"/>
  <c r="A4359" i="7"/>
  <c r="A4758" i="7"/>
  <c r="L4331" i="7"/>
  <c r="A4365" i="7"/>
  <c r="A4756" i="7"/>
  <c r="L3794" i="7"/>
  <c r="A4907" i="7"/>
  <c r="L3546" i="7"/>
  <c r="A4163" i="7"/>
  <c r="A3078" i="7"/>
  <c r="A3660" i="7"/>
  <c r="A3363" i="7"/>
  <c r="A3578" i="7"/>
  <c r="A2854" i="7"/>
  <c r="A3488" i="7"/>
  <c r="A3013" i="7"/>
  <c r="A3204" i="7"/>
  <c r="A2827" i="7"/>
  <c r="A2826" i="7"/>
  <c r="A2098" i="7"/>
  <c r="A2151" i="7"/>
  <c r="A2230" i="7"/>
  <c r="A2516" i="7"/>
  <c r="A2212" i="7"/>
  <c r="A2119"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A3798" i="7"/>
  <c r="A3873" i="7"/>
  <c r="A2978" i="7"/>
  <c r="A2233" i="7"/>
  <c r="A1778" i="7"/>
  <c r="L9367" i="7"/>
  <c r="A919" i="7"/>
  <c r="L8509" i="7"/>
  <c r="A689" i="7"/>
  <c r="L8279" i="7"/>
  <c r="A1675" i="7"/>
  <c r="L9265" i="7"/>
  <c r="A3520" i="7"/>
  <c r="A3187" i="7"/>
  <c r="A2785" i="7"/>
  <c r="A2523" i="7"/>
  <c r="A2093" i="7"/>
  <c r="A1400" i="7"/>
  <c r="L8990" i="7"/>
  <c r="A7" i="7"/>
  <c r="L7597" i="7"/>
  <c r="A3239" i="7"/>
  <c r="A2128" i="7"/>
  <c r="A710" i="7"/>
  <c r="L8300" i="7"/>
  <c r="A5287" i="7"/>
  <c r="L3758" i="7"/>
  <c r="A4093" i="7"/>
  <c r="A2860" i="7"/>
  <c r="A1573" i="7"/>
  <c r="L9163" i="7"/>
  <c r="A459" i="7"/>
  <c r="L8049" i="7"/>
  <c r="A148" i="7"/>
  <c r="L7738" i="7"/>
  <c r="A4050" i="7"/>
  <c r="A3214" i="7"/>
  <c r="A3098" i="7"/>
  <c r="A926" i="7"/>
  <c r="L8516" i="7"/>
  <c r="A2117" i="7"/>
  <c r="A228" i="7"/>
  <c r="L7818" i="7"/>
  <c r="A5235" i="7"/>
  <c r="L3447" i="7"/>
  <c r="A5538" i="7"/>
  <c r="L3443" i="7"/>
  <c r="A4098"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A5100" i="7"/>
  <c r="L4069" i="7"/>
  <c r="A4505" i="7"/>
  <c r="A4393" i="7"/>
  <c r="A3479" i="7"/>
  <c r="A4672" i="7"/>
  <c r="L3601" i="7"/>
  <c r="A4184" i="7"/>
  <c r="A4479" i="7"/>
  <c r="A4431" i="7"/>
  <c r="A4167" i="7"/>
  <c r="A4670" i="7"/>
  <c r="L3510" i="7"/>
  <c r="A4182" i="7"/>
  <c r="A3861" i="7"/>
  <c r="A4477" i="7"/>
  <c r="A4836" i="7"/>
  <c r="L4041" i="7"/>
  <c r="A4108" i="7"/>
  <c r="A4667" i="7"/>
  <c r="L3305" i="7"/>
  <c r="A4067" i="7"/>
  <c r="A3534" i="7"/>
  <c r="A3477" i="7"/>
  <c r="A2706" i="7"/>
  <c r="A3492" i="7"/>
  <c r="A3095" i="7"/>
  <c r="A3731" i="7"/>
  <c r="A3491" i="7"/>
  <c r="A3030" i="7"/>
  <c r="A3514" i="7"/>
  <c r="A3881" i="7"/>
  <c r="A3481" i="7"/>
  <c r="A3289" i="7"/>
  <c r="A3480" i="7"/>
  <c r="A3055" i="7"/>
  <c r="A2773" i="7"/>
  <c r="A3020" i="7"/>
  <c r="A3283" i="7"/>
  <c r="A3106" i="7"/>
  <c r="A3073" i="7"/>
  <c r="A3088" i="7"/>
  <c r="A2768" i="7"/>
  <c r="A2416" i="7"/>
  <c r="A2248" i="7"/>
  <c r="A2343" i="7"/>
  <c r="A2302" i="7"/>
  <c r="A2333" i="7"/>
  <c r="A1962" i="7"/>
  <c r="A1956" i="7"/>
  <c r="A1547" i="7"/>
  <c r="L9137" i="7"/>
  <c r="A1546" i="7"/>
  <c r="L9136" i="7"/>
  <c r="A1825" i="7"/>
  <c r="A1529" i="7"/>
  <c r="L9119" i="7"/>
  <c r="A1888" i="7"/>
  <c r="A1166" i="7"/>
  <c r="L8756" i="7"/>
  <c r="A1511" i="7"/>
  <c r="L9101" i="7"/>
  <c r="A1630" i="7"/>
  <c r="L9220" i="7"/>
  <c r="A2029"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A2649" i="7"/>
  <c r="A2563" i="7"/>
  <c r="A1380" i="7"/>
  <c r="L8970" i="7"/>
  <c r="A1378" i="7"/>
  <c r="L8968" i="7"/>
  <c r="A351" i="7"/>
  <c r="L7941" i="7"/>
  <c r="A4570" i="7"/>
  <c r="A4581" i="7"/>
  <c r="A4555" i="7"/>
  <c r="A5019" i="7"/>
  <c r="L4551" i="7"/>
  <c r="A5205" i="7"/>
  <c r="L3752" i="7"/>
  <c r="A5204" i="7"/>
  <c r="L3751" i="7"/>
  <c r="A4051" i="7"/>
  <c r="A3769" i="7"/>
  <c r="A659" i="7"/>
  <c r="L8249" i="7"/>
  <c r="A5633" i="7"/>
  <c r="L4273" i="7"/>
  <c r="A5624" i="7"/>
  <c r="L4268" i="7"/>
  <c r="A5630" i="7"/>
  <c r="L4270" i="7"/>
  <c r="A5621" i="7"/>
  <c r="L3536" i="7"/>
  <c r="A5124" i="7"/>
  <c r="L4332" i="7"/>
  <c r="A3969" i="7"/>
  <c r="A4495" i="7"/>
  <c r="A4677" i="7"/>
  <c r="L3367" i="7"/>
  <c r="A4675" i="7"/>
  <c r="L3316" i="7"/>
  <c r="A3755" i="7"/>
  <c r="A3312" i="7"/>
  <c r="A3107" i="7"/>
  <c r="A2810" i="7"/>
  <c r="A1906" i="7"/>
  <c r="A2139" i="7"/>
  <c r="A1628" i="7"/>
  <c r="L9218" i="7"/>
  <c r="A1655" i="7"/>
  <c r="L9245" i="7"/>
  <c r="A162" i="7"/>
  <c r="L7752" i="7"/>
  <c r="A150" i="7"/>
  <c r="L7740" i="7"/>
  <c r="A3646" i="7"/>
  <c r="A273" i="7"/>
  <c r="L7863" i="7"/>
  <c r="A5267" i="7"/>
  <c r="L4263" i="7"/>
  <c r="A5603" i="7"/>
  <c r="L4171" i="7"/>
  <c r="A5571" i="7"/>
  <c r="L4484" i="7"/>
  <c r="A5602" i="7"/>
  <c r="L4170" i="7"/>
  <c r="A5570" i="7"/>
  <c r="L3483" i="7"/>
  <c r="A4762" i="7"/>
  <c r="L4128" i="7"/>
  <c r="A5609" i="7"/>
  <c r="L4526" i="7"/>
  <c r="A5577" i="7"/>
  <c r="L4411" i="7"/>
  <c r="A4058" i="7"/>
  <c r="A5592" i="7"/>
  <c r="L3893" i="7"/>
  <c r="A5607" i="7"/>
  <c r="L4175" i="7"/>
  <c r="A5575" i="7"/>
  <c r="L4487" i="7"/>
  <c r="A5582" i="7"/>
  <c r="L3693" i="7"/>
  <c r="A5597" i="7"/>
  <c r="L3898" i="7"/>
  <c r="A5565" i="7"/>
  <c r="L3478" i="7"/>
  <c r="A5596" i="7"/>
  <c r="L3897" i="7"/>
  <c r="A5564" i="7"/>
  <c r="L3477" i="7"/>
  <c r="A4409" i="7"/>
  <c r="A3559" i="7"/>
  <c r="A4056" i="7"/>
  <c r="A4407" i="7"/>
  <c r="A4287" i="7"/>
  <c r="A3423" i="7"/>
  <c r="A4405" i="7"/>
  <c r="A4788" i="7"/>
  <c r="L3283" i="7"/>
  <c r="A4763" i="7"/>
  <c r="L4129" i="7"/>
  <c r="A3766" i="7"/>
  <c r="A3565" i="7"/>
  <c r="A3563" i="7"/>
  <c r="A3554" i="7"/>
  <c r="A3784" i="7"/>
  <c r="A3424" i="7"/>
  <c r="A2901" i="7"/>
  <c r="A3212" i="7"/>
  <c r="A2900" i="7"/>
  <c r="A2867" i="7"/>
  <c r="A3138" i="7"/>
  <c r="A3137" i="7"/>
  <c r="A2881" i="7"/>
  <c r="A3136" i="7"/>
  <c r="A2535" i="7"/>
  <c r="A2509" i="7"/>
  <c r="A2075" i="7"/>
  <c r="A2084" i="7"/>
  <c r="A765" i="7"/>
  <c r="L8355" i="7"/>
  <c r="A2081" i="7"/>
  <c r="A2088" i="7"/>
  <c r="A2087" i="7"/>
  <c r="A1982" i="7"/>
  <c r="A764" i="7"/>
  <c r="L8354" i="7"/>
  <c r="A1196" i="7"/>
  <c r="L8786" i="7"/>
  <c r="A1251" i="7"/>
  <c r="L8841" i="7"/>
  <c r="A1250" i="7"/>
  <c r="L8840" i="7"/>
  <c r="A1193" i="7"/>
  <c r="L8783" i="7"/>
  <c r="A266" i="7"/>
  <c r="L7856" i="7"/>
  <c r="A720" i="7"/>
  <c r="L8310" i="7"/>
  <c r="A319" i="7"/>
  <c r="L7909" i="7"/>
  <c r="A653" i="7"/>
  <c r="L8243" i="7"/>
  <c r="A4932" i="7"/>
  <c r="L3323" i="7"/>
  <c r="A4935" i="7"/>
  <c r="L3763" i="7"/>
  <c r="A3948" i="7"/>
  <c r="A2788" i="7"/>
  <c r="A2478" i="7"/>
  <c r="A1977" i="7"/>
  <c r="A610" i="7"/>
  <c r="L8200" i="7"/>
  <c r="A5327" i="7"/>
  <c r="L4474" i="7"/>
  <c r="A5324" i="7"/>
  <c r="L3613" i="7"/>
  <c r="A4814" i="7"/>
  <c r="L3988" i="7"/>
  <c r="A3517" i="7"/>
  <c r="A2282" i="7"/>
  <c r="A2022" i="7"/>
  <c r="A664" i="7"/>
  <c r="L8254" i="7"/>
  <c r="A5040" i="7"/>
  <c r="L4456" i="7"/>
  <c r="A5037" i="7"/>
  <c r="L4141" i="7"/>
  <c r="A4351" i="7"/>
  <c r="A3914" i="7"/>
  <c r="A3549" i="7"/>
  <c r="A3211" i="7"/>
  <c r="A2834" i="7"/>
  <c r="A1659" i="7"/>
  <c r="L9249" i="7"/>
  <c r="A2510" i="7"/>
  <c r="A2236" i="7"/>
  <c r="A2074" i="7"/>
  <c r="A2072" i="7"/>
  <c r="A1981" i="7"/>
  <c r="A762" i="7"/>
  <c r="L8352" i="7"/>
  <c r="A323" i="7"/>
  <c r="L7913" i="7"/>
  <c r="A265" i="7"/>
  <c r="L7855" i="7"/>
  <c r="A3892" i="7"/>
  <c r="A2319" i="7"/>
  <c r="A1041" i="7"/>
  <c r="L8631" i="7"/>
  <c r="A2350" i="7"/>
  <c r="A5015" i="7"/>
  <c r="L3324" i="7"/>
  <c r="A2679" i="7"/>
  <c r="A3045" i="7"/>
  <c r="A1451" i="7"/>
  <c r="L9041" i="7"/>
  <c r="A5556" i="7"/>
  <c r="L3598" i="7"/>
  <c r="A3412" i="7"/>
  <c r="A2101"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A4291" i="7"/>
  <c r="A3215" i="7"/>
  <c r="A2879" i="7"/>
  <c r="A3189" i="7"/>
  <c r="A2552" i="7"/>
  <c r="A2121" i="7"/>
  <c r="A2044" i="7"/>
  <c r="A1680" i="7"/>
  <c r="L9270" i="7"/>
  <c r="A1249" i="7"/>
  <c r="L8839" i="7"/>
  <c r="A758" i="7"/>
  <c r="L8348" i="7"/>
  <c r="A4472" i="7"/>
  <c r="A4172" i="7"/>
  <c r="A3466" i="7"/>
  <c r="A3026" i="7"/>
  <c r="A1786" i="7"/>
  <c r="L9375" i="7"/>
  <c r="A2163" i="7"/>
  <c r="A2023" i="7"/>
  <c r="A4590" i="7"/>
  <c r="A3334" i="7"/>
  <c r="A3666" i="7"/>
  <c r="A3011" i="7"/>
  <c r="A2606" i="7"/>
  <c r="A1366" i="7"/>
  <c r="L8956" i="7"/>
  <c r="A1773" i="7"/>
  <c r="A912" i="7"/>
  <c r="L8502" i="7"/>
  <c r="A5399" i="7"/>
  <c r="L3837" i="7"/>
  <c r="A2586" i="7"/>
  <c r="A4052" i="7"/>
  <c r="A3624" i="7"/>
  <c r="A2952"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A3129" i="7"/>
  <c r="A1035" i="7"/>
  <c r="L8625" i="7"/>
  <c r="A5907" i="7"/>
  <c r="L4229" i="7"/>
  <c r="A5905" i="7"/>
  <c r="L4029" i="7"/>
  <c r="A5312" i="7"/>
  <c r="L3502" i="7"/>
  <c r="A4832" i="7"/>
  <c r="L3718" i="7"/>
  <c r="A4904" i="7"/>
  <c r="L4446" i="7"/>
  <c r="A4069" i="7"/>
  <c r="A3490" i="7"/>
  <c r="A1633" i="7"/>
  <c r="L9223" i="7"/>
  <c r="A286" i="7"/>
  <c r="L7876" i="7"/>
  <c r="A4577" i="7"/>
  <c r="A4142" i="7"/>
  <c r="A4580" i="7"/>
  <c r="A4139" i="7"/>
  <c r="A3371" i="7"/>
  <c r="A3680" i="7"/>
  <c r="A2812" i="7"/>
  <c r="A3056" i="7"/>
  <c r="A2161" i="7"/>
  <c r="A2565" i="7"/>
  <c r="A2699"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A5050" i="7"/>
  <c r="L3325" i="7"/>
  <c r="A5944" i="7"/>
  <c r="L4633" i="7"/>
  <c r="A4983" i="7"/>
  <c r="L4358" i="7"/>
  <c r="A3938" i="7"/>
  <c r="A5942" i="7"/>
  <c r="L4631" i="7"/>
  <c r="A3039" i="7"/>
  <c r="A5061" i="7"/>
  <c r="L4312" i="7"/>
  <c r="A5044" i="7"/>
  <c r="L3573" i="7"/>
  <c r="A3935" i="7"/>
  <c r="A4220" i="7"/>
  <c r="A3931" i="7"/>
  <c r="A3701" i="7"/>
  <c r="A3364" i="7"/>
  <c r="A3360" i="7"/>
  <c r="A2674" i="7"/>
  <c r="A2662" i="7"/>
  <c r="A2658" i="7"/>
  <c r="A2359" i="7"/>
  <c r="A2326" i="7"/>
  <c r="A1859" i="7"/>
  <c r="A2269" i="7"/>
  <c r="A2683" i="7"/>
  <c r="A2267" i="7"/>
  <c r="A1857" i="7"/>
  <c r="A1855" i="7"/>
  <c r="A1862"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A5675" i="7"/>
  <c r="L3300" i="7"/>
  <c r="A5674" i="7"/>
  <c r="L4244" i="7"/>
  <c r="A4490" i="7"/>
  <c r="A5673" i="7"/>
  <c r="L4021" i="7"/>
  <c r="A4482" i="7"/>
  <c r="A5680" i="7"/>
  <c r="L4330" i="7"/>
  <c r="A5224" i="7"/>
  <c r="L3512" i="7"/>
  <c r="A4522" i="7"/>
  <c r="A5230" i="7"/>
  <c r="L3881" i="7"/>
  <c r="A5677" i="7"/>
  <c r="L3398" i="7"/>
  <c r="A5228" i="7"/>
  <c r="L3742" i="7"/>
  <c r="A4561" i="7"/>
  <c r="A4481" i="7"/>
  <c r="A4209" i="7"/>
  <c r="A3953" i="7"/>
  <c r="A2733" i="7"/>
  <c r="A4520" i="7"/>
  <c r="A4216" i="7"/>
  <c r="A3968" i="7"/>
  <c r="A3735" i="7"/>
  <c r="A4567" i="7"/>
  <c r="A4519" i="7"/>
  <c r="A4215" i="7"/>
  <c r="A3967" i="7"/>
  <c r="A4518" i="7"/>
  <c r="A4254" i="7"/>
  <c r="A4118" i="7"/>
  <c r="A3844" i="7"/>
  <c r="A4517" i="7"/>
  <c r="A4269" i="7"/>
  <c r="A4205" i="7"/>
  <c r="A3415" i="7"/>
  <c r="A4492" i="7"/>
  <c r="A4252" i="7"/>
  <c r="A4124" i="7"/>
  <c r="A4563" i="7"/>
  <c r="A4483" i="7"/>
  <c r="A4211" i="7"/>
  <c r="A3367" i="7"/>
  <c r="A3846" i="7"/>
  <c r="A3582" i="7"/>
  <c r="A3414" i="7"/>
  <c r="A3741" i="7"/>
  <c r="A3581" i="7"/>
  <c r="A3437" i="7"/>
  <c r="A2688" i="7"/>
  <c r="A3724" i="7"/>
  <c r="A3436" i="7"/>
  <c r="A3907" i="7"/>
  <c r="A3819" i="7"/>
  <c r="A3643" i="7"/>
  <c r="A3323" i="7"/>
  <c r="A3850" i="7"/>
  <c r="A3738" i="7"/>
  <c r="A3474" i="7"/>
  <c r="A3322" i="7"/>
  <c r="A3175" i="7"/>
  <c r="A2458" i="7"/>
  <c r="A3641" i="7"/>
  <c r="A3457" i="7"/>
  <c r="A3321" i="7"/>
  <c r="A3006" i="7"/>
  <c r="A2618" i="7"/>
  <c r="A3776" i="7"/>
  <c r="A3608" i="7"/>
  <c r="A3440" i="7"/>
  <c r="A3344" i="7"/>
  <c r="A2791" i="7"/>
  <c r="A3149" i="7"/>
  <c r="A2925" i="7"/>
  <c r="A2732" i="7"/>
  <c r="A2178" i="7"/>
  <c r="A3100" i="7"/>
  <c r="A2796" i="7"/>
  <c r="A3267" i="7"/>
  <c r="A3155" i="7"/>
  <c r="A2923" i="7"/>
  <c r="A2560" i="7"/>
  <c r="A3178" i="7"/>
  <c r="A2946" i="7"/>
  <c r="A2728" i="7"/>
  <c r="A3177" i="7"/>
  <c r="A2961" i="7"/>
  <c r="A2889" i="7"/>
  <c r="A3176" i="7"/>
  <c r="A3080" i="7"/>
  <c r="A2960" i="7"/>
  <c r="A2888" i="7"/>
  <c r="A2690" i="7"/>
  <c r="A2561" i="7"/>
  <c r="A2393" i="7"/>
  <c r="A2144" i="7"/>
  <c r="A2432" i="7"/>
  <c r="A2200" i="7"/>
  <c r="A2575" i="7"/>
  <c r="A2391" i="7"/>
  <c r="A2199" i="7"/>
  <c r="A1763" i="7"/>
  <c r="L9353" i="7"/>
  <c r="A2558" i="7"/>
  <c r="A2366" i="7"/>
  <c r="A2166" i="7"/>
  <c r="A1730" i="7"/>
  <c r="L9320" i="7"/>
  <c r="A2589" i="7"/>
  <c r="A2389" i="7"/>
  <c r="A2197" i="7"/>
  <c r="A1914" i="7"/>
  <c r="A2604" i="7"/>
  <c r="A2556" i="7"/>
  <c r="A2388" i="7"/>
  <c r="A2220" i="7"/>
  <c r="A2035" i="7"/>
  <c r="A2715" i="7"/>
  <c r="A2459" i="7"/>
  <c r="A2363" i="7"/>
  <c r="A2179" i="7"/>
  <c r="A1874" i="7"/>
  <c r="A1996" i="7"/>
  <c r="A1876" i="7"/>
  <c r="A1596" i="7"/>
  <c r="L9186" i="7"/>
  <c r="A1479" i="7"/>
  <c r="L9069" i="7"/>
  <c r="A1478" i="7"/>
  <c r="L9068" i="7"/>
  <c r="A1506" i="7"/>
  <c r="L9096" i="7"/>
  <c r="A2001" i="7"/>
  <c r="A1777" i="7"/>
  <c r="L9366" i="7"/>
  <c r="A1561" i="7"/>
  <c r="L9151" i="7"/>
  <c r="A1062" i="7"/>
  <c r="L8652" i="7"/>
  <c r="A1872" i="7"/>
  <c r="A1600" i="7"/>
  <c r="L9190" i="7"/>
  <c r="A1055" i="7"/>
  <c r="L8645" i="7"/>
  <c r="A2031" i="7"/>
  <c r="A1919" i="7"/>
  <c r="A1559" i="7"/>
  <c r="L9149" i="7"/>
  <c r="A975" i="7"/>
  <c r="L8565" i="7"/>
  <c r="A1974" i="7"/>
  <c r="A1814" i="7"/>
  <c r="A1510" i="7"/>
  <c r="L9100" i="7"/>
  <c r="A807" i="7"/>
  <c r="L8397" i="7"/>
  <c r="A1941"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A5639" i="7"/>
  <c r="L4176" i="7"/>
  <c r="A5638" i="7"/>
  <c r="L3913" i="7"/>
  <c r="A5164" i="7"/>
  <c r="L3377" i="7"/>
  <c r="A3109" i="7"/>
  <c r="A2380" i="7"/>
  <c r="A355" i="7"/>
  <c r="L7945" i="7"/>
  <c r="A4498" i="7"/>
  <c r="A2712" i="7"/>
  <c r="A1032" i="7"/>
  <c r="L8622" i="7"/>
  <c r="A5373" i="7"/>
  <c r="L3955" i="7"/>
  <c r="A4776" i="7"/>
  <c r="L4083" i="7"/>
  <c r="A4773" i="7"/>
  <c r="L3424" i="7"/>
  <c r="A3782" i="7"/>
  <c r="A2880" i="7"/>
  <c r="A2137" i="7"/>
  <c r="A1263" i="7"/>
  <c r="L8853" i="7"/>
  <c r="A198" i="7"/>
  <c r="L7788" i="7"/>
  <c r="A3799" i="7"/>
  <c r="A4303" i="7"/>
  <c r="A4068" i="7"/>
  <c r="A3811" i="7"/>
  <c r="A3722" i="7"/>
  <c r="A2855" i="7"/>
  <c r="A2819" i="7"/>
  <c r="A3033" i="7"/>
  <c r="A2832" i="7"/>
  <c r="A2240" i="7"/>
  <c r="A2566" i="7"/>
  <c r="A1715" i="7"/>
  <c r="L9305" i="7"/>
  <c r="A1912"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A4295" i="7"/>
  <c r="A4397" i="7"/>
  <c r="A2846" i="7"/>
  <c r="A3790" i="7"/>
  <c r="A2838" i="7"/>
  <c r="A2863" i="7"/>
  <c r="A3254" i="7"/>
  <c r="A2870" i="7"/>
  <c r="A2504" i="7"/>
  <c r="A3218" i="7"/>
  <c r="A3200" i="7"/>
  <c r="A2505" i="7"/>
  <c r="A2424" i="7"/>
  <c r="A2422" i="7"/>
  <c r="A2540"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A1904" i="7"/>
  <c r="A144" i="7"/>
  <c r="L7734" i="7"/>
  <c r="A3035" i="7"/>
  <c r="A1468" i="7"/>
  <c r="L9058" i="7"/>
  <c r="A16" i="7"/>
  <c r="L7606" i="7"/>
  <c r="A1632" i="7"/>
  <c r="L9222" i="7"/>
  <c r="A4151" i="7"/>
  <c r="A3839" i="7"/>
  <c r="A2418" i="7"/>
  <c r="A3508" i="7"/>
  <c r="A3665" i="7"/>
  <c r="A3061" i="7"/>
  <c r="A3123" i="7"/>
  <c r="A2281" i="7"/>
  <c r="A2470" i="7"/>
  <c r="A2276" i="7"/>
  <c r="A1463" i="7"/>
  <c r="L9053" i="7"/>
  <c r="A1768" i="7"/>
  <c r="L9358" i="7"/>
  <c r="A1949" i="7"/>
  <c r="A1180" i="7"/>
  <c r="L8770" i="7"/>
  <c r="A1178" i="7"/>
  <c r="L8768" i="7"/>
  <c r="A143" i="7"/>
  <c r="L7733" i="7"/>
  <c r="A4930" i="7"/>
  <c r="L3992" i="7"/>
  <c r="A5536" i="7"/>
  <c r="L3535" i="7"/>
  <c r="A5662" i="7"/>
  <c r="L3722" i="7"/>
  <c r="A5236" i="7"/>
  <c r="L3993" i="7"/>
  <c r="A4576" i="7"/>
  <c r="A4694" i="7"/>
  <c r="L4013" i="7"/>
  <c r="A3470" i="7"/>
  <c r="A3317" i="7"/>
  <c r="A2990" i="7"/>
  <c r="A2983" i="7"/>
  <c r="A3656" i="7"/>
  <c r="A2988" i="7"/>
  <c r="A2987" i="7"/>
  <c r="A2985" i="7"/>
  <c r="A2639" i="7"/>
  <c r="A2630" i="7"/>
  <c r="A2245" i="7"/>
  <c r="A2635"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A3753" i="7"/>
  <c r="A3203" i="7"/>
  <c r="A2542" i="7"/>
  <c r="A1761" i="7"/>
  <c r="L9351" i="7"/>
  <c r="A1297" i="7"/>
  <c r="L8887" i="7"/>
  <c r="A728" i="7"/>
  <c r="L8318" i="7"/>
  <c r="A5345" i="7"/>
  <c r="L4033" i="7"/>
  <c r="A5351" i="7"/>
  <c r="L3471" i="7"/>
  <c r="A3994" i="7"/>
  <c r="A3993" i="7"/>
  <c r="A3223" i="7"/>
  <c r="A3987" i="7"/>
  <c r="A3301" i="7"/>
  <c r="A3841" i="7"/>
  <c r="A2780" i="7"/>
  <c r="A2680" i="7"/>
  <c r="A731" i="7"/>
  <c r="L8321" i="7"/>
  <c r="A1221" i="7"/>
  <c r="L8811" i="7"/>
  <c r="A691" i="7"/>
  <c r="L8281" i="7"/>
  <c r="A5363" i="7"/>
  <c r="L3430" i="7"/>
  <c r="A5368" i="7"/>
  <c r="L4477" i="7"/>
  <c r="A5366" i="7"/>
  <c r="L3596" i="7"/>
  <c r="A4177" i="7"/>
  <c r="A4510" i="7"/>
  <c r="A3580" i="7"/>
  <c r="A3482" i="7"/>
  <c r="A2442" i="7"/>
  <c r="A2342" i="7"/>
  <c r="A1539" i="7"/>
  <c r="L9129" i="7"/>
  <c r="A1647" i="7"/>
  <c r="L9237" i="7"/>
  <c r="A1965" i="7"/>
  <c r="A1315" i="7"/>
  <c r="L8905" i="7"/>
  <c r="A157" i="7"/>
  <c r="L7747" i="7"/>
  <c r="A5123" i="7"/>
  <c r="L4143" i="7"/>
  <c r="A4840" i="7"/>
  <c r="L3805" i="7"/>
  <c r="A4839" i="7"/>
  <c r="L3727" i="7"/>
  <c r="A1302" i="7"/>
  <c r="L8892" i="7"/>
  <c r="A4417" i="7"/>
  <c r="A4049" i="7"/>
  <c r="A4415" i="7"/>
  <c r="A2568" i="7"/>
  <c r="A4421" i="7"/>
  <c r="A4548" i="7"/>
  <c r="A4419" i="7"/>
  <c r="A3542" i="7"/>
  <c r="A3812" i="7"/>
  <c r="A2831" i="7"/>
  <c r="A3539" i="7"/>
  <c r="A3681" i="7"/>
  <c r="A3198" i="7"/>
  <c r="A3196" i="7"/>
  <c r="A2843" i="7"/>
  <c r="A2874" i="7"/>
  <c r="A3209" i="7"/>
  <c r="A1706" i="7"/>
  <c r="L9296" i="7"/>
  <c r="A2546" i="7"/>
  <c r="A2208" i="7"/>
  <c r="A2206" i="7"/>
  <c r="A2531" i="7"/>
  <c r="A1700" i="7"/>
  <c r="L9290" i="7"/>
  <c r="A1705" i="7"/>
  <c r="L9295" i="7"/>
  <c r="A1719" i="7"/>
  <c r="L9309" i="7"/>
  <c r="A2062" i="7"/>
  <c r="A1709" i="7"/>
  <c r="L9299" i="7"/>
  <c r="A1204" i="7"/>
  <c r="L8794" i="7"/>
  <c r="A713" i="7"/>
  <c r="L8303" i="7"/>
  <c r="A5029" i="7"/>
  <c r="L3949" i="7"/>
  <c r="A4801" i="7"/>
  <c r="L3943" i="7"/>
  <c r="A4655" i="7"/>
  <c r="L3634" i="7"/>
  <c r="A4660" i="7"/>
  <c r="L4125" i="7"/>
  <c r="A4649" i="7"/>
  <c r="L4080" i="7"/>
  <c r="A2703" i="7"/>
  <c r="A1541" i="7"/>
  <c r="L9131" i="7"/>
  <c r="A569" i="7"/>
  <c r="L8159" i="7"/>
  <c r="A5251" i="7"/>
  <c r="L3380" i="7"/>
  <c r="A5254" i="7"/>
  <c r="L4206" i="7"/>
  <c r="A4180" i="7"/>
  <c r="A3830" i="7"/>
  <c r="A3420" i="7"/>
  <c r="A3602" i="7"/>
  <c r="A3172" i="7"/>
  <c r="A3240" i="7"/>
  <c r="A2156" i="7"/>
  <c r="A757" i="7"/>
  <c r="L8347" i="7"/>
  <c r="A1703" i="7"/>
  <c r="L9293" i="7"/>
  <c r="A1272" i="7"/>
  <c r="L8862" i="7"/>
  <c r="A197" i="7"/>
  <c r="L7787" i="7"/>
  <c r="A3823" i="7"/>
  <c r="A3310" i="7"/>
  <c r="A2162" i="7"/>
  <c r="A2970" i="7"/>
  <c r="A2173" i="7"/>
  <c r="A1577" i="7"/>
  <c r="L9167" i="7"/>
  <c r="A1605" i="7"/>
  <c r="L9195" i="7"/>
  <c r="A3639" i="7"/>
  <c r="A2642" i="7"/>
  <c r="A2258" i="7"/>
  <c r="A3010" i="7"/>
  <c r="A2260" i="7"/>
  <c r="A403" i="7"/>
  <c r="L7993" i="7"/>
  <c r="A1365" i="7"/>
  <c r="L8955" i="7"/>
  <c r="A405" i="7"/>
  <c r="L7995" i="7"/>
  <c r="A5398" i="7"/>
  <c r="L3836" i="7"/>
  <c r="A4101" i="7"/>
  <c r="A4643" i="7"/>
  <c r="L4124" i="7"/>
  <c r="A2949" i="7"/>
  <c r="A2209" i="7"/>
  <c r="A830" i="7"/>
  <c r="L8420" i="7"/>
  <c r="A802" i="7"/>
  <c r="L8392" i="7"/>
  <c r="A5186" i="7"/>
  <c r="L4098" i="7"/>
  <c r="A5177" i="7"/>
  <c r="L4468" i="7"/>
  <c r="A5191" i="7"/>
  <c r="L4152" i="7"/>
  <c r="A5182" i="7"/>
  <c r="L3686" i="7"/>
  <c r="A5173" i="7"/>
  <c r="L3425" i="7"/>
  <c r="A5180" i="7"/>
  <c r="L3684" i="7"/>
  <c r="A3833" i="7"/>
  <c r="A2354" i="7"/>
  <c r="A184" i="7"/>
  <c r="L7774" i="7"/>
  <c r="A5643" i="7"/>
  <c r="L3599" i="7"/>
  <c r="A5425" i="7"/>
  <c r="L3891" i="7"/>
  <c r="A5903" i="7"/>
  <c r="L4510" i="7"/>
  <c r="A5645" i="7"/>
  <c r="L3813" i="7"/>
  <c r="A4903" i="7"/>
  <c r="L4222" i="7"/>
  <c r="A4900" i="7"/>
  <c r="L3451" i="7"/>
  <c r="A3174" i="7"/>
  <c r="A2045" i="7"/>
  <c r="A4578" i="7"/>
  <c r="A4425" i="7"/>
  <c r="A3805" i="7"/>
  <c r="A4140" i="7"/>
  <c r="A3487" i="7"/>
  <c r="A3347" i="7"/>
  <c r="A3464" i="7"/>
  <c r="A2671" i="7"/>
  <c r="A2700" i="7"/>
  <c r="A2043" i="7"/>
  <c r="A2421"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A3351" i="7"/>
  <c r="A3932" i="7"/>
  <c r="A3702" i="7"/>
  <c r="A3365" i="7"/>
  <c r="A3340" i="7"/>
  <c r="A3037" i="7"/>
  <c r="A2663" i="7"/>
  <c r="A1851" i="7"/>
  <c r="A2289" i="7"/>
  <c r="A2287" i="7"/>
  <c r="A2286" i="7"/>
  <c r="A2685" i="7"/>
  <c r="A2660" i="7"/>
  <c r="A2659" i="7"/>
  <c r="A1860" i="7"/>
  <c r="A958" i="7"/>
  <c r="L8548" i="7"/>
  <c r="A1823" i="7"/>
  <c r="A1822"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A5666" i="7"/>
  <c r="L3331" i="7"/>
  <c r="A5665" i="7"/>
  <c r="L3330" i="7"/>
  <c r="A3853" i="7"/>
  <c r="A5672" i="7"/>
  <c r="L3789" i="7"/>
  <c r="A4122" i="7"/>
  <c r="A5679" i="7"/>
  <c r="L4424" i="7"/>
  <c r="A4442" i="7"/>
  <c r="A4562" i="7"/>
  <c r="A5669" i="7"/>
  <c r="L4584" i="7"/>
  <c r="A5684" i="7"/>
  <c r="L3790" i="7"/>
  <c r="A3869" i="7"/>
  <c r="A4521" i="7"/>
  <c r="A4441" i="7"/>
  <c r="A4129" i="7"/>
  <c r="A3868" i="7"/>
  <c r="A4584" i="7"/>
  <c r="A4512" i="7"/>
  <c r="A4208" i="7"/>
  <c r="A3952" i="7"/>
  <c r="A3431" i="7"/>
  <c r="A4559" i="7"/>
  <c r="A4487" i="7"/>
  <c r="A4207" i="7"/>
  <c r="A3951" i="7"/>
  <c r="A4494" i="7"/>
  <c r="A4214" i="7"/>
  <c r="A3974" i="7"/>
  <c r="A3110" i="7"/>
  <c r="A4493" i="7"/>
  <c r="A4253" i="7"/>
  <c r="A4125" i="7"/>
  <c r="A4564" i="7"/>
  <c r="A4484" i="7"/>
  <c r="A4236" i="7"/>
  <c r="A3583" i="7"/>
  <c r="A4523" i="7"/>
  <c r="A4267" i="7"/>
  <c r="A4123" i="7"/>
  <c r="A2716" i="7"/>
  <c r="A3774" i="7"/>
  <c r="A3526" i="7"/>
  <c r="A2894" i="7"/>
  <c r="A3733" i="7"/>
  <c r="A3525" i="7"/>
  <c r="A3413" i="7"/>
  <c r="A3820" i="7"/>
  <c r="A3644" i="7"/>
  <c r="A3284" i="7"/>
  <c r="A3867" i="7"/>
  <c r="A3779" i="7"/>
  <c r="A3523" i="7"/>
  <c r="A3256" i="7"/>
  <c r="A3842" i="7"/>
  <c r="A3642" i="7"/>
  <c r="A3442" i="7"/>
  <c r="A3306" i="7"/>
  <c r="A3150" i="7"/>
  <c r="A3849" i="7"/>
  <c r="A3617" i="7"/>
  <c r="A3441" i="7"/>
  <c r="A3297" i="7"/>
  <c r="A2982" i="7"/>
  <c r="A2394" i="7"/>
  <c r="A3744" i="7"/>
  <c r="A3584" i="7"/>
  <c r="A3432" i="7"/>
  <c r="A3296" i="7"/>
  <c r="A2734" i="7"/>
  <c r="A3101" i="7"/>
  <c r="A2893" i="7"/>
  <c r="A2714" i="7"/>
  <c r="A3180" i="7"/>
  <c r="A3004" i="7"/>
  <c r="A2730" i="7"/>
  <c r="A3243" i="7"/>
  <c r="A3147" i="7"/>
  <c r="A2891" i="7"/>
  <c r="A3274" i="7"/>
  <c r="A3154" i="7"/>
  <c r="A2922" i="7"/>
  <c r="A2250" i="7"/>
  <c r="A3153" i="7"/>
  <c r="A2945" i="7"/>
  <c r="A2793" i="7"/>
  <c r="A3152" i="7"/>
  <c r="A3048" i="7"/>
  <c r="A2944" i="7"/>
  <c r="A2816" i="7"/>
  <c r="A2576" i="7"/>
  <c r="A2489" i="7"/>
  <c r="A2361" i="7"/>
  <c r="A1850" i="7"/>
  <c r="A2392" i="7"/>
  <c r="A2176" i="7"/>
  <c r="A2559" i="7"/>
  <c r="A2367" i="7"/>
  <c r="A2175" i="7"/>
  <c r="A1731" i="7"/>
  <c r="L9321" i="7"/>
  <c r="A2438" i="7"/>
  <c r="A2254" i="7"/>
  <c r="A2150" i="7"/>
  <c r="A1626" i="7"/>
  <c r="L9216" i="7"/>
  <c r="A2573" i="7"/>
  <c r="A2365" i="7"/>
  <c r="A2148" i="7"/>
  <c r="A1619" i="7"/>
  <c r="L9209" i="7"/>
  <c r="A2588" i="7"/>
  <c r="A2492" i="7"/>
  <c r="A2364" i="7"/>
  <c r="A2180" i="7"/>
  <c r="A1891" i="7"/>
  <c r="A2675" i="7"/>
  <c r="A2411" i="7"/>
  <c r="A2323" i="7"/>
  <c r="A2146" i="7"/>
  <c r="A2052" i="7"/>
  <c r="A1916" i="7"/>
  <c r="A1732" i="7"/>
  <c r="L9322" i="7"/>
  <c r="A1572" i="7"/>
  <c r="L9162" i="7"/>
  <c r="A1118" i="7"/>
  <c r="L8708" i="7"/>
  <c r="A1359" i="7"/>
  <c r="L8949" i="7"/>
  <c r="A1358" i="7"/>
  <c r="L8948" i="7"/>
  <c r="A1921" i="7"/>
  <c r="A1729" i="7"/>
  <c r="L9319" i="7"/>
  <c r="A1504" i="7"/>
  <c r="L9094" i="7"/>
  <c r="A2032" i="7"/>
  <c r="A1864" i="7"/>
  <c r="A1560" i="7"/>
  <c r="L9150" i="7"/>
  <c r="A855" i="7"/>
  <c r="L8445" i="7"/>
  <c r="A1999" i="7"/>
  <c r="A1671" i="7"/>
  <c r="L9261" i="7"/>
  <c r="A1502" i="7"/>
  <c r="L9092" i="7"/>
  <c r="A774" i="7"/>
  <c r="L8364" i="7"/>
  <c r="A1966" i="7"/>
  <c r="A1670" i="7"/>
  <c r="L9260" i="7"/>
  <c r="A1482" i="7"/>
  <c r="L9072" i="7"/>
  <c r="A2149" i="7"/>
  <c r="A1917"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A2885" i="7"/>
  <c r="A1639" i="7"/>
  <c r="L9229" i="7"/>
  <c r="A702" i="7"/>
  <c r="L8292" i="7"/>
  <c r="A4976" i="7"/>
  <c r="L4431" i="7"/>
  <c r="A4974" i="7"/>
  <c r="L3871" i="7"/>
  <c r="A4046" i="7"/>
  <c r="A2355" i="7"/>
  <c r="A696" i="7"/>
  <c r="L8286" i="7"/>
  <c r="A5375" i="7"/>
  <c r="L4157" i="7"/>
  <c r="A4775" i="7"/>
  <c r="L3829" i="7"/>
  <c r="A4541" i="7"/>
  <c r="A3238" i="7"/>
  <c r="A2776" i="7"/>
  <c r="A2017" i="7"/>
  <c r="A1129" i="7"/>
  <c r="L8719" i="7"/>
  <c r="A732" i="7"/>
  <c r="L8322" i="7"/>
  <c r="A4474" i="7"/>
  <c r="A3567" i="7"/>
  <c r="A4361" i="7"/>
  <c r="A4189" i="7"/>
  <c r="A4635" i="7"/>
  <c r="L4123" i="7"/>
  <c r="A3771" i="7"/>
  <c r="A3394" i="7"/>
  <c r="A3568" i="7"/>
  <c r="A2528" i="7"/>
  <c r="A2719" i="7"/>
  <c r="A2497" i="7"/>
  <c r="A2567" i="7"/>
  <c r="A2550" i="7"/>
  <c r="A2596" i="7"/>
  <c r="A1840"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A4399" i="7"/>
  <c r="A4063" i="7"/>
  <c r="A4381" i="7"/>
  <c r="A4379" i="7"/>
  <c r="A3590" i="7"/>
  <c r="A3788" i="7"/>
  <c r="A3459" i="7"/>
  <c r="A2766" i="7"/>
  <c r="A2847" i="7"/>
  <c r="A3108" i="7"/>
  <c r="A3217" i="7"/>
  <c r="A2848" i="7"/>
  <c r="A2449" i="7"/>
  <c r="A2423" i="7"/>
  <c r="A2112" i="7"/>
  <c r="A2107"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A1491" i="7"/>
  <c r="L9081" i="7"/>
  <c r="A2918" i="7"/>
  <c r="A2955" i="7"/>
  <c r="A1017" i="7"/>
  <c r="L8607" i="7"/>
  <c r="A15" i="7"/>
  <c r="L7605" i="7"/>
  <c r="A4169" i="7"/>
  <c r="A4007" i="7"/>
  <c r="A4011" i="7"/>
  <c r="A3757" i="7"/>
  <c r="A3315" i="7"/>
  <c r="A3633" i="7"/>
  <c r="A3124" i="7"/>
  <c r="A3122" i="7"/>
  <c r="A2352" i="7"/>
  <c r="A2334" i="7"/>
  <c r="A1780" i="7"/>
  <c r="L9369" i="7"/>
  <c r="A1953" i="7"/>
  <c r="A1543" i="7"/>
  <c r="L9133" i="7"/>
  <c r="A1933" i="7"/>
  <c r="A1172" i="7"/>
  <c r="L8762" i="7"/>
  <c r="A408" i="7"/>
  <c r="L7998" i="7"/>
  <c r="A358" i="7"/>
  <c r="L7948" i="7"/>
  <c r="A5104" i="7"/>
  <c r="L3678" i="7"/>
  <c r="A5004" i="7"/>
  <c r="L4262" i="7"/>
  <c r="A4064" i="7"/>
  <c r="A4070" i="7"/>
  <c r="A3318" i="7"/>
  <c r="A3652" i="7"/>
  <c r="A3858" i="7"/>
  <c r="A3729" i="7"/>
  <c r="A3320" i="7"/>
  <c r="A2713" i="7"/>
  <c r="A2632" i="7"/>
  <c r="A2984" i="7"/>
  <c r="A2631" i="7"/>
  <c r="A2246" i="7"/>
  <c r="A2636" i="7"/>
  <c r="A2627"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A3569" i="7"/>
  <c r="A2857" i="7"/>
  <c r="A1714" i="7"/>
  <c r="L9304" i="7"/>
  <c r="A2096" i="7"/>
  <c r="A1217" i="7"/>
  <c r="L8807" i="7"/>
  <c r="A302" i="7"/>
  <c r="L7892" i="7"/>
  <c r="A5347" i="7"/>
  <c r="L4209" i="7"/>
  <c r="A5346" i="7"/>
  <c r="L4208" i="7"/>
  <c r="A5343" i="7"/>
  <c r="L3688" i="7"/>
  <c r="A3985" i="7"/>
  <c r="A3958" i="7"/>
  <c r="A3302" i="7"/>
  <c r="A2782" i="7"/>
  <c r="A2877" i="7"/>
  <c r="A2498" i="7"/>
  <c r="A2135" i="7"/>
  <c r="A730" i="7"/>
  <c r="L8320" i="7"/>
  <c r="A1324" i="7"/>
  <c r="L8914" i="7"/>
  <c r="A410" i="7"/>
  <c r="L8000" i="7"/>
  <c r="A5362" i="7"/>
  <c r="L3628" i="7"/>
  <c r="A5360" i="7"/>
  <c r="L3429" i="7"/>
  <c r="A5365" i="7"/>
  <c r="L3418" i="7"/>
  <c r="A4153" i="7"/>
  <c r="A3877" i="7"/>
  <c r="A3611" i="7"/>
  <c r="A3497" i="7"/>
  <c r="A2673" i="7"/>
  <c r="A1938" i="7"/>
  <c r="A1586" i="7"/>
  <c r="L9176" i="7"/>
  <c r="A1990" i="7"/>
  <c r="A1629" i="7"/>
  <c r="L9219" i="7"/>
  <c r="A337" i="7"/>
  <c r="L7927" i="7"/>
  <c r="A572" i="7"/>
  <c r="L8162" i="7"/>
  <c r="A5058" i="7"/>
  <c r="L3374" i="7"/>
  <c r="A5318" i="7"/>
  <c r="L3427" i="7"/>
  <c r="A4838" i="7"/>
  <c r="L3623" i="7"/>
  <c r="A1638" i="7"/>
  <c r="L9228" i="7"/>
  <c r="A4369" i="7"/>
  <c r="A4048" i="7"/>
  <c r="A4311" i="7"/>
  <c r="A4502" i="7"/>
  <c r="A4373" i="7"/>
  <c r="A4500" i="7"/>
  <c r="A4371" i="7"/>
  <c r="A3262" i="7"/>
  <c r="A3748" i="7"/>
  <c r="A3747" i="7"/>
  <c r="A2830" i="7"/>
  <c r="A3545" i="7"/>
  <c r="A2570" i="7"/>
  <c r="A2884" i="7"/>
  <c r="A3234" i="7"/>
  <c r="A2842" i="7"/>
  <c r="A2873" i="7"/>
  <c r="A3232" i="7"/>
  <c r="A2569" i="7"/>
  <c r="A2059" i="7"/>
  <c r="A2533" i="7"/>
  <c r="A1707" i="7"/>
  <c r="L9297" i="7"/>
  <c r="A1206" i="7"/>
  <c r="L8796" i="7"/>
  <c r="A2064" i="7"/>
  <c r="A1711" i="7"/>
  <c r="L9301" i="7"/>
  <c r="A1718" i="7"/>
  <c r="L9308" i="7"/>
  <c r="A1293" i="7"/>
  <c r="L8883" i="7"/>
  <c r="A772" i="7"/>
  <c r="L8362" i="7"/>
  <c r="A657" i="7"/>
  <c r="L8247" i="7"/>
  <c r="A4650" i="7"/>
  <c r="L4236" i="7"/>
  <c r="A4652" i="7"/>
  <c r="L4280" i="7"/>
  <c r="A2337" i="7"/>
  <c r="A1371" i="7"/>
  <c r="L8961" i="7"/>
  <c r="A519" i="7"/>
  <c r="L8109" i="7"/>
  <c r="A4178" i="7"/>
  <c r="A5255" i="7"/>
  <c r="L4472" i="7"/>
  <c r="A5253" i="7"/>
  <c r="L3808" i="7"/>
  <c r="A4355" i="7"/>
  <c r="A3510" i="7"/>
  <c r="A3475" i="7"/>
  <c r="A3601" i="7"/>
  <c r="A2852" i="7"/>
  <c r="A2553" i="7"/>
  <c r="A2120" i="7"/>
  <c r="A595" i="7"/>
  <c r="L8185" i="7"/>
  <c r="A1685" i="7"/>
  <c r="L9275" i="7"/>
  <c r="A1248" i="7"/>
  <c r="L8838" i="7"/>
  <c r="A340" i="7"/>
  <c r="L7930" i="7"/>
  <c r="A2919" i="7"/>
  <c r="A3127" i="7"/>
  <c r="A3279" i="7"/>
  <c r="A2702" i="7"/>
  <c r="A2468" i="7"/>
  <c r="A1462" i="7"/>
  <c r="L9052" i="7"/>
  <c r="A368" i="7"/>
  <c r="L7958" i="7"/>
  <c r="A3979" i="7"/>
  <c r="A3333" i="7"/>
  <c r="A2226" i="7"/>
  <c r="A2641" i="7"/>
  <c r="A2259" i="7"/>
  <c r="A911" i="7"/>
  <c r="L8501" i="7"/>
  <c r="A1364" i="7"/>
  <c r="L8954" i="7"/>
  <c r="A404" i="7"/>
  <c r="L7994" i="7"/>
  <c r="A5249" i="7"/>
  <c r="L4239" i="7"/>
  <c r="A5397" i="7"/>
  <c r="L3614" i="7"/>
  <c r="A4444" i="7"/>
  <c r="A3294" i="7"/>
  <c r="A2963" i="7"/>
  <c r="A2196" i="7"/>
  <c r="A1213" i="7"/>
  <c r="L8803" i="7"/>
  <c r="A387" i="7"/>
  <c r="L7977" i="7"/>
  <c r="A5178" i="7"/>
  <c r="L3626" i="7"/>
  <c r="A5192" i="7"/>
  <c r="L4153" i="7"/>
  <c r="A5183" i="7"/>
  <c r="L3807" i="7"/>
  <c r="A5174" i="7"/>
  <c r="L3466" i="7"/>
  <c r="A5172" i="7"/>
  <c r="L3379" i="7"/>
  <c r="A3425" i="7"/>
  <c r="A1593" i="7"/>
  <c r="L9183" i="7"/>
  <c r="A662" i="7"/>
  <c r="L8252" i="7"/>
  <c r="A5906" i="7"/>
  <c r="L4199" i="7"/>
  <c r="A5904" i="7"/>
  <c r="L4325" i="7"/>
  <c r="A5423" i="7"/>
  <c r="L4344" i="7"/>
  <c r="A5644" i="7"/>
  <c r="L3667" i="7"/>
  <c r="A4831" i="7"/>
  <c r="L3591" i="7"/>
  <c r="A3692" i="7"/>
  <c r="A1794" i="7"/>
  <c r="L9383" i="7"/>
  <c r="A694" i="7"/>
  <c r="L8284" i="7"/>
  <c r="A4138" i="7"/>
  <c r="A4137" i="7"/>
  <c r="A3535" i="7"/>
  <c r="A4579" i="7"/>
  <c r="A3272" i="7"/>
  <c r="A2966" i="7"/>
  <c r="A3165" i="7"/>
  <c r="A2242" i="7"/>
  <c r="A2657" i="7"/>
  <c r="A1611" i="7"/>
  <c r="L9201" i="7"/>
  <c r="A2204" i="7"/>
  <c r="A1279" i="7"/>
  <c r="L8869" i="7"/>
  <c r="A1901" i="7"/>
  <c r="A1025" i="7"/>
  <c r="L8615" i="7"/>
  <c r="A343" i="7"/>
  <c r="L7933" i="7"/>
  <c r="A134" i="7"/>
  <c r="L7724" i="7"/>
  <c r="A5241" i="7"/>
  <c r="L4313" i="7"/>
  <c r="A5912" i="7"/>
  <c r="L3620" i="7"/>
  <c r="A5911" i="7"/>
  <c r="L3619" i="7"/>
  <c r="A5238" i="7"/>
  <c r="L4366" i="7"/>
  <c r="A5941" i="7"/>
  <c r="L4630" i="7"/>
  <c r="A4202" i="7"/>
  <c r="A5940" i="7"/>
  <c r="L4629" i="7"/>
  <c r="A4792" i="7"/>
  <c r="L4351" i="7"/>
  <c r="A4230" i="7"/>
  <c r="A4203" i="7"/>
  <c r="A3038" i="7"/>
  <c r="A3357" i="7"/>
  <c r="A3361" i="7"/>
  <c r="A3029" i="7"/>
  <c r="A2290" i="7"/>
  <c r="A2682" i="7"/>
  <c r="A2265" i="7"/>
  <c r="A2271" i="7"/>
  <c r="A2270" i="7"/>
  <c r="A2661" i="7"/>
  <c r="A2284" i="7"/>
  <c r="A2291" i="7"/>
  <c r="A1828" i="7"/>
  <c r="A1848"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A5671" i="7"/>
  <c r="L3773" i="7"/>
  <c r="A4218" i="7"/>
  <c r="A5678" i="7"/>
  <c r="L4296" i="7"/>
  <c r="A4514" i="7"/>
  <c r="A5925" i="7"/>
  <c r="L4612" i="7"/>
  <c r="A5229" i="7"/>
  <c r="L3743" i="7"/>
  <c r="A5676" i="7"/>
  <c r="L3361" i="7"/>
  <c r="A4929" i="7"/>
  <c r="L3925" i="7"/>
  <c r="A4513" i="7"/>
  <c r="A4233" i="7"/>
  <c r="A4121" i="7"/>
  <c r="A3852" i="7"/>
  <c r="A4560" i="7"/>
  <c r="A4488" i="7"/>
  <c r="A4128" i="7"/>
  <c r="A3847" i="7"/>
  <c r="A2895" i="7"/>
  <c r="A4535" i="7"/>
  <c r="A4439" i="7"/>
  <c r="A4127" i="7"/>
  <c r="A3845" i="7"/>
  <c r="A4486" i="7"/>
  <c r="A4206" i="7"/>
  <c r="A3966" i="7"/>
  <c r="A2790" i="7"/>
  <c r="A4485" i="7"/>
  <c r="A4237" i="7"/>
  <c r="A4117" i="7"/>
  <c r="A4532" i="7"/>
  <c r="A4436" i="7"/>
  <c r="A4212" i="7"/>
  <c r="A2759" i="7"/>
  <c r="A4515" i="7"/>
  <c r="A4235" i="7"/>
  <c r="A3939" i="7"/>
  <c r="A3870" i="7"/>
  <c r="A3750" i="7"/>
  <c r="A3454" i="7"/>
  <c r="A3773" i="7"/>
  <c r="A3645" i="7"/>
  <c r="A3501" i="7"/>
  <c r="A3285" i="7"/>
  <c r="A3772" i="7"/>
  <c r="A3628" i="7"/>
  <c r="A3158" i="7"/>
  <c r="A3851" i="7"/>
  <c r="A3723" i="7"/>
  <c r="A3443" i="7"/>
  <c r="A3151" i="7"/>
  <c r="A3818" i="7"/>
  <c r="A3618" i="7"/>
  <c r="A3434" i="7"/>
  <c r="A3298" i="7"/>
  <c r="A3007" i="7"/>
  <c r="A3817" i="7"/>
  <c r="A3521" i="7"/>
  <c r="A3433" i="7"/>
  <c r="A3268" i="7"/>
  <c r="A2959" i="7"/>
  <c r="A3848" i="7"/>
  <c r="A3688" i="7"/>
  <c r="A3472" i="7"/>
  <c r="A3376" i="7"/>
  <c r="A3111" i="7"/>
  <c r="A2386" i="7"/>
  <c r="A3005" i="7"/>
  <c r="A2797" i="7"/>
  <c r="A2687" i="7"/>
  <c r="A3156" i="7"/>
  <c r="A2924" i="7"/>
  <c r="A2410" i="7"/>
  <c r="A3179" i="7"/>
  <c r="A3083" i="7"/>
  <c r="A2795" i="7"/>
  <c r="A3266" i="7"/>
  <c r="A3146" i="7"/>
  <c r="A2890" i="7"/>
  <c r="A3257" i="7"/>
  <c r="A3145" i="7"/>
  <c r="A2921" i="7"/>
  <c r="A2434" i="7"/>
  <c r="A3144" i="7"/>
  <c r="A3040" i="7"/>
  <c r="A2928" i="7"/>
  <c r="A2792" i="7"/>
  <c r="A2490" i="7"/>
  <c r="A2457" i="7"/>
  <c r="A2297" i="7"/>
  <c r="A1674" i="7"/>
  <c r="L9264" i="7"/>
  <c r="A2272" i="7"/>
  <c r="A2143" i="7"/>
  <c r="A2455" i="7"/>
  <c r="A2255" i="7"/>
  <c r="A2142" i="7"/>
  <c r="A1627" i="7"/>
  <c r="L9217" i="7"/>
  <c r="A2430" i="7"/>
  <c r="A2222" i="7"/>
  <c r="A1995" i="7"/>
  <c r="A2621" i="7"/>
  <c r="A2557" i="7"/>
  <c r="A2253" i="7"/>
  <c r="A2019" i="7"/>
  <c r="A2652" i="7"/>
  <c r="A2580" i="7"/>
  <c r="A2460" i="7"/>
  <c r="A2308" i="7"/>
  <c r="A2147" i="7"/>
  <c r="A1875" i="7"/>
  <c r="A2619" i="7"/>
  <c r="A2395" i="7"/>
  <c r="A2251" i="7"/>
  <c r="A2034" i="7"/>
  <c r="A2036" i="7"/>
  <c r="A1892" i="7"/>
  <c r="A1668" i="7"/>
  <c r="L9258" i="7"/>
  <c r="A1556" i="7"/>
  <c r="L9146" i="7"/>
  <c r="A563" i="7"/>
  <c r="L8153" i="7"/>
  <c r="A91" i="7"/>
  <c r="L7681" i="7"/>
  <c r="A1063" i="7"/>
  <c r="L8653" i="7"/>
  <c r="A1873" i="7"/>
  <c r="A1673" i="7"/>
  <c r="L9263" i="7"/>
  <c r="A1319" i="7"/>
  <c r="L8909" i="7"/>
  <c r="A2000" i="7"/>
  <c r="A1672" i="7"/>
  <c r="L9262" i="7"/>
  <c r="A1503" i="7"/>
  <c r="L9093" i="7"/>
  <c r="A775" i="7"/>
  <c r="L8365" i="7"/>
  <c r="A1975" i="7"/>
  <c r="A1623" i="7"/>
  <c r="L9213" i="7"/>
  <c r="A1483" i="7"/>
  <c r="L9073" i="7"/>
  <c r="A2030" i="7"/>
  <c r="A1942" i="7"/>
  <c r="A1622" i="7"/>
  <c r="L9212" i="7"/>
  <c r="A1455" i="7"/>
  <c r="L9045" i="7"/>
  <c r="A1997" i="7"/>
  <c r="A1893"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A5637" i="7"/>
  <c r="L3668" i="7"/>
  <c r="A3430" i="7"/>
  <c r="A2602" i="7"/>
  <c r="A2141" i="7"/>
  <c r="A4975" i="7"/>
  <c r="L4134" i="7"/>
  <c r="A4973" i="7"/>
  <c r="L3673" i="7"/>
  <c r="A3079" i="7"/>
  <c r="A1487" i="7"/>
  <c r="L9077" i="7"/>
  <c r="A295" i="7"/>
  <c r="L7885" i="7"/>
  <c r="A5371" i="7"/>
  <c r="L4478" i="7"/>
  <c r="A5374" i="7"/>
  <c r="L3956" i="7"/>
  <c r="A5372" i="7"/>
  <c r="L3648" i="7"/>
  <c r="A4015" i="7"/>
  <c r="A4061" i="7"/>
  <c r="A3489" i="7"/>
  <c r="A2445" i="7"/>
  <c r="A1584" i="7"/>
  <c r="L9174" i="7"/>
  <c r="A352" i="7"/>
  <c r="L7942" i="7"/>
  <c r="A5431" i="7"/>
  <c r="L4481" i="7"/>
  <c r="A5429" i="7"/>
  <c r="L3786" i="7"/>
  <c r="A3623" i="7"/>
  <c r="A4188" i="7"/>
  <c r="A3350" i="7"/>
  <c r="A3411" i="7"/>
  <c r="A3314" i="7"/>
  <c r="A2828" i="7"/>
  <c r="A2496" i="7"/>
  <c r="A2656" i="7"/>
  <c r="A2353" i="7"/>
  <c r="A2551" i="7"/>
  <c r="A2518" i="7"/>
  <c r="A1046" i="7"/>
  <c r="L8636" i="7"/>
  <c r="A2095"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A4343" i="7"/>
  <c r="A4062" i="7"/>
  <c r="A3591" i="7"/>
  <c r="A3815" i="7"/>
  <c r="A2839" i="7"/>
  <c r="A3588" i="7"/>
  <c r="A3231" i="7"/>
  <c r="A3592" i="7"/>
  <c r="A3117" i="7"/>
  <c r="A2764" i="7"/>
  <c r="A3201" i="7"/>
  <c r="A2514" i="7"/>
  <c r="A2010" i="7"/>
  <c r="A2113" i="7"/>
  <c r="A2405" i="7"/>
  <c r="A1683" i="7"/>
  <c r="L9273" i="7"/>
  <c r="A2009" i="7"/>
  <c r="A1520" i="7"/>
  <c r="L9110" i="7"/>
  <c r="A1518" i="7"/>
  <c r="L9108" i="7"/>
  <c r="A1237" i="7"/>
  <c r="L8827" i="7"/>
  <c r="A1124" i="7"/>
  <c r="L8714" i="7"/>
  <c r="A683" i="7"/>
  <c r="L8273" i="7"/>
  <c r="A1241" i="7"/>
  <c r="L8831" i="7"/>
  <c r="A306" i="7"/>
  <c r="L7896" i="7"/>
  <c r="A744" i="7"/>
  <c r="L8334" i="7"/>
  <c r="A309" i="7"/>
  <c r="L7899" i="7"/>
  <c r="A4105" i="7"/>
  <c r="A4780" i="7"/>
  <c r="L3339" i="7"/>
  <c r="A3077" i="7"/>
  <c r="A1027" i="7"/>
  <c r="L8617" i="7"/>
  <c r="A3377" i="7"/>
  <c r="A2126" i="7"/>
  <c r="A921" i="7"/>
  <c r="L8511" i="7"/>
  <c r="A4504" i="7"/>
  <c r="A4009" i="7"/>
  <c r="A4013" i="7"/>
  <c r="A4003" i="7"/>
  <c r="A3605" i="7"/>
  <c r="A3386" i="7"/>
  <c r="A3417" i="7"/>
  <c r="A3060" i="7"/>
  <c r="A3057" i="7"/>
  <c r="A1866" i="7"/>
  <c r="A2278" i="7"/>
  <c r="A1548" i="7"/>
  <c r="L9138" i="7"/>
  <c r="A1833" i="7"/>
  <c r="A1654" i="7"/>
  <c r="L9244" i="7"/>
  <c r="A1845" i="7"/>
  <c r="A147" i="7"/>
  <c r="L7737" i="7"/>
  <c r="A175" i="7"/>
  <c r="L7765" i="7"/>
  <c r="A381" i="7"/>
  <c r="L7971" i="7"/>
  <c r="A5243" i="7"/>
  <c r="L3720" i="7"/>
  <c r="A5919" i="7"/>
  <c r="L3998" i="7"/>
  <c r="A5245" i="7"/>
  <c r="L3533" i="7"/>
  <c r="A3319" i="7"/>
  <c r="A3655" i="7"/>
  <c r="A4653" i="7"/>
  <c r="L3525" i="7"/>
  <c r="A2814" i="7"/>
  <c r="A3699" i="7"/>
  <c r="A3730" i="7"/>
  <c r="A3657" i="7"/>
  <c r="A2989" i="7"/>
  <c r="A2634" i="7"/>
  <c r="A2986" i="7"/>
  <c r="A2633" i="7"/>
  <c r="A2247" i="7"/>
  <c r="A2637" i="7"/>
  <c r="A2628" i="7"/>
  <c r="A1795" i="7"/>
  <c r="L9384" i="7"/>
  <c r="A1351" i="7"/>
  <c r="L8941" i="7"/>
  <c r="A1345" i="7"/>
  <c r="L8935" i="7"/>
  <c r="A896" i="7"/>
  <c r="L8486" i="7"/>
  <c r="A382" i="7"/>
  <c r="L7972" i="7"/>
  <c r="A5150" i="7"/>
  <c r="L4465" i="7"/>
  <c r="A3999" i="7"/>
  <c r="A3280" i="7"/>
  <c r="A2506" i="7"/>
  <c r="A2856" i="7"/>
  <c r="A2211" i="7"/>
  <c r="A1712" i="7"/>
  <c r="L9302" i="7"/>
  <c r="A362" i="7"/>
  <c r="L7952" i="7"/>
  <c r="A301" i="7"/>
  <c r="L7891" i="7"/>
  <c r="A3986" i="7"/>
  <c r="A5352" i="7"/>
  <c r="L3472" i="7"/>
  <c r="A5349" i="7"/>
  <c r="L4522" i="7"/>
  <c r="A5348" i="7"/>
  <c r="L4521" i="7"/>
  <c r="A4552" i="7"/>
  <c r="A4572" i="7"/>
  <c r="A3222" i="7"/>
  <c r="A3572" i="7"/>
  <c r="A2781" i="7"/>
  <c r="A3099" i="7"/>
  <c r="A1699" i="7"/>
  <c r="L9289" i="7"/>
  <c r="A1694" i="7"/>
  <c r="L9284" i="7"/>
  <c r="A1220" i="7"/>
  <c r="L8810" i="7"/>
  <c r="A336" i="7"/>
  <c r="L7926" i="7"/>
  <c r="A5369" i="7"/>
  <c r="L4289" i="7"/>
  <c r="A5367" i="7"/>
  <c r="L3932" i="7"/>
  <c r="A4962" i="7"/>
  <c r="L3458" i="7"/>
  <c r="A4424" i="7"/>
  <c r="A3343" i="7"/>
  <c r="A3467" i="7"/>
  <c r="A3277" i="7"/>
  <c r="A3000" i="7"/>
  <c r="A2419" i="7"/>
  <c r="A1936" i="7"/>
  <c r="A1958" i="7"/>
  <c r="A1317" i="7"/>
  <c r="L8907" i="7"/>
  <c r="A153" i="7"/>
  <c r="L7743" i="7"/>
  <c r="A156" i="7"/>
  <c r="L7746" i="7"/>
  <c r="A4848" i="7"/>
  <c r="L4577" i="7"/>
  <c r="A4849" i="7"/>
  <c r="L4354" i="7"/>
  <c r="A4822" i="7"/>
  <c r="L3522" i="7"/>
  <c r="A2005" i="7"/>
  <c r="A4313" i="7"/>
  <c r="A4551" i="7"/>
  <c r="A4047" i="7"/>
  <c r="A4549" i="7"/>
  <c r="A4317" i="7"/>
  <c r="A3964" i="7"/>
  <c r="A4339" i="7"/>
  <c r="A2067" i="7"/>
  <c r="A3636" i="7"/>
  <c r="A3571" i="7"/>
  <c r="A3570" i="7"/>
  <c r="A3544" i="7"/>
  <c r="A3197" i="7"/>
  <c r="A2883" i="7"/>
  <c r="A3210" i="7"/>
  <c r="A2522" i="7"/>
  <c r="A2841" i="7"/>
  <c r="A3208" i="7"/>
  <c r="A2521" i="7"/>
  <c r="A2543" i="7"/>
  <c r="A2532" i="7"/>
  <c r="A2060" i="7"/>
  <c r="A2065" i="7"/>
  <c r="A1295" i="7"/>
  <c r="L8885" i="7"/>
  <c r="A1695" i="7"/>
  <c r="L9285" i="7"/>
  <c r="A2061" i="7"/>
  <c r="A1205" i="7"/>
  <c r="L8795" i="7"/>
  <c r="A1203" i="7"/>
  <c r="L8793" i="7"/>
  <c r="A608" i="7"/>
  <c r="L8198" i="7"/>
  <c r="A5252" i="7"/>
  <c r="L3627" i="7"/>
  <c r="A4323" i="7"/>
  <c r="A2783" i="7"/>
  <c r="A3419" i="7"/>
  <c r="A3768" i="7"/>
  <c r="A2836" i="7"/>
  <c r="A2537" i="7"/>
  <c r="A2515" i="7"/>
  <c r="A1521" i="7"/>
  <c r="L9111" i="7"/>
  <c r="A1147" i="7"/>
  <c r="L8737" i="7"/>
  <c r="A792" i="7"/>
  <c r="L8382" i="7"/>
  <c r="A316" i="7"/>
  <c r="L7906" i="7"/>
  <c r="A4433" i="7"/>
  <c r="A4173" i="7"/>
  <c r="A3834" i="7"/>
  <c r="A3021" i="7"/>
  <c r="A2701" i="7"/>
  <c r="A2172" i="7"/>
  <c r="A2048" i="7"/>
  <c r="A4591" i="7"/>
  <c r="A3871" i="7"/>
  <c r="A3300" i="7"/>
  <c r="A3012" i="7"/>
  <c r="A1803" i="7"/>
  <c r="L9392" i="7"/>
  <c r="A1804" i="7"/>
  <c r="L9393" i="7"/>
  <c r="A1806" i="7"/>
  <c r="L9395" i="7"/>
  <c r="A913" i="7"/>
  <c r="L8503" i="7"/>
  <c r="A4100" i="7"/>
  <c r="A3883" i="7"/>
  <c r="A2210" i="7"/>
  <c r="A2195" i="7"/>
  <c r="A1157" i="7"/>
  <c r="L8747" i="7"/>
  <c r="A361" i="7"/>
  <c r="L7951" i="7"/>
  <c r="A5179" i="7"/>
  <c r="L3645" i="7"/>
  <c r="A5193" i="7"/>
  <c r="L4398" i="7"/>
  <c r="A5184" i="7"/>
  <c r="L3833" i="7"/>
  <c r="A5175" i="7"/>
  <c r="L3467" i="7"/>
  <c r="A5189" i="7"/>
  <c r="L4150" i="7"/>
  <c r="A5196" i="7"/>
  <c r="L4471" i="7"/>
  <c r="A4054" i="7"/>
  <c r="A1907" i="7"/>
  <c r="A1036" i="7"/>
  <c r="L8626" i="7"/>
  <c r="A4902" i="7"/>
  <c r="L3924" i="7"/>
  <c r="A5426" i="7"/>
  <c r="L4224" i="7"/>
  <c r="A5424" i="7"/>
  <c r="L4422" i="7"/>
  <c r="A5646" i="7"/>
  <c r="L4227" i="7"/>
  <c r="A5404" i="7"/>
  <c r="L3515" i="7"/>
  <c r="A4901" i="7"/>
  <c r="L3608" i="7"/>
  <c r="A2943" i="7"/>
  <c r="A2476" i="7"/>
  <c r="A350" i="7"/>
  <c r="L7940" i="7"/>
  <c r="A4426" i="7"/>
  <c r="A4136" i="7"/>
  <c r="A4141" i="7"/>
  <c r="A4427" i="7"/>
  <c r="A3803" i="7"/>
  <c r="A3634" i="7"/>
  <c r="A2965" i="7"/>
  <c r="A3160" i="7"/>
  <c r="A2305" i="7"/>
  <c r="A1971" i="7"/>
  <c r="A2707" i="7"/>
  <c r="A1847"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A3022" i="7"/>
  <c r="A3947" i="7"/>
  <c r="A2689" i="7"/>
  <c r="A3700" i="7"/>
  <c r="A1826" i="7"/>
  <c r="A2686" i="7"/>
  <c r="A2684" i="7"/>
  <c r="A2672" i="7"/>
  <c r="A2288" i="7"/>
  <c r="A1834" i="7"/>
  <c r="A2262" i="7"/>
  <c r="A2293" i="7"/>
  <c r="A2268" i="7"/>
  <c r="A2283" i="7"/>
  <c r="A1820" i="7"/>
  <c r="A1824" i="7"/>
  <c r="A935" i="7"/>
  <c r="L8525" i="7"/>
  <c r="A1821"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A5227" i="7"/>
  <c r="L4556" i="7"/>
  <c r="A5682" i="7"/>
  <c r="L3600" i="7"/>
  <c r="A5226" i="7"/>
  <c r="L4555" i="7"/>
  <c r="A5681" i="7"/>
  <c r="L3552" i="7"/>
  <c r="A5225" i="7"/>
  <c r="L3513" i="7"/>
  <c r="A5232" i="7"/>
  <c r="L3954" i="7"/>
  <c r="A5231" i="7"/>
  <c r="L3953" i="7"/>
  <c r="A3962" i="7"/>
  <c r="A5670" i="7"/>
  <c r="L3578" i="7"/>
  <c r="A4210" i="7"/>
  <c r="A5685" i="7"/>
  <c r="L4060" i="7"/>
  <c r="A5668" i="7"/>
  <c r="L4316" i="7"/>
  <c r="A4585" i="7"/>
  <c r="A4489" i="7"/>
  <c r="A4217" i="7"/>
  <c r="A3961" i="7"/>
  <c r="A3439" i="7"/>
  <c r="A4528" i="7"/>
  <c r="A4440" i="7"/>
  <c r="A4120" i="7"/>
  <c r="A3775" i="7"/>
  <c r="A4583" i="7"/>
  <c r="A4527" i="7"/>
  <c r="A4255" i="7"/>
  <c r="A4119" i="7"/>
  <c r="A4566" i="7"/>
  <c r="A4438" i="7"/>
  <c r="A4126" i="7"/>
  <c r="A3950" i="7"/>
  <c r="A4565" i="7"/>
  <c r="A4437" i="7"/>
  <c r="A4213" i="7"/>
  <c r="A3455" i="7"/>
  <c r="A4516" i="7"/>
  <c r="A4268" i="7"/>
  <c r="A4204" i="7"/>
  <c r="A4587" i="7"/>
  <c r="A4491" i="7"/>
  <c r="A4219" i="7"/>
  <c r="A3527" i="7"/>
  <c r="A3854" i="7"/>
  <c r="A3630" i="7"/>
  <c r="A3438" i="7"/>
  <c r="A3749" i="7"/>
  <c r="A3629" i="7"/>
  <c r="A3453" i="7"/>
  <c r="A3015" i="7"/>
  <c r="A3732" i="7"/>
  <c r="A3524" i="7"/>
  <c r="A2967" i="7"/>
  <c r="A3843" i="7"/>
  <c r="A3659" i="7"/>
  <c r="A3435" i="7"/>
  <c r="A3866" i="7"/>
  <c r="A3778" i="7"/>
  <c r="A3522" i="7"/>
  <c r="A3370" i="7"/>
  <c r="A3255" i="7"/>
  <c r="A2823" i="7"/>
  <c r="A3777" i="7"/>
  <c r="A3473" i="7"/>
  <c r="A3369" i="7"/>
  <c r="A3143" i="7"/>
  <c r="A2927" i="7"/>
  <c r="A3816" i="7"/>
  <c r="A3640" i="7"/>
  <c r="A3456" i="7"/>
  <c r="A3368" i="7"/>
  <c r="A2926" i="7"/>
  <c r="A3157" i="7"/>
  <c r="A2981" i="7"/>
  <c r="A2789" i="7"/>
  <c r="A2480" i="7"/>
  <c r="A3148" i="7"/>
  <c r="A2892" i="7"/>
  <c r="A3275" i="7"/>
  <c r="A3163" i="7"/>
  <c r="A3003" i="7"/>
  <c r="A2729" i="7"/>
  <c r="A3242" i="7"/>
  <c r="A3082" i="7"/>
  <c r="A2794" i="7"/>
  <c r="A3241" i="7"/>
  <c r="A3081" i="7"/>
  <c r="A2897" i="7"/>
  <c r="A2362" i="7"/>
  <c r="A3112" i="7"/>
  <c r="A3008" i="7"/>
  <c r="A2896" i="7"/>
  <c r="A2735" i="7"/>
  <c r="A2145" i="7"/>
  <c r="A2433" i="7"/>
  <c r="A2177" i="7"/>
  <c r="A2456" i="7"/>
  <c r="A2224" i="7"/>
  <c r="A2003" i="7"/>
  <c r="A2431" i="7"/>
  <c r="A2223" i="7"/>
  <c r="A2002" i="7"/>
  <c r="A2574" i="7"/>
  <c r="A2390" i="7"/>
  <c r="A2198" i="7"/>
  <c r="A1915" i="7"/>
  <c r="A2605" i="7"/>
  <c r="A2429" i="7"/>
  <c r="A2221" i="7"/>
  <c r="A1994" i="7"/>
  <c r="A2620" i="7"/>
  <c r="A2572" i="7"/>
  <c r="A2428" i="7"/>
  <c r="A2252" i="7"/>
  <c r="A2051" i="7"/>
  <c r="A2731" i="7"/>
  <c r="A2491" i="7"/>
  <c r="A2387" i="7"/>
  <c r="A2219" i="7"/>
  <c r="A1890" i="7"/>
  <c r="A2004" i="7"/>
  <c r="A1884" i="7"/>
  <c r="A1620" i="7"/>
  <c r="L9210" i="7"/>
  <c r="A1508" i="7"/>
  <c r="L9098" i="7"/>
  <c r="A1507" i="7"/>
  <c r="L9097" i="7"/>
  <c r="A1562" i="7"/>
  <c r="L9152" i="7"/>
  <c r="A2033" i="7"/>
  <c r="A1865" i="7"/>
  <c r="A1625" i="7"/>
  <c r="L9215" i="7"/>
  <c r="A1230" i="7"/>
  <c r="L8820" i="7"/>
  <c r="A1920" i="7"/>
  <c r="A1624" i="7"/>
  <c r="L9214" i="7"/>
  <c r="A1318" i="7"/>
  <c r="L8908" i="7"/>
  <c r="A2103" i="7"/>
  <c r="A1967" i="7"/>
  <c r="A1599" i="7"/>
  <c r="L9189" i="7"/>
  <c r="A1054" i="7"/>
  <c r="L8644" i="7"/>
  <c r="A1998" i="7"/>
  <c r="A1918" i="7"/>
  <c r="A1598" i="7"/>
  <c r="L9188" i="7"/>
  <c r="A1431" i="7"/>
  <c r="L9021" i="7"/>
  <c r="A1973"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A5163" i="7"/>
  <c r="L3376" i="7"/>
  <c r="A5640" i="7"/>
  <c r="L4490" i="7"/>
  <c r="A5165" i="7"/>
  <c r="L3378" i="7"/>
  <c r="A3765" i="7"/>
  <c r="A2296" i="7"/>
  <c r="A1116" i="7"/>
  <c r="L8706" i="7"/>
  <c r="A4972" i="7"/>
  <c r="L3445" i="7"/>
  <c r="A3390" i="7"/>
  <c r="A1905" i="7"/>
  <c r="A4777" i="7"/>
  <c r="L4387" i="7"/>
  <c r="A4774" i="7"/>
  <c r="L3640" i="7"/>
  <c r="A3575" i="7"/>
  <c r="A3125" i="7"/>
  <c r="A2555" i="7"/>
  <c r="A1702" i="7"/>
  <c r="L9292" i="7"/>
  <c r="A598" i="7"/>
  <c r="L8188" i="7"/>
  <c r="A5430" i="7"/>
  <c r="L4118" i="7"/>
  <c r="A4106" i="7"/>
  <c r="A4511" i="7"/>
  <c r="A4084" i="7"/>
  <c r="A3428" i="7"/>
  <c r="A3063" i="7"/>
  <c r="A3206" i="7"/>
  <c r="A2530" i="7"/>
  <c r="A3281" i="7"/>
  <c r="A3184" i="7"/>
  <c r="A2264" i="7"/>
  <c r="A2519" i="7"/>
  <c r="A2645" i="7"/>
  <c r="A1486" i="7"/>
  <c r="L9076" i="7"/>
  <c r="A2094"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A4327" i="7"/>
  <c r="A3917" i="7"/>
  <c r="A3503" i="7"/>
  <c r="A3814" i="7"/>
  <c r="A3589" i="7"/>
  <c r="A3460" i="7"/>
  <c r="A3118" i="7"/>
  <c r="A3504" i="7"/>
  <c r="A2941" i="7"/>
  <c r="A2979" i="7"/>
  <c r="A2865" i="7"/>
  <c r="A2513" i="7"/>
  <c r="A2448" i="7"/>
  <c r="A1922" i="7"/>
  <c r="A2110" i="7"/>
  <c r="A2108" i="7"/>
  <c r="A2008" i="7"/>
  <c r="A2111" i="7"/>
  <c r="A2109" i="7"/>
  <c r="A746" i="7"/>
  <c r="L8336" i="7"/>
  <c r="A743" i="7"/>
  <c r="L8333" i="7"/>
  <c r="A1234" i="7"/>
  <c r="L8824" i="7"/>
  <c r="A1233" i="7"/>
  <c r="L8823" i="7"/>
  <c r="A258" i="7"/>
  <c r="L7848" i="7"/>
  <c r="A648" i="7"/>
  <c r="L8238" i="7"/>
  <c r="A684" i="7"/>
  <c r="L8274" i="7"/>
  <c r="A4783" i="7"/>
  <c r="L3942" i="7"/>
  <c r="A4787" i="7"/>
  <c r="L4443" i="7"/>
  <c r="A2358" i="7"/>
  <c r="A656" i="7"/>
  <c r="L8246" i="7"/>
  <c r="A2956" i="7"/>
  <c r="A2304" i="7"/>
  <c r="A442" i="7"/>
  <c r="L8032" i="7"/>
  <c r="A1636" i="7"/>
  <c r="L9226" i="7"/>
  <c r="A3391" i="7"/>
  <c r="A4005" i="7"/>
  <c r="A3486" i="7"/>
  <c r="A3764" i="7"/>
  <c r="A3062" i="7"/>
  <c r="A3888" i="7"/>
  <c r="A2756" i="7"/>
  <c r="A2417" i="7"/>
  <c r="A2303" i="7"/>
  <c r="A2277"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A3653" i="7"/>
  <c r="A3395" i="7"/>
  <c r="A3362" i="7"/>
  <c r="A3313" i="7"/>
  <c r="A2638" i="7"/>
  <c r="A3171" i="7"/>
  <c r="A3265" i="7"/>
  <c r="A1787" i="7"/>
  <c r="L9376" i="7"/>
  <c r="A2239" i="7"/>
  <c r="A2629" i="7"/>
  <c r="A2244" i="7"/>
  <c r="A1788" i="7"/>
  <c r="L9377" i="7"/>
  <c r="A1789" i="7"/>
  <c r="L9378" i="7"/>
  <c r="A1360" i="7"/>
  <c r="L8950" i="7"/>
  <c r="A880" i="7"/>
  <c r="L8470" i="7"/>
  <c r="A389" i="7"/>
  <c r="L7979" i="7"/>
  <c r="A5378" i="7"/>
  <c r="L4235" i="7"/>
  <c r="A5380" i="7"/>
  <c r="L3473" i="7"/>
  <c r="A3997" i="7"/>
  <c r="A3801" i="7"/>
  <c r="A2957" i="7"/>
  <c r="A2585" i="7"/>
  <c r="A799" i="7"/>
  <c r="L8389" i="7"/>
  <c r="A1218" i="7"/>
  <c r="L8808" i="7"/>
  <c r="A729" i="7"/>
  <c r="L8319" i="7"/>
  <c r="A5344" i="7"/>
  <c r="L4032" i="7"/>
  <c r="A5342" i="7"/>
  <c r="L3687" i="7"/>
  <c r="A4545" i="7"/>
  <c r="A3984" i="7"/>
  <c r="A3303" i="7"/>
  <c r="A3573" i="7"/>
  <c r="A3515" i="7"/>
  <c r="A2876" i="7"/>
  <c r="A2681" i="7"/>
  <c r="A2499" i="7"/>
  <c r="A1325" i="7"/>
  <c r="L8915" i="7"/>
  <c r="A1323" i="7"/>
  <c r="L8913" i="7"/>
  <c r="A335" i="7"/>
  <c r="L7925" i="7"/>
  <c r="A5361" i="7"/>
  <c r="L4476" i="7"/>
  <c r="A4965" i="7"/>
  <c r="L3625" i="7"/>
  <c r="A5364" i="7"/>
  <c r="L3595" i="7"/>
  <c r="A4176" i="7"/>
  <c r="A3341" i="7"/>
  <c r="A3282" i="7"/>
  <c r="A2916" i="7"/>
  <c r="A2920" i="7"/>
  <c r="A1540" i="7"/>
  <c r="L9130" i="7"/>
  <c r="A1078" i="7"/>
  <c r="L8668" i="7"/>
  <c r="A1950" i="7"/>
  <c r="A1284" i="7"/>
  <c r="L8874" i="7"/>
  <c r="A558" i="7"/>
  <c r="L8148" i="7"/>
  <c r="A5059" i="7"/>
  <c r="L3609" i="7"/>
  <c r="A5057" i="7"/>
  <c r="L3307" i="7"/>
  <c r="A4841" i="7"/>
  <c r="L3931" i="7"/>
  <c r="A4820" i="7"/>
  <c r="L3410" i="7"/>
  <c r="A778" i="7"/>
  <c r="L8368" i="7"/>
  <c r="A4281" i="7"/>
  <c r="A4503" i="7"/>
  <c r="A3543" i="7"/>
  <c r="A4501" i="7"/>
  <c r="A3965" i="7"/>
  <c r="A3263" i="7"/>
  <c r="A4315" i="7"/>
  <c r="A3541" i="7"/>
  <c r="A3540" i="7"/>
  <c r="A3547" i="7"/>
  <c r="A3546" i="7"/>
  <c r="A3264" i="7"/>
  <c r="A2829" i="7"/>
  <c r="A2875" i="7"/>
  <c r="A2882" i="7"/>
  <c r="A3233" i="7"/>
  <c r="A2520" i="7"/>
  <c r="A2824" i="7"/>
  <c r="A2066" i="7"/>
  <c r="A2207" i="7"/>
  <c r="A2547" i="7"/>
  <c r="A1708" i="7"/>
  <c r="L9298" i="7"/>
  <c r="A1713" i="7"/>
  <c r="L9303" i="7"/>
  <c r="A2063"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211" i="7"/>
  <c r="A7308" i="7"/>
  <c r="A7657" i="7"/>
  <c r="A8159" i="7"/>
  <c r="A7838" i="7"/>
  <c r="A8749" i="7"/>
  <c r="A6392" i="7"/>
  <c r="A7867" i="7"/>
  <c r="A7170" i="7"/>
  <c r="A7177" i="7"/>
  <c r="A9127" i="7"/>
  <c r="A9118" i="7"/>
  <c r="A9136" i="7"/>
  <c r="A8300" i="7"/>
  <c r="A9148" i="7"/>
  <c r="A9147"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8667" i="7"/>
  <c r="A7876"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8484" i="7"/>
  <c r="A9005" i="7"/>
  <c r="A9204"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7090" i="7"/>
  <c r="A8006" i="7"/>
  <c r="A6605" i="7"/>
  <c r="A8925" i="7"/>
  <c r="A8249" i="7"/>
  <c r="A6644" i="7"/>
  <c r="A9378" i="7"/>
  <c r="A8747" i="7"/>
  <c r="A8745" i="7"/>
  <c r="A7492" i="7"/>
  <c r="A8419" i="7"/>
  <c r="A8744" i="7"/>
  <c r="A6888" i="7"/>
  <c r="A7702" i="7"/>
  <c r="A8421" i="7"/>
  <c r="A6397" i="7"/>
  <c r="A9340" i="7"/>
  <c r="A7171" i="7"/>
  <c r="A7841" i="7"/>
  <c r="A7175" i="7"/>
  <c r="A9382" i="7"/>
  <c r="A9119" i="7"/>
  <c r="A8757"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7363" i="7"/>
  <c r="A6763" i="7"/>
  <c r="A6777" i="7"/>
  <c r="A6897" i="7"/>
  <c r="A7358" i="7"/>
  <c r="A8037" i="7"/>
  <c r="A6315" i="7"/>
  <c r="A9347" i="7"/>
  <c r="A6576"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230" i="7"/>
  <c r="A9240"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8730"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226" i="7"/>
  <c r="A7891" i="7"/>
  <c r="A7874" i="7"/>
  <c r="A8137" i="7"/>
  <c r="A7392" i="7"/>
  <c r="A8655" i="7"/>
  <c r="A7871" i="7"/>
  <c r="A7894" i="7"/>
  <c r="A7261" i="7"/>
  <c r="A6273" i="7"/>
  <c r="A6462" i="7"/>
  <c r="A6675" i="7"/>
  <c r="A6726" i="7"/>
  <c r="A9383"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7972" i="7"/>
  <c r="A7737" i="7"/>
  <c r="A8423" i="7"/>
  <c r="A6887" i="7"/>
  <c r="A7861" i="7"/>
  <c r="A6881" i="7"/>
  <c r="A7172" i="7"/>
  <c r="A7178" i="7"/>
  <c r="A7577" i="7"/>
  <c r="A7176" i="7"/>
  <c r="A7173" i="7"/>
  <c r="A9295" i="7"/>
  <c r="A9126" i="7"/>
  <c r="A9399" i="7"/>
  <c r="A8756" i="7"/>
  <c r="A9379" i="7"/>
  <c r="A8754" i="7"/>
  <c r="A8753" i="7"/>
  <c r="A9321" i="7"/>
  <c r="A7788" i="7"/>
  <c r="A8011" i="7"/>
  <c r="A8394" i="7"/>
  <c r="A7386" i="7"/>
  <c r="A8393" i="7"/>
  <c r="A7777" i="7"/>
  <c r="A7089" i="7"/>
  <c r="A8408" i="7"/>
  <c r="A7128" i="7"/>
  <c r="A8407" i="7"/>
  <c r="A7127" i="7"/>
  <c r="A8382" i="7"/>
  <c r="A7326" i="7"/>
  <c r="A7813" i="7"/>
  <c r="A6333" i="7"/>
  <c r="A6568" i="7"/>
  <c r="A6589" i="7"/>
  <c r="A9030" i="7"/>
  <c r="A8731" i="7"/>
  <c r="A9019" i="7"/>
  <c r="A8726"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8732"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8509" i="7"/>
  <c r="A6628" i="7"/>
  <c r="A9215" i="7"/>
  <c r="A8714" i="7"/>
  <c r="A8713" i="7"/>
  <c r="A7483" i="7"/>
  <c r="A6661" i="7"/>
  <c r="A8433" i="7"/>
  <c r="A6657" i="7"/>
  <c r="A7152" i="7"/>
  <c r="A7151" i="7"/>
  <c r="A6868" i="7"/>
  <c r="A7485" i="7"/>
  <c r="A6860" i="7"/>
  <c r="A6873" i="7"/>
  <c r="A6857" i="7"/>
  <c r="A6381" i="7"/>
  <c r="A665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7452" i="7"/>
  <c r="A6749" i="7"/>
  <c r="A9308" i="7"/>
  <c r="A7540" i="7"/>
  <c r="A9243"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8508" i="7"/>
  <c r="A7704" i="7"/>
  <c r="A7117"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7315" i="7"/>
  <c r="A8072" i="7"/>
  <c r="A8422" i="7"/>
  <c r="A6548" i="7"/>
  <c r="A8524" i="7"/>
  <c r="A7314" i="7"/>
  <c r="A8704" i="7"/>
  <c r="A8119" i="7"/>
  <c r="A6742" i="7"/>
  <c r="A6751" i="7"/>
  <c r="A6630" i="7"/>
  <c r="A9278" i="7"/>
  <c r="A7411" i="7"/>
  <c r="A6935" i="7"/>
  <c r="A6267" i="7"/>
  <c r="A9007" i="7"/>
  <c r="A7576" i="7"/>
  <c r="A7222" i="7"/>
  <c r="A6256" i="7"/>
  <c r="A9029" i="7"/>
  <c r="A8204" i="7"/>
  <c r="A9338"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703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AR37" i="3"/>
  <c r="C59" i="3"/>
  <c r="O21" i="3"/>
  <c r="L23" i="3"/>
  <c r="L26" i="3" s="1"/>
  <c r="H23" i="3"/>
  <c r="H26" i="3" s="1"/>
  <c r="AR28" i="3"/>
  <c r="AQ59" i="3"/>
  <c r="T59" i="3"/>
  <c r="H59" i="3"/>
  <c r="E59" i="3"/>
  <c r="AN59" i="3"/>
  <c r="M59" i="3"/>
  <c r="AP59" i="3"/>
  <c r="R59" i="3"/>
  <c r="AA59" i="3"/>
  <c r="O18" i="3"/>
  <c r="N59" i="3"/>
  <c r="AC58" i="3"/>
  <c r="U59" i="3"/>
  <c r="AM59" i="3"/>
  <c r="AC55" i="3"/>
  <c r="M31" i="3"/>
  <c r="L59" i="3"/>
  <c r="S59" i="3"/>
  <c r="E31" i="3"/>
  <c r="W31" i="3"/>
  <c r="AC30" i="3"/>
  <c r="AR73" i="3"/>
  <c r="O73" i="3"/>
  <c r="AC73" i="3"/>
  <c r="V59" i="3"/>
  <c r="X31" i="3"/>
  <c r="AI59" i="3"/>
  <c r="AC42"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E9" i="1"/>
  <c r="H14" i="1"/>
  <c r="H11" i="1"/>
  <c r="E11" i="1"/>
  <c r="H12" i="1"/>
  <c r="I9" i="1"/>
  <c r="I11" i="1"/>
  <c r="H9" i="1"/>
  <c r="G11" i="1"/>
  <c r="D10" i="1"/>
  <c r="F10" i="1"/>
  <c r="F9" i="1"/>
  <c r="E14" i="1"/>
  <c r="D13" i="1"/>
  <c r="G14" i="1"/>
  <c r="E13" i="1"/>
  <c r="D11" i="1"/>
  <c r="F11" i="1"/>
  <c r="I10" i="1"/>
  <c r="F13" i="1"/>
  <c r="D12" i="1"/>
  <c r="I13" i="1"/>
  <c r="G12" i="1"/>
  <c r="I14" i="1"/>
  <c r="I12" i="1"/>
  <c r="D14" i="1"/>
  <c r="G13" i="1"/>
  <c r="F14" i="1"/>
  <c r="D9" i="1"/>
  <c r="H13" i="1"/>
  <c r="E12" i="1"/>
  <c r="G10" i="1"/>
  <c r="H10" i="1"/>
  <c r="F12" i="1"/>
  <c r="G9"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AP72" i="3"/>
  <c r="AP74" i="3" s="1"/>
  <c r="AO72" i="3"/>
  <c r="AO74" i="3" s="1"/>
  <c r="D72" i="3"/>
  <c r="D74" i="3" s="1"/>
  <c r="AJ72" i="3"/>
  <c r="AJ74" i="3" s="1"/>
  <c r="AN72" i="3"/>
  <c r="AN74" i="3" s="1"/>
  <c r="AI72" i="3"/>
  <c r="AI74" i="3" s="1"/>
  <c r="H72" i="3"/>
  <c r="H74" i="3" s="1"/>
  <c r="J72" i="3"/>
  <c r="J74" i="3" s="1"/>
  <c r="AG72" i="3"/>
  <c r="AG74" i="3" s="1"/>
  <c r="AK72" i="3"/>
  <c r="AK74" i="3" s="1"/>
  <c r="I72" i="3"/>
  <c r="I74" i="3" s="1"/>
  <c r="AQ72" i="3"/>
  <c r="AQ74" i="3" s="1"/>
  <c r="AH72" i="3"/>
  <c r="AH74" i="3" s="1"/>
  <c r="L72" i="3"/>
  <c r="L74" i="3" s="1"/>
  <c r="M72" i="3"/>
  <c r="M74" i="3" s="1"/>
  <c r="C72" i="3"/>
  <c r="C74" i="3" s="1"/>
  <c r="G72" i="3"/>
  <c r="G74" i="3" s="1"/>
  <c r="N72" i="3"/>
  <c r="N74" i="3" s="1"/>
  <c r="AM72" i="3"/>
  <c r="AM74" i="3" s="1"/>
  <c r="E72" i="3"/>
  <c r="E74" i="3" s="1"/>
  <c r="F72" i="3"/>
  <c r="F74" i="3" s="1"/>
  <c r="K72" i="3"/>
  <c r="K74" i="3" s="1"/>
  <c r="AL72" i="3"/>
  <c r="AL74" i="3" s="1"/>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I7" i="1"/>
  <c r="D7" i="1"/>
  <c r="F7" i="1"/>
  <c r="E7" i="1"/>
  <c r="G7" i="1"/>
  <c r="H7" i="1"/>
  <c r="AO69" i="3" l="1"/>
  <c r="AO70" i="3" s="1"/>
  <c r="AP10" i="3"/>
  <c r="AF70" i="3"/>
  <c r="AS28" i="3"/>
  <c r="AS31" i="3"/>
  <c r="AS29" i="3"/>
  <c r="N70" i="3"/>
  <c r="O70" i="3" s="1"/>
  <c r="O64" i="3"/>
  <c r="F16" i="1"/>
  <c r="F17" i="1" s="1"/>
  <c r="K7" i="1"/>
  <c r="K8" i="1" s="1"/>
  <c r="O26" i="3"/>
  <c r="O60" i="3" s="1"/>
  <c r="AR72" i="3"/>
  <c r="AR74" i="3" s="1"/>
  <c r="AS41" i="3"/>
  <c r="AS2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P70" i="3" s="1"/>
  <c r="AQ1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Q69" i="3" l="1"/>
  <c r="F6" i="1" s="1"/>
  <c r="K6" i="1" s="1"/>
  <c r="L6" i="1" s="1"/>
  <c r="AR67" i="3"/>
  <c r="AR14" i="3"/>
  <c r="AR64" i="3"/>
  <c r="Y60" i="3"/>
  <c r="Y64" i="3" s="1"/>
  <c r="Y70" i="3" s="1"/>
  <c r="Y72" i="3"/>
  <c r="Y74" i="3" s="1"/>
  <c r="W60" i="3"/>
  <c r="W64" i="3" s="1"/>
  <c r="W70" i="3" s="1"/>
  <c r="W72" i="3"/>
  <c r="W74" i="3" s="1"/>
  <c r="AC48" i="3"/>
  <c r="Z53" i="3"/>
  <c r="X53" i="3"/>
  <c r="AC47" i="3"/>
  <c r="E10" i="1"/>
  <c r="AR60" i="3" l="1"/>
  <c r="AS14" i="3"/>
  <c r="AS9" i="3"/>
  <c r="AS12" i="3"/>
  <c r="AS11" i="3"/>
  <c r="AS8" i="3"/>
  <c r="AS13" i="3"/>
  <c r="AQ70" i="3"/>
  <c r="AR70" i="3" s="1"/>
  <c r="AS10" i="3"/>
  <c r="AS67" i="3"/>
  <c r="AR69" i="3"/>
  <c r="J10" i="1"/>
  <c r="Z60" i="3"/>
  <c r="Z64" i="3" s="1"/>
  <c r="Z70" i="3" s="1"/>
  <c r="Z72" i="3"/>
  <c r="Z74" i="3" s="1"/>
  <c r="X60" i="3"/>
  <c r="X64" i="3" s="1"/>
  <c r="X70" i="3" s="1"/>
  <c r="X72" i="3"/>
  <c r="X74" i="3" s="1"/>
  <c r="L10" i="1"/>
  <c r="AA53" i="3"/>
  <c r="AB53" i="3"/>
  <c r="AS66" i="3" l="1"/>
  <c r="AS69" i="3"/>
  <c r="AS65" i="3"/>
  <c r="AS68"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List>
</comments>
</file>

<file path=xl/sharedStrings.xml><?xml version="1.0" encoding="utf-8"?>
<sst xmlns="http://schemas.openxmlformats.org/spreadsheetml/2006/main" count="50720" uniqueCount="3837">
  <si>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</si>
  <si>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</si>
  <si>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</si>
  <si>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</si>
  <si>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</si>
  <si>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</si>
  <si>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</si>
  <si>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</si>
  <si>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</si>
  <si>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</si>
  <si>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</si>
  <si>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</si>
  <si>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</si>
  <si>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</si>
  <si>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</si>
  <si>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</si>
  <si>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</si>
  <si>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</si>
  <si>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</si>
  <si>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</si>
  <si>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</si>
  <si>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</si>
  <si>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</si>
  <si>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</si>
  <si>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</si>
  <si>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</si>
  <si>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</si>
  <si>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</si>
  <si>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</si>
  <si>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</si>
  <si>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</si>
  <si>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</si>
  <si>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</si>
  <si>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</si>
  <si>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</si>
  <si>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</si>
  <si>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</si>
  <si>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</si>
  <si>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</si>
  <si>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</si>
  <si>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</si>
  <si>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</si>
  <si>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</si>
  <si>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</si>
  <si>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</si>
  <si>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</si>
  <si>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</si>
  <si>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</si>
  <si>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</si>
  <si>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</si>
  <si>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</si>
  <si>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</si>
  <si>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</si>
  <si>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</si>
  <si>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</si>
  <si>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</si>
  <si>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</si>
  <si>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</si>
  <si>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</si>
  <si>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</si>
  <si>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</si>
  <si>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</si>
  <si>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</si>
  <si>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</si>
  <si>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</si>
  <si>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</si>
  <si>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</si>
  <si>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</si>
  <si>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</si>
  <si>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</si>
  <si>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</si>
  <si>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</si>
  <si>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</si>
  <si>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</si>
  <si>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</si>
  <si>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</si>
  <si>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</si>
  <si>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</si>
  <si>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</si>
  <si>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</si>
  <si>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</si>
  <si>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</si>
  <si>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</si>
  <si>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</si>
  <si>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</si>
  <si>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</si>
  <si>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</si>
  <si>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</si>
  <si>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</si>
  <si>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</si>
  <si>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</si>
  <si>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</si>
  <si>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</si>
  <si>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</si>
  <si>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</si>
  <si>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</si>
  <si>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</si>
  <si>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</si>
  <si>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</si>
  <si>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</si>
  <si>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</si>
  <si>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</si>
  <si>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</si>
  <si>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</si>
  <si>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</si>
  <si>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</si>
  <si>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</si>
  <si>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</si>
  <si>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</si>
  <si>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</si>
  <si>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</si>
  <si>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</si>
  <si>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</si>
  <si>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</si>
  <si>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</si>
  <si>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</si>
  <si>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</si>
  <si>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</si>
  <si>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</si>
  <si>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</si>
  <si>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</si>
  <si>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</si>
  <si>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</si>
  <si>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</si>
  <si>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</si>
  <si>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</si>
  <si>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</si>
  <si>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</si>
  <si>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</si>
  <si>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</si>
  <si>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</si>
  <si>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</si>
  <si>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</si>
  <si>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</si>
  <si>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</si>
  <si>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</si>
  <si>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</si>
  <si>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</si>
  <si>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</si>
  <si>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</si>
  <si>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</si>
  <si>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</si>
  <si>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</si>
  <si>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</si>
  <si>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</si>
  <si>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</si>
  <si>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</si>
  <si>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</si>
  <si>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</si>
  <si>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</si>
  <si>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</si>
  <si>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</si>
  <si>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</si>
  <si>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</si>
  <si>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</si>
  <si>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</si>
  <si>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</si>
  <si>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</si>
  <si>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</si>
  <si>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</si>
  <si>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</si>
  <si>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</si>
  <si>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</si>
  <si>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</si>
  <si>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</si>
  <si>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</si>
  <si>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</si>
  <si>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</si>
  <si>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</si>
  <si>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</si>
  <si>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</si>
  <si>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</si>
  <si>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</si>
  <si>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</si>
  <si>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</si>
  <si>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</si>
  <si>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</si>
  <si>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</si>
  <si>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</si>
  <si>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</si>
  <si>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</si>
  <si>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</si>
  <si>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</si>
  <si>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</si>
  <si>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</si>
  <si>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</si>
  <si>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</si>
  <si>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</si>
  <si>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</si>
  <si>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</si>
  <si>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</si>
  <si>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</si>
  <si>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</si>
  <si>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</si>
  <si>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</si>
  <si>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</si>
  <si>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</si>
  <si>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</si>
  <si>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</si>
  <si>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</si>
  <si>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</si>
  <si>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</si>
  <si>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</si>
  <si>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</si>
  <si>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</si>
  <si>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</si>
  <si>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</si>
  <si>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</si>
  <si>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</si>
  <si>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</si>
  <si>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</si>
  <si>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</si>
  <si>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</si>
  <si>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</si>
  <si>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</si>
  <si>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</si>
  <si>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</si>
  <si>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</si>
  <si>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</si>
  <si>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</si>
  <si>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</si>
  <si>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</si>
  <si>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</si>
  <si>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</si>
  <si>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</si>
  <si>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</si>
  <si>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</si>
  <si>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</si>
  <si>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</si>
  <si>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</si>
  <si>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</si>
  <si>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</si>
  <si>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</si>
  <si>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</si>
  <si>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</si>
  <si>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</si>
  <si>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</si>
  <si>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</si>
  <si>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</si>
  <si>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</si>
  <si>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</si>
  <si>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</si>
  <si>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</si>
  <si>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</si>
  <si>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</si>
  <si>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</si>
  <si>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</si>
  <si>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</si>
  <si>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</si>
  <si>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</si>
  <si>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</si>
  <si>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</si>
  <si>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</si>
  <si>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</si>
  <si>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</si>
  <si>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</si>
  <si>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</si>
  <si>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</si>
  <si>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</si>
  <si>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</si>
  <si>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</si>
  <si>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</si>
  <si>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</si>
  <si>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</si>
  <si>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</si>
  <si>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</si>
  <si>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</si>
  <si>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</si>
  <si>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</si>
  <si>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</si>
  <si>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</si>
  <si>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</si>
  <si>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</si>
  <si>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</si>
  <si>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</si>
  <si>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</si>
  <si>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</si>
  <si>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</si>
  <si>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</si>
  <si>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</si>
  <si>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</si>
  <si>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</si>
  <si>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</si>
  <si>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</si>
  <si>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</si>
  <si>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</si>
  <si>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</si>
  <si>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</si>
  <si>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</si>
  <si>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</si>
  <si>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</si>
  <si>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</si>
  <si>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</si>
  <si>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</si>
  <si>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</si>
  <si>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</si>
  <si>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</si>
  <si>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</si>
  <si>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</si>
  <si>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</si>
  <si>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</si>
  <si>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</si>
  <si>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</si>
  <si>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</si>
  <si>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</si>
  <si>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</si>
  <si>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</si>
  <si>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</si>
  <si>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</si>
  <si>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</si>
  <si>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</si>
  <si>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</si>
  <si>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</si>
  <si>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</si>
  <si>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</si>
  <si>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</si>
  <si>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</si>
  <si>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</si>
  <si>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</si>
  <si>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</si>
  <si>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</si>
  <si>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</si>
  <si>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</si>
  <si>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</si>
  <si>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</si>
  <si>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</si>
  <si>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</si>
  <si>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</si>
  <si>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</si>
  <si>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</si>
  <si>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</si>
  <si>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</si>
  <si>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</si>
  <si>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</si>
  <si>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</si>
  <si>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</si>
  <si>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</si>
  <si>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</si>
  <si>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</si>
  <si>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</si>
  <si>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</si>
  <si>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</si>
  <si>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</si>
  <si>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</si>
  <si>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</si>
  <si>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</si>
  <si>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</si>
  <si>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</si>
  <si>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</si>
  <si>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</si>
  <si>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</si>
  <si>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</si>
  <si>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</si>
  <si>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</si>
  <si>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</si>
  <si>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</si>
  <si>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</si>
  <si>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</si>
  <si>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</si>
  <si>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</si>
  <si>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</si>
  <si>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</si>
  <si>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</si>
  <si>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</si>
  <si>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</si>
  <si>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</si>
  <si>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</si>
  <si>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</si>
  <si>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</si>
  <si>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</si>
  <si>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</si>
  <si>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</si>
  <si>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</si>
  <si>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</si>
  <si>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</si>
  <si>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</si>
  <si>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</si>
  <si>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</si>
  <si>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</si>
  <si>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</si>
  <si>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</si>
  <si>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</si>
  <si>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</si>
  <si>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</si>
  <si>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</si>
  <si>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</si>
  <si>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</si>
  <si>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</si>
  <si>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</si>
  <si>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</si>
  <si>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</si>
  <si>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</si>
  <si>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</si>
  <si>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</si>
  <si>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</si>
  <si>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</si>
  <si>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</si>
  <si>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</si>
  <si>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</si>
  <si>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</si>
  <si>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</si>
  <si>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</si>
  <si>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</si>
  <si>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</si>
  <si>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</si>
  <si>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</si>
  <si>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</si>
  <si>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</si>
  <si>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</si>
  <si>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</si>
  <si>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</si>
  <si>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</si>
  <si>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</si>
  <si>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</si>
  <si>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</si>
  <si>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</si>
  <si>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</si>
  <si>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</si>
  <si>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</si>
  <si>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</si>
  <si>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</si>
  <si>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</si>
  <si>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</si>
  <si>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</si>
  <si>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</si>
  <si>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</si>
  <si>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</si>
  <si>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</si>
  <si>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</si>
  <si>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</si>
  <si>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</si>
  <si>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</si>
  <si>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</si>
  <si>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</si>
  <si>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</si>
  <si>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</si>
  <si>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</si>
  <si>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</si>
  <si>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</si>
  <si>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</si>
  <si>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</si>
  <si>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</si>
  <si>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</si>
  <si>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</si>
  <si>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</si>
  <si>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</si>
  <si>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</si>
  <si>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</si>
  <si>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</si>
  <si>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</si>
  <si>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</si>
  <si>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</si>
  <si>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</si>
  <si>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</si>
  <si>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</si>
  <si>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</si>
  <si>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</si>
  <si>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</si>
  <si>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</si>
  <si>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</si>
  <si>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</si>
  <si>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</si>
  <si>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</si>
  <si>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</si>
  <si>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</si>
  <si>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</si>
  <si>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</si>
  <si>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</si>
  <si>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</si>
  <si>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</si>
  <si>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</si>
  <si>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</si>
  <si>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</si>
  <si>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</si>
  <si>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</si>
  <si>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</si>
  <si>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</si>
  <si>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</si>
  <si>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</si>
  <si>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</si>
  <si>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</si>
  <si>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</si>
  <si>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</si>
  <si>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</si>
  <si>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</si>
  <si>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</si>
  <si>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</si>
  <si>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</si>
  <si>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</si>
  <si>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</si>
  <si>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</si>
  <si>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</si>
  <si>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</si>
  <si>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</si>
  <si>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</si>
  <si>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</si>
  <si>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</si>
  <si>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</si>
  <si>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</si>
  <si>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</si>
  <si>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</si>
  <si>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</si>
  <si>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</si>
  <si>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</si>
  <si>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</si>
  <si>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</si>
  <si>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</si>
  <si>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</si>
  <si>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</si>
  <si>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</si>
  <si>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</si>
  <si>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</si>
  <si>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</si>
  <si>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</si>
  <si>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</si>
  <si>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</si>
  <si>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</si>
  <si>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</si>
  <si>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</si>
  <si>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</si>
  <si>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</si>
  <si>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</si>
  <si>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</si>
  <si>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</si>
  <si>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</si>
  <si>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</si>
  <si>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</si>
  <si>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</si>
  <si>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</si>
  <si>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</si>
  <si>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</si>
  <si>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</si>
  <si>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</si>
  <si>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</si>
  <si>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</si>
  <si>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</si>
  <si>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</si>
  <si>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</si>
  <si>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</si>
  <si>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</si>
  <si>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</si>
  <si>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</si>
  <si>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</si>
  <si>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</si>
  <si>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</si>
  <si>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</si>
  <si>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</si>
  <si>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</si>
  <si>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</si>
  <si>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</si>
  <si>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</si>
  <si>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</si>
  <si>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</si>
  <si>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</si>
  <si>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</si>
  <si>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</si>
  <si>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</si>
  <si>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</si>
  <si>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</si>
  <si>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</si>
  <si>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</si>
  <si>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</si>
  <si>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</si>
  <si>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</si>
  <si>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</si>
  <si>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</si>
  <si>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</si>
  <si>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</si>
  <si>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</si>
  <si>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</si>
  <si>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</si>
  <si>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</si>
  <si>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</si>
  <si>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</si>
  <si>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</si>
  <si>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</si>
  <si>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</si>
  <si>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</si>
  <si>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</si>
  <si>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</si>
  <si>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</si>
  <si>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</si>
  <si>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</si>
  <si>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</si>
  <si>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</si>
  <si>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</si>
  <si>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</si>
  <si>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</si>
  <si>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</si>
  <si>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</si>
  <si>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</si>
  <si>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</si>
  <si>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</si>
  <si>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</si>
  <si>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</si>
  <si>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</si>
  <si>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</si>
  <si>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</si>
  <si>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</si>
  <si>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</si>
  <si>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</si>
  <si>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</si>
  <si>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</si>
  <si>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</si>
  <si>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</si>
  <si>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</si>
  <si>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</si>
  <si>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</si>
  <si>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</si>
  <si>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</si>
  <si>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</si>
  <si>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</si>
  <si>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</si>
  <si>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</si>
  <si>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</si>
  <si>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</si>
  <si>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</si>
  <si>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</si>
  <si>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</si>
  <si>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</si>
  <si>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</si>
  <si>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</si>
  <si>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</si>
  <si>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</si>
  <si>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</si>
  <si>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</si>
  <si>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</si>
  <si>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</si>
  <si>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</si>
  <si>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</si>
  <si>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</si>
  <si>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</si>
  <si>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</si>
  <si>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</si>
  <si>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</si>
  <si>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</si>
  <si>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</si>
  <si>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</si>
  <si>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</si>
  <si>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</si>
  <si>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</si>
  <si>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</si>
  <si>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</si>
  <si>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</si>
  <si>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</si>
  <si>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</si>
  <si>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</si>
  <si>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</si>
  <si>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</si>
  <si>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</si>
  <si>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</si>
  <si>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</si>
  <si>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</si>
  <si>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</si>
  <si>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</si>
  <si>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</si>
  <si>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</si>
  <si>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</si>
  <si>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</si>
  <si>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</si>
  <si>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</si>
  <si>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</si>
  <si>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</si>
  <si>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</si>
  <si>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</si>
  <si>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</si>
  <si>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</si>
  <si>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</si>
  <si>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</si>
  <si>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</si>
  <si>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</si>
  <si>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</si>
  <si>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</si>
  <si>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</si>
  <si>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</si>
  <si>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</si>
  <si>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</si>
  <si>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</si>
  <si>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</si>
  <si>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</si>
  <si>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</si>
  <si>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</si>
  <si>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</si>
  <si>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</si>
  <si>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</si>
  <si>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</si>
  <si>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</si>
  <si>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</si>
  <si>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</si>
  <si>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</si>
  <si>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</si>
  <si>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</si>
  <si>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</si>
  <si>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</si>
  <si>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</si>
  <si>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</si>
  <si>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</si>
  <si>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</si>
  <si>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</si>
  <si>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</si>
  <si>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</si>
  <si>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</si>
  <si>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</si>
  <si>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</si>
  <si>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</si>
  <si>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</si>
  <si>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</si>
  <si>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</si>
  <si>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</si>
  <si>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</si>
  <si>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</si>
  <si>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</si>
  <si>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</si>
  <si>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</si>
  <si>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</si>
  <si>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</si>
  <si>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</si>
  <si>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</si>
  <si>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</si>
  <si>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</si>
  <si>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</si>
  <si>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</si>
  <si>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</si>
  <si>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</si>
  <si>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</si>
  <si>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</si>
  <si>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</si>
  <si>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</si>
  <si>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</si>
  <si>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</si>
  <si>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</si>
  <si>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</si>
  <si>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</si>
  <si>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</si>
  <si>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</si>
  <si>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</si>
  <si>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</si>
  <si>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</si>
  <si>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</si>
  <si>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</si>
  <si>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</si>
  <si>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</si>
  <si>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</si>
  <si>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</si>
  <si>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</si>
  <si>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</si>
  <si>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</si>
  <si>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</si>
  <si>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</si>
  <si>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</si>
  <si>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</si>
  <si>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</si>
  <si>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</si>
  <si>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</si>
  <si>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</si>
  <si>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</si>
  <si>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</si>
  <si>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</si>
  <si>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</si>
  <si>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</si>
  <si>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</si>
  <si>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</si>
  <si>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</si>
  <si>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</si>
  <si>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</si>
  <si>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</si>
  <si>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</si>
  <si>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</si>
  <si>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</si>
  <si>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</si>
  <si>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</si>
  <si>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</si>
  <si>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</si>
  <si>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</si>
  <si>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</si>
  <si>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</si>
  <si>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</si>
  <si>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</si>
  <si>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</si>
  <si>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</si>
  <si>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</si>
  <si>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</si>
  <si>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</si>
  <si>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</si>
  <si>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</si>
  <si>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</si>
  <si>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</si>
  <si>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</si>
  <si>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</si>
  <si>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</si>
  <si>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</si>
  <si>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</si>
  <si>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</si>
  <si>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</si>
  <si>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</si>
  <si>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</si>
  <si>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</si>
  <si>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</si>
  <si>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</si>
  <si>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</si>
  <si>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</si>
  <si>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</si>
  <si>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</si>
  <si>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</si>
  <si>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</si>
  <si>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</si>
  <si>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</si>
  <si>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</si>
  <si>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</si>
  <si>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</si>
  <si>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</si>
  <si>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</si>
  <si>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</si>
  <si>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</si>
  <si>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</si>
  <si>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</si>
  <si>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</si>
  <si>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</si>
  <si>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</si>
  <si>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</si>
  <si>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</si>
  <si>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</si>
  <si>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</si>
  <si>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</si>
  <si>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</si>
  <si>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</si>
  <si>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</si>
  <si>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</si>
  <si>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</si>
  <si>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</si>
  <si>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</si>
  <si>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</si>
  <si>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</si>
  <si>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</si>
  <si>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</si>
  <si>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</si>
  <si>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</si>
  <si>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</si>
  <si>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</si>
  <si>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</si>
  <si>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</si>
  <si>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</si>
  <si>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</si>
  <si>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</si>
  <si>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</si>
  <si>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</si>
  <si>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</si>
  <si>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</si>
  <si>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</si>
  <si>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</si>
  <si>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</si>
  <si>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</si>
  <si>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</si>
  <si>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</si>
  <si>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</si>
  <si>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</si>
  <si>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</si>
  <si>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</si>
  <si>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</si>
  <si>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</si>
  <si>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</si>
  <si>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</si>
  <si>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</si>
  <si>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</si>
  <si>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</si>
  <si>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</si>
  <si>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</si>
  <si>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</si>
  <si>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</si>
  <si>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</si>
  <si>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</si>
  <si>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</si>
  <si>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</si>
  <si>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</si>
  <si>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</si>
  <si>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</si>
  <si>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</si>
  <si>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</si>
  <si>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</si>
  <si>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</si>
  <si>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</si>
  <si>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</si>
  <si>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</si>
  <si>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</si>
  <si>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</si>
  <si>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</si>
  <si>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</si>
  <si>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</si>
  <si>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</si>
  <si>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</si>
  <si>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</si>
  <si>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</si>
  <si>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</si>
  <si>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</si>
  <si>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</si>
  <si>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</si>
  <si>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</si>
  <si>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</si>
  <si>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</si>
  <si>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</si>
  <si>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</si>
  <si>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</si>
  <si>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</si>
  <si>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</si>
  <si>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</si>
  <si>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</si>
  <si>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</si>
  <si>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</si>
  <si>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</si>
  <si>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</si>
  <si>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</si>
  <si>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</si>
  <si>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</si>
  <si>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</si>
  <si>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</si>
  <si>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</si>
  <si>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</si>
  <si>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</si>
  <si>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</si>
  <si>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</si>
  <si>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</si>
  <si>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</si>
  <si>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</si>
  <si>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</si>
  <si>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</si>
  <si>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</si>
  <si>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</si>
  <si>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</si>
  <si>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</si>
  <si>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</si>
  <si>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</si>
  <si>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</si>
  <si>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</si>
  <si>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</si>
  <si>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</si>
  <si>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</si>
  <si>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</si>
  <si>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</si>
  <si>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</si>
  <si>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</si>
  <si>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</si>
  <si>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</si>
  <si>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</si>
  <si>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</si>
  <si>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</si>
  <si>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</si>
  <si>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</si>
  <si>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</si>
  <si>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</si>
  <si>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</si>
  <si>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</si>
  <si>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</si>
  <si>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</si>
  <si>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</si>
  <si>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</si>
  <si>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</si>
  <si>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</si>
  <si>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</si>
  <si>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</si>
  <si>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</si>
  <si>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</si>
  <si>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</si>
  <si>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</si>
  <si>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</si>
  <si>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</si>
  <si>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</si>
  <si>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</si>
  <si>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</si>
  <si>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</si>
  <si>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</si>
  <si>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</si>
  <si>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</si>
  <si>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</si>
  <si>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</si>
  <si>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</si>
  <si>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</si>
  <si>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</si>
  <si>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</si>
  <si>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</si>
  <si>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</si>
  <si>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</si>
  <si>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</si>
  <si>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</si>
  <si>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</si>
  <si>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</si>
  <si>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</si>
  <si>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</si>
  <si>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</si>
  <si>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</si>
  <si>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</si>
  <si>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</si>
  <si>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</si>
  <si>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</si>
  <si>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</si>
  <si>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</si>
  <si>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</si>
  <si>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</si>
  <si>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</si>
  <si>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</si>
  <si>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</si>
  <si>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</si>
  <si>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</si>
  <si>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</si>
  <si>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</si>
  <si>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</si>
  <si>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</si>
  <si>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</si>
  <si>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</si>
  <si>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</si>
  <si>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</si>
  <si>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</si>
  <si>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</si>
  <si>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</si>
  <si>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</si>
  <si>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</si>
  <si>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</si>
  <si>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</si>
  <si>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</si>
  <si>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</si>
  <si>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</si>
  <si>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</si>
  <si>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</si>
  <si>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</si>
  <si>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</si>
  <si>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</si>
  <si>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</si>
  <si>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</si>
  <si>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</si>
  <si>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</si>
  <si>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</si>
  <si>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</si>
  <si>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</si>
  <si>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</si>
  <si>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</si>
  <si>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</si>
  <si>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</si>
  <si>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</si>
  <si>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</si>
  <si>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</si>
  <si>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</si>
  <si>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</si>
  <si>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</si>
  <si>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</si>
  <si>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</si>
  <si>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</si>
  <si>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</si>
  <si>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</si>
  <si>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</si>
  <si>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</si>
  <si>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</si>
  <si>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</si>
  <si>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</si>
  <si>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</si>
  <si>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</si>
  <si>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</si>
  <si>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</si>
  <si>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</si>
  <si>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</si>
  <si>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</si>
  <si>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</si>
  <si>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</si>
  <si>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</si>
  <si>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</si>
  <si>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</si>
  <si>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</si>
  <si>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</si>
  <si>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</si>
  <si>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</si>
  <si>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</si>
  <si>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</si>
  <si>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</si>
  <si>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</si>
  <si>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</si>
  <si>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</si>
  <si>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</si>
  <si>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</si>
  <si>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</si>
  <si>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</si>
  <si>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</si>
  <si>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</si>
  <si>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</si>
  <si>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</si>
  <si>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</si>
  <si>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</si>
  <si>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</si>
  <si>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</si>
  <si>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</si>
  <si>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</si>
  <si>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</si>
  <si>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</si>
  <si>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</si>
  <si>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</si>
  <si>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</si>
  <si>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</si>
  <si>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</si>
  <si>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</si>
  <si>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</si>
  <si>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</si>
  <si>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</si>
  <si>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</si>
  <si>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</si>
  <si>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</si>
  <si>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</si>
  <si>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</si>
  <si>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</si>
  <si>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</si>
  <si>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</si>
  <si>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</si>
  <si>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</si>
  <si>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</si>
  <si>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</si>
  <si>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</si>
  <si>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</si>
  <si>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</si>
  <si>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</si>
  <si>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</si>
  <si>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</si>
  <si>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</si>
  <si>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</si>
  <si>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</si>
  <si>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</si>
  <si>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</si>
  <si>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</si>
  <si>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</si>
  <si>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</si>
  <si>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</si>
  <si>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</si>
  <si>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</si>
  <si>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</si>
  <si>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</si>
  <si>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</si>
  <si>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</si>
  <si>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</si>
  <si>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</si>
  <si>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</si>
  <si>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</si>
  <si>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</si>
  <si>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</si>
  <si>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</si>
  <si>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</si>
  <si>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</si>
  <si>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</si>
  <si>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</si>
  <si>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</si>
  <si>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</si>
  <si>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</si>
  <si>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</si>
  <si>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</si>
  <si>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</si>
  <si>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</si>
  <si>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</si>
  <si>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</si>
  <si>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</si>
  <si>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</si>
  <si>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</si>
  <si>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</si>
  <si>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</si>
  <si>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</si>
  <si>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</si>
  <si>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</si>
  <si>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</si>
  <si>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</si>
  <si>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</si>
  <si>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</si>
  <si>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</si>
  <si>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</si>
  <si>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</si>
  <si>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</si>
  <si>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</si>
  <si>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</si>
  <si>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</si>
  <si>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</si>
  <si>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</si>
  <si>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</si>
  <si>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</si>
  <si>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</si>
  <si>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</si>
  <si>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</si>
  <si>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</si>
  <si>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</si>
  <si>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</si>
  <si>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</si>
  <si>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</si>
  <si>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</si>
  <si>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</si>
  <si>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</si>
  <si>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</si>
  <si>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</si>
  <si>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</si>
  <si>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</si>
  <si>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</si>
  <si>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</si>
  <si>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</si>
  <si>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</si>
  <si>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</si>
  <si>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</si>
  <si>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</si>
  <si>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</si>
  <si>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</si>
  <si>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</si>
  <si>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</si>
  <si>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</si>
  <si>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</si>
  <si>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</si>
  <si>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</si>
  <si>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</si>
  <si>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</si>
  <si>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</si>
  <si>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</si>
  <si>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</si>
  <si>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</si>
  <si>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</si>
  <si>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</si>
  <si>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</si>
  <si>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</si>
  <si>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</si>
  <si>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</si>
  <si>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</si>
  <si>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</si>
  <si>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</si>
  <si>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</si>
  <si>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</si>
  <si>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</si>
  <si>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</si>
  <si>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</si>
  <si>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</si>
  <si>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</si>
  <si>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</si>
  <si>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</si>
  <si>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</si>
  <si>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</si>
  <si>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</si>
  <si>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</si>
  <si>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</si>
  <si>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</si>
  <si>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</si>
  <si>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</si>
  <si>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</si>
  <si>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</si>
  <si>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</si>
  <si>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</si>
  <si>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</si>
  <si>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</si>
  <si>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</si>
  <si>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</si>
  <si>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</si>
  <si>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</si>
  <si>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</si>
  <si>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</si>
  <si>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</si>
  <si>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</si>
  <si>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</si>
  <si>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</si>
  <si>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</si>
  <si>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</si>
  <si>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</si>
  <si>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</si>
  <si>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</si>
  <si>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</si>
  <si>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</si>
  <si>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</si>
  <si>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</si>
  <si>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</si>
  <si>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</si>
  <si>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</si>
  <si>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</si>
  <si>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</si>
  <si>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</si>
  <si>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</si>
  <si>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</si>
  <si>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</si>
  <si>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</si>
  <si>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</si>
  <si>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</si>
  <si>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</si>
  <si>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</si>
  <si>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</si>
  <si>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</si>
  <si>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</si>
  <si>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</si>
  <si>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</si>
  <si>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</si>
  <si>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</si>
  <si>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</si>
  <si>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</si>
  <si>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</si>
  <si>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</si>
  <si>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</si>
  <si>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</si>
  <si>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</si>
  <si>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</si>
  <si>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</si>
  <si>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</si>
  <si>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</si>
  <si>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</si>
  <si>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</si>
  <si>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</si>
  <si>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</si>
  <si>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</si>
  <si>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</si>
  <si>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</si>
  <si>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</si>
  <si>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</si>
  <si>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</si>
  <si>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</si>
  <si>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</si>
  <si>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</si>
  <si>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</si>
  <si>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</si>
  <si>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</si>
  <si>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</si>
  <si>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</si>
  <si>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</si>
  <si>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</si>
  <si>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</si>
  <si>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</si>
  <si>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</si>
  <si>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</si>
  <si>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</si>
  <si>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</si>
  <si>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</si>
  <si>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</si>
  <si>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</si>
  <si>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</si>
  <si>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</si>
  <si>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</si>
  <si>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</si>
  <si>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</si>
  <si>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</si>
  <si>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</si>
  <si>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</si>
  <si>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</si>
  <si>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</si>
  <si>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</si>
  <si>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</si>
  <si>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</si>
  <si>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</si>
  <si>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</si>
  <si>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</si>
  <si>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</si>
  <si>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</si>
  <si>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</si>
  <si>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</si>
  <si>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</si>
  <si>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</si>
  <si>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</si>
  <si>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</si>
  <si>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</si>
  <si>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</si>
  <si>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</si>
  <si>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</si>
  <si>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</si>
  <si>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</si>
  <si>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</si>
  <si>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</si>
  <si>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</si>
  <si>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</si>
  <si>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</si>
  <si>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</si>
  <si>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</si>
  <si>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</si>
  <si>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</si>
  <si>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</si>
  <si>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</si>
  <si>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</si>
  <si>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</si>
  <si>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</si>
  <si>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</si>
  <si>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</si>
  <si>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</si>
  <si>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</si>
  <si>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</si>
  <si>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</si>
  <si>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</si>
  <si>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</si>
  <si>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</si>
  <si>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</si>
  <si>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</si>
  <si>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</si>
  <si>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</si>
  <si>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</si>
  <si>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</si>
  <si>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</si>
  <si>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</si>
  <si>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</si>
  <si>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</si>
  <si>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</si>
  <si>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</si>
  <si>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</si>
  <si>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</si>
  <si>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</si>
  <si>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</si>
  <si>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</si>
  <si>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</si>
  <si>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</si>
  <si>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</si>
  <si>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</si>
  <si>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</si>
  <si>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</si>
  <si>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</si>
  <si>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</si>
  <si>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</si>
  <si>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</si>
  <si>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</si>
  <si>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</si>
  <si>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</si>
  <si>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</si>
  <si>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</si>
  <si>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</si>
  <si>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</si>
  <si>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</si>
  <si>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</si>
  <si>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</si>
  <si>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</si>
  <si>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</si>
  <si>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</si>
  <si>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</si>
  <si>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</si>
  <si>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</si>
  <si>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</si>
  <si>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</si>
  <si>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</si>
  <si>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</si>
  <si>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</si>
  <si>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</si>
  <si>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</si>
  <si>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</si>
  <si>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</si>
  <si>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</si>
  <si>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</si>
  <si>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</si>
  <si>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</si>
  <si>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</si>
  <si>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</si>
  <si>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</si>
  <si>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</si>
  <si>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</si>
  <si>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</si>
  <si>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</si>
  <si>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</si>
  <si>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</si>
  <si>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</si>
  <si>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</si>
  <si>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</si>
  <si>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</si>
  <si>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</si>
  <si>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</si>
  <si>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</si>
  <si>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</si>
  <si>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</si>
  <si>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</si>
  <si>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</si>
  <si>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</si>
  <si>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</si>
  <si>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</si>
  <si>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</si>
  <si>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</si>
  <si>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</si>
  <si>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</si>
  <si>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</si>
  <si>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</si>
  <si>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</si>
  <si>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</si>
  <si>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</si>
  <si>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</si>
  <si>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</si>
  <si>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</si>
  <si>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</si>
  <si>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</si>
  <si>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</si>
  <si>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</si>
  <si>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</si>
  <si>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</si>
  <si>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</si>
  <si>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</si>
  <si>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</si>
  <si>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</si>
  <si>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</si>
  <si>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</si>
  <si>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</si>
  <si>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</si>
  <si>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</si>
  <si>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</si>
  <si>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</si>
  <si>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</si>
  <si>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</si>
  <si>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</si>
  <si>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</si>
  <si>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</si>
  <si>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</si>
  <si>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</si>
  <si>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</si>
  <si>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</si>
  <si>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</si>
  <si>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</si>
  <si>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</si>
  <si>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</si>
  <si>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</si>
  <si>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</si>
  <si>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</si>
  <si>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</si>
  <si>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</si>
  <si>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</si>
  <si>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</si>
  <si>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</si>
  <si>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</si>
  <si>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</si>
  <si>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</si>
  <si>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</si>
  <si>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</si>
  <si>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</si>
  <si>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</si>
  <si>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</si>
  <si>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</si>
  <si>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</si>
  <si>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</si>
  <si>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</si>
  <si>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</si>
  <si>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</si>
  <si>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</si>
  <si>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</si>
  <si>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</si>
  <si>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</si>
  <si>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</si>
  <si>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</si>
  <si>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</si>
  <si>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</si>
  <si>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</si>
  <si>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</si>
  <si>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</si>
  <si>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</si>
  <si>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</si>
  <si>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</si>
  <si>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</si>
  <si>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</si>
  <si>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</si>
  <si>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</si>
  <si>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</si>
  <si>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</si>
  <si>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</si>
  <si>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</si>
  <si>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</si>
  <si>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</si>
  <si>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</si>
  <si>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</si>
  <si>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</si>
  <si>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</si>
  <si>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</si>
  <si>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</si>
  <si>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</si>
  <si>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</si>
  <si>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</si>
  <si>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</si>
  <si>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</si>
  <si>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</si>
  <si>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</si>
  <si>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</si>
  <si>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</si>
  <si>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</si>
  <si>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</si>
  <si>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</si>
  <si>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</si>
  <si>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</si>
  <si>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</si>
  <si>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</si>
  <si>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</si>
  <si>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</si>
  <si>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</si>
  <si>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</si>
  <si>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</si>
  <si>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</si>
  <si>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</si>
  <si>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</si>
  <si>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</si>
  <si>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</si>
  <si>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</si>
  <si>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</si>
  <si>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</si>
  <si>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</si>
  <si>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</si>
  <si>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</si>
  <si>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</si>
  <si>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</si>
  <si>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</si>
  <si>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</si>
  <si>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</si>
  <si>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</si>
  <si>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</si>
  <si>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</si>
  <si>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</si>
  <si>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</si>
  <si>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</si>
  <si>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</si>
  <si>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</si>
  <si>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</si>
  <si>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</si>
  <si>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</si>
  <si>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</si>
  <si>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</si>
  <si>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</si>
  <si>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</si>
  <si>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</si>
  <si>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</si>
  <si>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</si>
  <si>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</si>
  <si>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</si>
  <si>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</si>
  <si>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</si>
  <si>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</si>
  <si>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</si>
  <si>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</si>
  <si>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</si>
  <si>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</si>
  <si>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</si>
  <si>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</si>
  <si>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</si>
  <si>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</si>
  <si>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</si>
  <si>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</si>
  <si>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</si>
  <si>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</si>
  <si>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</si>
  <si>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</si>
  <si>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</si>
  <si>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</si>
  <si>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</si>
  <si>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</si>
  <si>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</si>
  <si>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</si>
  <si>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</si>
  <si>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</si>
  <si>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</si>
  <si>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</si>
  <si>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</si>
  <si>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</si>
  <si>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</si>
  <si>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</si>
  <si>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</si>
  <si>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</si>
  <si>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</si>
  <si>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</si>
  <si>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</si>
  <si>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</si>
  <si>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</si>
  <si>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</si>
  <si>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</si>
  <si>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</si>
  <si>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</si>
  <si>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</si>
  <si>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</si>
  <si>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</si>
  <si>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</si>
  <si>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</si>
  <si>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</si>
  <si>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</si>
  <si>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</si>
  <si>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</si>
  <si>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</si>
  <si>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</si>
  <si>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</si>
  <si>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</si>
  <si>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</si>
  <si>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</si>
  <si>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</si>
  <si>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</si>
  <si>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</si>
  <si>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</si>
  <si>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</si>
  <si>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</si>
  <si>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</si>
  <si>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</si>
  <si>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</si>
  <si>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</si>
  <si>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</si>
  <si>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</si>
  <si>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</si>
  <si>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</si>
  <si>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</si>
  <si>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</si>
  <si>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</si>
  <si>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</si>
  <si>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</si>
  <si>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</si>
  <si>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</si>
  <si>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</si>
  <si>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</si>
  <si>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</si>
  <si>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</si>
  <si>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</si>
  <si>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</si>
  <si>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</si>
  <si>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</si>
  <si>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</si>
  <si>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</si>
  <si>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</si>
  <si>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</si>
  <si>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</si>
  <si>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</si>
  <si>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</si>
  <si>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</si>
  <si>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</si>
  <si>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</si>
  <si>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</si>
  <si>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</si>
  <si>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</si>
  <si>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</si>
  <si>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</si>
  <si>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</si>
  <si>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</si>
  <si>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</si>
  <si>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</si>
  <si>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</si>
  <si>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</si>
  <si>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</si>
  <si>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</si>
  <si>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</si>
  <si>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</si>
  <si>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</si>
  <si>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</si>
  <si>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</si>
  <si>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</si>
  <si>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</si>
  <si>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</si>
  <si>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</si>
  <si>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</si>
  <si>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</si>
  <si>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</si>
  <si>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</si>
  <si>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</si>
  <si>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</si>
  <si>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</si>
  <si>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</si>
  <si>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</si>
  <si>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</si>
  <si>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</si>
  <si>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</si>
  <si>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</si>
  <si>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</si>
  <si>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</si>
  <si>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</si>
  <si>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</si>
  <si>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</si>
  <si>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</si>
  <si>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</si>
  <si>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</si>
  <si>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</si>
  <si>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</si>
  <si>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</si>
  <si>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</si>
  <si>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</si>
  <si>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</si>
  <si>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</si>
  <si>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</si>
  <si>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</si>
  <si>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</si>
  <si>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</si>
  <si>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</si>
  <si>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</si>
  <si>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</si>
  <si>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</si>
  <si>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</si>
  <si>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</si>
  <si>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</si>
  <si>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</si>
  <si>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</si>
  <si>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</si>
  <si>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</si>
  <si>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</si>
  <si>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</si>
  <si>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</si>
  <si>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</si>
  <si>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</si>
  <si>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</si>
  <si>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</si>
  <si>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</si>
  <si>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</si>
  <si>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</si>
  <si>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</si>
  <si>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</si>
  <si>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</si>
  <si>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</si>
  <si>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</si>
  <si>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</si>
  <si>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</si>
  <si>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</si>
  <si>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</si>
  <si>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</si>
  <si>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</si>
  <si>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</si>
  <si>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</si>
  <si>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</si>
  <si>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</si>
  <si>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</si>
  <si>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</si>
  <si>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</si>
  <si>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</si>
  <si>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</si>
  <si>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</si>
  <si>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</si>
  <si>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</si>
  <si>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</si>
  <si>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</si>
  <si>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</si>
  <si>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</si>
  <si>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</si>
  <si>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</si>
  <si>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</si>
  <si>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</si>
  <si>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</si>
  <si>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</si>
  <si>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</si>
  <si>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</si>
  <si>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</si>
  <si>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</si>
  <si>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</si>
  <si>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</si>
  <si>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</si>
  <si>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</si>
  <si>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</si>
  <si>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</si>
  <si>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</si>
  <si>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</si>
  <si>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</si>
  <si>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</si>
  <si>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</si>
  <si>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</si>
  <si>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</si>
  <si>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</si>
  <si>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</si>
  <si>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</si>
  <si>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</si>
  <si>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</si>
  <si>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</si>
  <si>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</si>
  <si>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</si>
  <si>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</si>
  <si>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</si>
  <si>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</si>
  <si>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</si>
  <si>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</si>
  <si>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</si>
  <si>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</si>
  <si>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</si>
  <si>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</si>
  <si>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</si>
  <si>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</si>
  <si>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</si>
  <si>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</si>
  <si>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</si>
  <si>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</si>
  <si>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</si>
  <si>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</si>
  <si>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</si>
  <si>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</si>
  <si>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</si>
  <si>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</si>
  <si>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</si>
  <si>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</si>
  <si>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</si>
  <si>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</si>
  <si>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</si>
  <si>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</si>
  <si>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</si>
  <si>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</si>
  <si>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</si>
  <si>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</si>
  <si>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</si>
  <si>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</si>
  <si>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</si>
  <si>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</si>
  <si>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</si>
  <si>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</si>
  <si>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</si>
  <si>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</si>
  <si>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</si>
  <si>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</si>
  <si>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</si>
  <si>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</si>
  <si>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</si>
  <si>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</si>
  <si>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</si>
  <si>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</si>
  <si>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</si>
  <si>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</si>
  <si>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</si>
  <si>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</si>
  <si>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</si>
  <si>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</si>
  <si>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</si>
  <si>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</si>
  <si>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</si>
  <si>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</si>
  <si>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</si>
  <si>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</si>
  <si>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</si>
  <si>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</si>
  <si>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</si>
  <si>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</si>
  <si>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</si>
  <si>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</si>
  <si>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</si>
  <si>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</si>
  <si>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</si>
  <si>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</si>
  <si>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</si>
  <si>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</si>
  <si>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</si>
  <si>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</si>
  <si>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</si>
  <si>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</si>
  <si>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</si>
  <si>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</si>
  <si>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</si>
  <si>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</si>
  <si>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</si>
  <si>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</si>
  <si>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</si>
  <si>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</si>
  <si>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</si>
  <si>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</si>
  <si>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</si>
  <si>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</si>
  <si>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</si>
  <si>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</si>
  <si>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</si>
  <si>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</si>
  <si>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</si>
  <si>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</si>
  <si>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</si>
  <si>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</si>
  <si>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</si>
  <si>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</si>
  <si>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</si>
  <si>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</si>
  <si>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</si>
  <si>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</si>
  <si>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</si>
  <si>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</si>
  <si>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</si>
  <si>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</si>
  <si>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</si>
  <si>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</si>
  <si>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</si>
  <si>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</si>
  <si>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</si>
  <si>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</si>
  <si>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</si>
  <si>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</si>
  <si>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</si>
  <si>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</si>
  <si>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</si>
  <si>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</si>
  <si>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</si>
  <si>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</si>
  <si>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</si>
  <si>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</si>
  <si>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</si>
  <si>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</si>
  <si>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</si>
  <si>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</si>
  <si>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</si>
  <si>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</si>
  <si>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</si>
  <si>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</si>
  <si>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</si>
  <si>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</si>
  <si>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</si>
  <si>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</si>
  <si>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</si>
  <si>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</si>
  <si>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</si>
  <si>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</si>
  <si>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</si>
  <si>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</si>
  <si>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</si>
  <si>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</si>
  <si>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</si>
  <si>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</si>
  <si>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</si>
  <si>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</si>
  <si>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</si>
  <si>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</si>
  <si>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</si>
  <si>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</si>
  <si>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</si>
  <si>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</si>
  <si>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</si>
  <si>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</si>
  <si>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</si>
  <si>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</si>
  <si>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</si>
  <si>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</si>
  <si>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</si>
  <si>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</si>
  <si>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</si>
  <si>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</si>
  <si>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</si>
  <si>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</si>
  <si>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</si>
  <si>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</si>
  <si>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</si>
  <si>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</si>
  <si>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</si>
  <si>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</si>
  <si>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</si>
  <si>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</si>
  <si>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</si>
  <si>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</si>
  <si>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</si>
  <si>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</si>
  <si>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</si>
  <si>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</si>
  <si>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</si>
  <si>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</si>
  <si>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</si>
  <si>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</si>
  <si>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</si>
  <si>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</si>
  <si>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</si>
  <si>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</si>
  <si>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</si>
  <si>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</si>
  <si>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</si>
  <si>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</si>
  <si>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</si>
  <si>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</si>
  <si>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</si>
  <si>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</si>
  <si>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</si>
  <si>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</si>
  <si>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</si>
  <si>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</si>
  <si>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</si>
  <si>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</si>
  <si>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</si>
  <si>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</si>
  <si>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</si>
  <si>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</si>
  <si>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</si>
  <si>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</si>
  <si>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</si>
  <si>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</si>
  <si>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</si>
  <si>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</si>
  <si>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</si>
  <si>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</si>
  <si>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</si>
  <si>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</si>
  <si>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</si>
  <si>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</si>
  <si>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</si>
  <si>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</si>
  <si>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</si>
  <si>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</si>
  <si>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</si>
  <si>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</si>
  <si>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</si>
  <si>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</si>
  <si>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</si>
  <si>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</si>
  <si>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</si>
  <si>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</si>
  <si>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</si>
  <si>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</si>
  <si>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</si>
  <si>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</si>
  <si>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</si>
  <si>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</si>
  <si>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</si>
  <si>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</si>
  <si>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</si>
  <si>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</si>
  <si>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</si>
  <si>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</si>
  <si>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</si>
  <si>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</si>
  <si>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</si>
  <si>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</si>
  <si>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</si>
  <si>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</si>
  <si>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</si>
  <si>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</si>
  <si>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</si>
  <si>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</si>
  <si>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</si>
  <si>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</si>
  <si>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</si>
  <si>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</si>
  <si>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</si>
  <si>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</si>
  <si>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</si>
  <si>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</si>
  <si>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</si>
  <si>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</si>
  <si>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</si>
  <si>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</si>
  <si>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</si>
  <si>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</si>
  <si>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</si>
  <si>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</si>
  <si>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</si>
  <si>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</si>
  <si>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</si>
  <si>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</si>
  <si>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</si>
  <si>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</si>
  <si>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</si>
  <si>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</si>
  <si>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</si>
  <si>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</si>
  <si>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</si>
  <si>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</si>
  <si>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</si>
  <si>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</si>
  <si>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</si>
  <si>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</si>
  <si>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</si>
  <si>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</si>
  <si>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</si>
  <si>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</si>
  <si>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</si>
  <si>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</si>
  <si>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</si>
  <si>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</si>
  <si>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</si>
  <si>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</si>
  <si>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</si>
  <si>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</si>
  <si>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</si>
  <si>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</si>
  <si>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</si>
  <si>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</si>
  <si>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</si>
  <si>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</si>
  <si>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</si>
  <si>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</si>
  <si>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</si>
  <si>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</si>
  <si>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</si>
  <si>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</si>
  <si>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</si>
  <si>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</si>
  <si>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</si>
  <si>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</si>
  <si>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</si>
  <si>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</si>
  <si>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</si>
  <si>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</si>
  <si>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</si>
  <si>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</si>
  <si>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</si>
  <si>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</si>
  <si>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</si>
  <si>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</si>
  <si>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</si>
  <si>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</si>
  <si>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</si>
  <si>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</si>
  <si>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</si>
  <si>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</si>
  <si>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</si>
  <si>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</si>
  <si>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</si>
  <si>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</si>
  <si>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</si>
  <si>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</si>
  <si>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</si>
  <si>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</si>
  <si>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</si>
  <si>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</si>
  <si>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</si>
  <si>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</si>
  <si>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</si>
  <si>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</si>
  <si>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</si>
  <si>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</si>
  <si>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</si>
  <si>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</si>
  <si>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</si>
  <si>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</si>
  <si>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</si>
  <si>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</si>
  <si>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</si>
  <si>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</si>
  <si>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</si>
  <si>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</si>
  <si>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</si>
  <si>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</si>
  <si>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</si>
  <si>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</si>
  <si>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</si>
  <si>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</si>
  <si>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</si>
  <si>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</si>
  <si>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</si>
  <si>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</si>
  <si>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</si>
  <si>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</si>
  <si>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</si>
  <si>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</si>
  <si>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</si>
  <si>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</si>
  <si>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</si>
  <si>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</si>
  <si>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</si>
  <si>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</si>
  <si>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</si>
  <si>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</si>
  <si>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</si>
  <si>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</si>
  <si>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</si>
  <si>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</si>
  <si>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</si>
  <si>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</si>
  <si>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</si>
  <si>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</si>
  <si>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</si>
  <si>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</si>
  <si>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</si>
  <si>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</si>
  <si>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</si>
  <si>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</si>
  <si>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</si>
  <si>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</si>
  <si>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</si>
  <si>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</si>
  <si>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</si>
  <si>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</si>
  <si>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</si>
  <si>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</si>
  <si>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</si>
  <si>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</si>
  <si>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</si>
  <si>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</si>
  <si>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</si>
  <si>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</si>
  <si>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</si>
  <si>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</si>
  <si>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</si>
  <si>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</si>
  <si>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</si>
  <si>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</si>
  <si>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</si>
  <si>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</si>
  <si>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</si>
  <si>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</si>
  <si>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</si>
  <si>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</si>
  <si>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</si>
  <si>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</si>
  <si>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</si>
  <si>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</si>
  <si>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</si>
  <si>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</si>
  <si>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</si>
  <si>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</si>
  <si>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</si>
  <si>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</si>
  <si>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</si>
  <si>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</si>
  <si>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</si>
  <si>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</si>
  <si>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</si>
  <si>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</si>
  <si>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</si>
  <si>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</si>
  <si>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</si>
  <si>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</si>
  <si>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</si>
  <si>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</si>
  <si>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</si>
  <si>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</si>
  <si>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</si>
  <si>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</si>
  <si>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</si>
  <si>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</si>
  <si>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</si>
  <si>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</si>
  <si>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</si>
  <si>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</si>
  <si>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</si>
  <si>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</si>
  <si>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</si>
  <si>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</si>
  <si>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</si>
  <si>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</si>
  <si>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</si>
  <si>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</si>
  <si>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</si>
  <si>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</si>
  <si>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</si>
  <si>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</si>
  <si>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</si>
  <si>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</si>
  <si>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</si>
  <si>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</si>
  <si>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</si>
  <si>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</si>
  <si>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</si>
  <si>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</si>
  <si>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</si>
  <si>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</si>
  <si>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</si>
  <si>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</si>
  <si>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</si>
  <si>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</si>
  <si>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</si>
  <si>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</si>
  <si>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</si>
  <si>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</si>
  <si>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</si>
  <si>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</si>
  <si>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</si>
  <si>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</si>
  <si>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</si>
  <si>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</si>
  <si>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</si>
  <si>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</si>
  <si>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</si>
  <si>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</si>
  <si>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</si>
  <si>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</si>
  <si>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</si>
  <si>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</si>
  <si>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</si>
  <si>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</si>
  <si>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</si>
  <si>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</si>
  <si>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</si>
  <si>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</si>
  <si>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</si>
  <si>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</si>
  <si>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</si>
  <si>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</si>
  <si>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</si>
  <si>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</si>
  <si>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</si>
  <si>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</si>
  <si>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</si>
  <si>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</si>
  <si>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</si>
  <si>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</si>
  <si>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</si>
  <si>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</si>
  <si>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</si>
  <si>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</si>
  <si>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</si>
  <si>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</si>
  <si>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</si>
  <si>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</si>
  <si>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</si>
  <si>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</si>
  <si>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</si>
  <si>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</si>
  <si>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</si>
  <si>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</si>
  <si>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</si>
  <si>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</si>
  <si>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</si>
  <si>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</si>
  <si>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</si>
  <si>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</si>
  <si>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</si>
  <si>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</si>
  <si>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</si>
  <si>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</si>
  <si>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</si>
  <si>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</si>
  <si>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</si>
  <si>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</si>
  <si>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</si>
  <si>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</si>
  <si>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</si>
  <si>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</si>
  <si>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</si>
  <si>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</si>
  <si>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</si>
  <si>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</si>
  <si>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</si>
  <si>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</si>
  <si>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</si>
  <si>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</si>
  <si>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</si>
  <si>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</si>
  <si>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</si>
  <si>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</si>
  <si>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</si>
  <si>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</si>
  <si>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</si>
  <si>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</si>
  <si>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</si>
  <si>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</si>
  <si>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</si>
  <si>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</si>
  <si>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</si>
  <si>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</si>
  <si>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</si>
  <si>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</si>
  <si>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</si>
  <si>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</si>
  <si>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</si>
  <si>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</si>
  <si>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</si>
  <si>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</si>
  <si>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</si>
  <si>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</si>
  <si>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</si>
  <si>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</si>
  <si>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</si>
  <si>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</si>
  <si>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</si>
  <si>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</si>
  <si>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</si>
  <si>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</si>
  <si>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</si>
  <si>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</si>
  <si>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</si>
  <si>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</si>
  <si>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</si>
  <si>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</si>
  <si>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</si>
  <si>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</si>
  <si>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</si>
  <si>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</si>
  <si>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</si>
  <si>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</si>
  <si>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</si>
  <si>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</si>
  <si>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</si>
  <si>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</si>
  <si>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</si>
  <si>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</si>
  <si>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</si>
  <si>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</si>
  <si>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</si>
  <si>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</si>
  <si>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</si>
  <si>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</si>
  <si>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</si>
  <si>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</si>
  <si>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</si>
  <si>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</si>
  <si>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</si>
  <si>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</si>
  <si>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</si>
  <si>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</si>
  <si>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</si>
  <si>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</si>
  <si>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</si>
  <si>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</si>
  <si>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</si>
  <si>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</si>
  <si>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</si>
  <si>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</si>
  <si>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</si>
  <si>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</si>
  <si>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</si>
  <si>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</si>
  <si>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</si>
  <si>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</si>
  <si>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</si>
  <si>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</si>
  <si>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</si>
  <si>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</si>
  <si>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</si>
  <si>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</si>
  <si>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</si>
  <si>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</si>
  <si>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</si>
  <si>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</si>
  <si>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</si>
  <si>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</si>
  <si>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</si>
  <si>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</si>
  <si>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</si>
  <si>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</si>
  <si>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</si>
  <si>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</si>
  <si>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</si>
  <si>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</si>
  <si>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</si>
  <si>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</si>
  <si>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</si>
  <si>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</si>
  <si>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</si>
  <si>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</si>
  <si>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</si>
  <si>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</si>
  <si>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</si>
  <si>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</si>
  <si>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</si>
  <si>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</si>
  <si>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</si>
  <si>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</si>
  <si>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</si>
  <si>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</si>
  <si>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</si>
  <si>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</si>
  <si>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</si>
  <si>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</si>
  <si>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</si>
  <si>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</si>
  <si>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</si>
  <si>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</si>
  <si>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</si>
  <si>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</si>
  <si>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</si>
  <si>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</si>
  <si>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</si>
  <si>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</si>
  <si>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</si>
  <si>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</si>
  <si>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</si>
  <si>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</si>
  <si>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</si>
  <si>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</si>
  <si>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</si>
  <si>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</si>
  <si>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</si>
  <si>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</si>
  <si>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</si>
  <si>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</si>
  <si>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</si>
  <si>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</si>
  <si>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</si>
  <si>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</si>
  <si>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</si>
  <si>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</si>
  <si>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</si>
  <si>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</si>
  <si>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</si>
  <si>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</si>
  <si>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</si>
  <si>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</si>
  <si>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</si>
  <si>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</si>
  <si>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</si>
  <si>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</si>
  <si>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</si>
  <si>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</si>
  <si>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</si>
  <si>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</si>
  <si>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</si>
  <si>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</si>
  <si>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</si>
  <si>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</si>
  <si>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</si>
  <si>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</si>
  <si>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</si>
  <si>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</si>
  <si>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</si>
  <si>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</si>
  <si>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</si>
  <si>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</si>
  <si>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</si>
  <si>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</si>
  <si>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</si>
  <si>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</si>
  <si>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</si>
  <si>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</si>
  <si>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</si>
  <si>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</si>
  <si>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</si>
  <si>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</si>
  <si>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</si>
  <si>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</si>
  <si>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</si>
  <si>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</si>
  <si>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</si>
  <si>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</si>
  <si>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</si>
  <si>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</si>
  <si>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</si>
  <si>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</si>
  <si>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</si>
  <si>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</si>
  <si>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</si>
  <si>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</si>
  <si>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</si>
  <si>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</si>
  <si>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</si>
  <si>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</si>
  <si>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</si>
  <si>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</si>
  <si>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</si>
  <si>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</si>
  <si>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</si>
  <si>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</si>
  <si>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</si>
  <si>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</si>
  <si>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</si>
  <si>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</si>
  <si>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</si>
  <si>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</si>
  <si>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</si>
  <si>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</si>
  <si>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</si>
  <si>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</si>
  <si>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</si>
  <si>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</si>
  <si>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</si>
  <si>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</si>
  <si>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</si>
  <si>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</si>
  <si>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</si>
  <si>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</si>
  <si>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</si>
  <si>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</si>
  <si>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</si>
  <si>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</si>
  <si>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</si>
  <si>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</si>
  <si>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</si>
  <si>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</si>
  <si>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</si>
  <si>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</si>
  <si>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</si>
  <si>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</si>
  <si>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</si>
  <si>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</si>
  <si>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</si>
  <si>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</si>
  <si>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</si>
  <si>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</si>
  <si>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</si>
  <si>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</si>
  <si>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</si>
  <si>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</si>
  <si>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</si>
  <si>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</si>
  <si>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</si>
  <si>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</si>
  <si>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</si>
  <si>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</si>
  <si>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</si>
  <si>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</si>
  <si>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</si>
  <si>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</si>
  <si>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</si>
  <si>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</si>
  <si>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</si>
  <si>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</si>
  <si>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</si>
  <si>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</si>
  <si>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</si>
  <si>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</si>
  <si>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</si>
  <si>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</si>
  <si>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</si>
  <si>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</si>
  <si>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</si>
  <si>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</si>
  <si>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</si>
  <si>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</si>
  <si>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</si>
  <si>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</si>
  <si>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</si>
  <si>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</si>
  <si>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</si>
  <si>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</si>
  <si>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</si>
  <si>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</si>
  <si>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</si>
  <si>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</si>
  <si>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</si>
  <si>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</si>
  <si>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</si>
  <si>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</si>
  <si>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</si>
  <si>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</si>
  <si>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</si>
  <si>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</si>
  <si>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</si>
  <si>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</si>
  <si>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</si>
  <si>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</si>
  <si>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</si>
  <si>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</si>
  <si>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</si>
  <si>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</si>
  <si>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</si>
  <si>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</si>
  <si>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</si>
  <si>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</si>
  <si>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</si>
  <si>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</si>
  <si>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</si>
  <si>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</si>
  <si>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</si>
  <si>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</si>
  <si>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</si>
  <si>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</si>
  <si>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</si>
  <si>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</si>
  <si>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</si>
  <si>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</si>
  <si>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</si>
  <si>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</si>
  <si>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</si>
  <si>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</si>
  <si>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</si>
  <si>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</si>
  <si>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</si>
  <si>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</si>
  <si>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</si>
  <si>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</si>
  <si>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</si>
  <si>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</si>
  <si>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</si>
  <si>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</si>
  <si>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</si>
  <si>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</si>
  <si>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</si>
  <si>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</si>
  <si>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</si>
  <si>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</si>
  <si>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</si>
  <si>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</si>
  <si>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</si>
  <si>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</si>
  <si>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</si>
  <si>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</si>
  <si>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</si>
  <si>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</si>
  <si>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</si>
  <si>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</si>
  <si>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</si>
  <si>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</si>
  <si>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</si>
  <si>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</si>
  <si>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</si>
  <si>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</si>
  <si>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</si>
  <si>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</si>
  <si>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</si>
  <si>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</si>
  <si>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</si>
  <si>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</si>
  <si>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</si>
  <si>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</si>
  <si>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</si>
  <si>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</si>
  <si>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</si>
  <si>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</si>
  <si>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</si>
  <si>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</si>
  <si>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</si>
  <si>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</si>
  <si>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</si>
  <si>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</si>
  <si>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</si>
  <si>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</si>
  <si>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</si>
  <si>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02.04</t>
  </si>
  <si>
    <t>MARLUCE GOMES FAGUNDES</t>
  </si>
  <si>
    <t>GENERAL MED</t>
  </si>
  <si>
    <t>GUTEMBERG FERREIRA DE SOUZA</t>
  </si>
  <si>
    <t>ISS NF 72</t>
  </si>
  <si>
    <t>CBA COMERCIO DE PRODUTOS HOSPITALARES LTDA</t>
  </si>
  <si>
    <t>SIRVOMED COM DE MAT MED HOSP LTDA</t>
  </si>
  <si>
    <t>IRRF NF 10</t>
  </si>
  <si>
    <t>IRRF NF 11</t>
  </si>
  <si>
    <t>GPS NF 11</t>
  </si>
  <si>
    <t>GPS NF 10</t>
  </si>
  <si>
    <t>IRRF NF 83</t>
  </si>
  <si>
    <t>IRRF NF 61</t>
  </si>
  <si>
    <t>IRRF NF 64</t>
  </si>
  <si>
    <t>IRRF NF 67</t>
  </si>
  <si>
    <t>IRRF NF 72</t>
  </si>
  <si>
    <t>GPS NF 72</t>
  </si>
  <si>
    <t>IRRF NF 1856</t>
  </si>
  <si>
    <t>IRRF NF 13</t>
  </si>
  <si>
    <t>MULTCLEAN DISTRIBUIDORA LTDA</t>
  </si>
  <si>
    <t>LETICIA BASILIO DA SILVA</t>
  </si>
  <si>
    <t>ISS NF 80</t>
  </si>
  <si>
    <t>PCC NF 61</t>
  </si>
  <si>
    <t>PCC NF 72</t>
  </si>
  <si>
    <t>PCC NF 1856</t>
  </si>
  <si>
    <t>PCC NF 13</t>
  </si>
  <si>
    <t>PCC NF 83</t>
  </si>
  <si>
    <t>PCC NF 15</t>
  </si>
  <si>
    <t>PCC NF 16</t>
  </si>
  <si>
    <t>IRRF NF 15</t>
  </si>
  <si>
    <t>IRRF NF 16</t>
  </si>
  <si>
    <t>IRRF NF 49</t>
  </si>
  <si>
    <t>IRRF NF 87</t>
  </si>
  <si>
    <t>IRRF NF 91</t>
  </si>
  <si>
    <t>GPS NF 13</t>
  </si>
  <si>
    <t>GPS NF 15</t>
  </si>
  <si>
    <t>GPS NF 80</t>
  </si>
  <si>
    <t>ELISANGELA AFONSO DE AQUINO ABRANTES</t>
  </si>
  <si>
    <t>MARGRAY LEITE PEREIRA</t>
  </si>
  <si>
    <t>STOCK COMERCIAL LTDA</t>
  </si>
  <si>
    <t>INSTITUTO EUVALDO LODI</t>
  </si>
  <si>
    <t>ISS NF 91</t>
  </si>
  <si>
    <t>IRRF NF 22</t>
  </si>
  <si>
    <t>IRRF NF 19</t>
  </si>
  <si>
    <t>IRRF NF 18</t>
  </si>
  <si>
    <t>GPS NF 91</t>
  </si>
  <si>
    <t>IRRF NF 96</t>
  </si>
  <si>
    <t>PCC NF 19</t>
  </si>
  <si>
    <t>PCC NF 18</t>
  </si>
  <si>
    <t>PCC NF 91</t>
  </si>
  <si>
    <t>IRRF NF 90</t>
  </si>
  <si>
    <t>GPS NF 19</t>
  </si>
  <si>
    <t>PCC NF 80</t>
  </si>
  <si>
    <t>VICENTINA GEISA GOMES LEMOS</t>
  </si>
  <si>
    <t>WESILEI AURELIANO DO AMARAL</t>
  </si>
  <si>
    <t>PCC NF 96</t>
  </si>
  <si>
    <t>PCC NF 90</t>
  </si>
  <si>
    <t>PCC NF 23</t>
  </si>
  <si>
    <t>PCC NF 24</t>
  </si>
  <si>
    <t>IRRF NF 23</t>
  </si>
  <si>
    <t>IRRF NF 24</t>
  </si>
  <si>
    <t>IRRF NF 89</t>
  </si>
  <si>
    <t>IRRF NF 98</t>
  </si>
  <si>
    <t>GPS NF 24</t>
  </si>
  <si>
    <t>GPS NF 23</t>
  </si>
  <si>
    <t xml:space="preserve">RESGATE </t>
  </si>
  <si>
    <t>PCC NF 6</t>
  </si>
  <si>
    <t>PCC NF 69</t>
  </si>
  <si>
    <t>PCC NF 64</t>
  </si>
  <si>
    <t>PCC NF 98</t>
  </si>
  <si>
    <t>IRRF NF 14</t>
  </si>
  <si>
    <t>LETICIA FLEURY DE OLIVEIRA</t>
  </si>
  <si>
    <t xml:space="preserve">LORRANE ATAIDE MARTINS </t>
  </si>
  <si>
    <t>EDITORA RAIZES LTDA</t>
  </si>
  <si>
    <t>CRISTALFARMA COM REP IMP EXP LTDA</t>
  </si>
  <si>
    <t>IRRF NF 21</t>
  </si>
  <si>
    <t>PCC NF 10</t>
  </si>
  <si>
    <t>PCC NF 14</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</si>
  <si>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</si>
  <si>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</si>
  <si>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</si>
  <si>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</si>
  <si>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</si>
  <si>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</si>
  <si>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</si>
  <si>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</si>
  <si>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</si>
  <si>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</si>
  <si>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</si>
  <si>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</si>
  <si>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</si>
  <si>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</si>
  <si>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</si>
  <si>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</si>
  <si>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</si>
  <si>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</si>
  <si>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</si>
  <si>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</si>
  <si>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</si>
  <si>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</si>
  <si>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</si>
  <si>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</si>
  <si>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</si>
  <si>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</si>
  <si>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</si>
  <si>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</si>
  <si>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</si>
  <si>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</si>
  <si>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</si>
  <si>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</si>
  <si>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</si>
  <si>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</si>
  <si>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</si>
  <si>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</si>
  <si>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</si>
  <si>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</si>
  <si>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</si>
  <si>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</si>
  <si>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</si>
  <si>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</si>
  <si>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</si>
  <si>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</si>
  <si>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</si>
  <si>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</si>
  <si>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</si>
  <si>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</si>
  <si>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</si>
  <si>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</si>
  <si>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</si>
  <si>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</si>
  <si>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</si>
  <si>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</si>
  <si>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</si>
  <si>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</si>
  <si>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</si>
  <si>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</si>
  <si>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</si>
  <si>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</si>
  <si>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</si>
  <si>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</si>
  <si>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</si>
  <si>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</si>
  <si>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</si>
  <si>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</si>
  <si>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</si>
  <si>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</si>
  <si>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</si>
  <si>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</si>
  <si>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</si>
  <si>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</si>
  <si>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</si>
  <si>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</si>
  <si>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</si>
  <si>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</si>
  <si>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</si>
  <si>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</si>
  <si>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</si>
  <si>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</si>
  <si>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</si>
  <si>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</si>
  <si>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</si>
  <si>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</si>
  <si>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</si>
  <si>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</si>
  <si>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</si>
  <si>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</si>
  <si>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</si>
  <si>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</si>
  <si>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</si>
  <si>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</si>
  <si>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</si>
  <si>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</si>
  <si>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</si>
  <si>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</si>
  <si>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</si>
  <si>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</si>
  <si>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</si>
  <si>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</si>
  <si>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</si>
  <si>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</si>
  <si>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</si>
  <si>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</si>
  <si>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</si>
  <si>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</si>
  <si>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</si>
  <si>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</si>
  <si>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</si>
  <si>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</si>
  <si>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</si>
  <si>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</si>
  <si>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</si>
  <si>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</si>
  <si>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</si>
  <si>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</si>
  <si>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</si>
  <si>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</si>
  <si>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</si>
  <si>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</si>
  <si>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</si>
  <si>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</si>
  <si>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</si>
  <si>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</si>
  <si>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</si>
  <si>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</si>
  <si>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</si>
  <si>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</si>
  <si>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</si>
  <si>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</si>
  <si>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</si>
  <si>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</si>
  <si>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</si>
  <si>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</si>
  <si>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</si>
  <si>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</si>
  <si>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</si>
  <si>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</si>
  <si>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</si>
  <si>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</si>
  <si>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</si>
  <si>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</si>
  <si>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</si>
  <si>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</si>
  <si>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</si>
  <si>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</si>
  <si>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</si>
  <si>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</si>
  <si>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</si>
  <si>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</si>
  <si>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</si>
  <si>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</si>
  <si>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</si>
  <si>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</si>
  <si>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</si>
  <si>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</si>
  <si>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</si>
  <si>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</si>
  <si>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</si>
  <si>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</si>
  <si>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</si>
  <si>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</si>
  <si>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</si>
  <si>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</si>
  <si>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</si>
  <si>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</si>
  <si>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</si>
  <si>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</si>
  <si>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</si>
  <si>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</si>
  <si>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</si>
  <si>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</si>
  <si>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</si>
  <si>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</si>
  <si>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</si>
  <si>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</si>
  <si>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</si>
  <si>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</si>
  <si>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</si>
  <si>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</si>
  <si>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</si>
  <si>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</si>
  <si>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</si>
  <si>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</si>
  <si>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</si>
  <si>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</si>
  <si>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</si>
  <si>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</si>
  <si>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</si>
  <si>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</si>
  <si>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</si>
  <si>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</si>
  <si>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</si>
  <si>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</si>
  <si>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</si>
  <si>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</si>
  <si>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</si>
  <si>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</si>
  <si>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</si>
  <si>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</si>
  <si>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</si>
  <si>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</si>
  <si>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</si>
  <si>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</si>
  <si>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</si>
  <si>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</si>
  <si>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</si>
  <si>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</si>
  <si>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</si>
  <si>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</si>
  <si>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</si>
  <si>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</si>
  <si>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</si>
  <si>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</si>
  <si>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</si>
  <si>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</si>
  <si>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</si>
  <si>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</si>
  <si>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</si>
  <si>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</si>
  <si>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</si>
  <si>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</si>
  <si>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</si>
  <si>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</si>
  <si>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</si>
  <si>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</si>
  <si>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</si>
  <si>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</si>
  <si>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</si>
  <si>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</si>
  <si>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</si>
  <si>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</si>
  <si>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</si>
  <si>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</si>
  <si>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</si>
  <si>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</si>
  <si>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</si>
  <si>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</si>
  <si>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</si>
  <si>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</si>
  <si>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</si>
  <si>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</si>
  <si>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</si>
  <si>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</si>
  <si>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</si>
  <si>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</si>
  <si>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</si>
  <si>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</si>
  <si>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</si>
  <si>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</si>
  <si>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</si>
  <si>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</si>
  <si>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</si>
  <si>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</si>
  <si>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</si>
  <si>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</si>
  <si>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</si>
  <si>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</si>
  <si>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</si>
  <si>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</si>
  <si>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</si>
  <si>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</si>
  <si>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</si>
  <si>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</si>
  <si>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</si>
  <si>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</si>
  <si>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</si>
  <si>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</si>
  <si>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</si>
  <si>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</si>
  <si>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</si>
  <si>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</si>
  <si>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</si>
  <si>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</si>
  <si>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</si>
  <si>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</si>
  <si>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</si>
  <si>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</si>
  <si>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</si>
  <si>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</si>
  <si>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</si>
  <si>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</si>
  <si>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</si>
  <si>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</si>
  <si>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</si>
  <si>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</si>
  <si>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</si>
  <si>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</si>
  <si>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</si>
  <si>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</si>
  <si>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</si>
  <si>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</si>
  <si>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</si>
  <si>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</si>
  <si>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</si>
  <si>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</si>
  <si>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</si>
  <si>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</si>
  <si>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</si>
  <si>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</si>
  <si>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</si>
  <si>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</si>
  <si>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</si>
  <si>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</si>
  <si>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</si>
  <si>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</si>
  <si>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</si>
  <si>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</si>
  <si>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</si>
  <si>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</si>
  <si>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</si>
  <si>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</si>
  <si>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</si>
  <si>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</si>
  <si>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</si>
  <si>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</si>
  <si>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</si>
  <si>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</si>
  <si>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</si>
  <si>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</si>
  <si>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</si>
  <si>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</si>
  <si>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</si>
  <si>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</si>
  <si>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</si>
  <si>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</si>
  <si>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</si>
  <si>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</si>
  <si>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</si>
  <si>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</si>
  <si>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</si>
  <si>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</si>
  <si>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</si>
  <si>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</si>
  <si>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</si>
  <si>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</si>
  <si>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</si>
  <si>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</si>
  <si>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</si>
  <si>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</si>
  <si>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</si>
  <si>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</si>
  <si>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</si>
  <si>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</si>
  <si>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</si>
  <si>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</si>
  <si>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</si>
  <si>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</si>
  <si>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</si>
  <si>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</si>
  <si>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</si>
  <si>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</si>
  <si>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</si>
  <si>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</si>
  <si>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</si>
  <si>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</si>
  <si>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</si>
  <si>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</si>
  <si>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</si>
  <si>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</si>
  <si>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</si>
  <si>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</si>
  <si>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</si>
  <si>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</si>
  <si>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</si>
  <si>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</si>
  <si>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</si>
  <si>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</si>
  <si>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</si>
  <si>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</si>
  <si>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</si>
  <si>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</si>
  <si>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</si>
  <si>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</si>
  <si>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</si>
  <si>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</si>
  <si>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</si>
  <si>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</si>
  <si>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</si>
  <si>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</si>
  <si>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</si>
  <si>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</si>
  <si>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</si>
  <si>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</si>
  <si>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</si>
  <si>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</si>
  <si>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</si>
  <si>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</si>
  <si>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</si>
  <si>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</si>
  <si>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</si>
  <si>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</si>
  <si>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</si>
  <si>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</si>
  <si>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</si>
  <si>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</si>
  <si>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</si>
  <si>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</si>
  <si>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</si>
  <si>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</si>
  <si>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</si>
  <si>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</si>
  <si>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</si>
  <si>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</si>
  <si>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</si>
  <si>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</si>
  <si>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</si>
  <si>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</si>
  <si>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</si>
  <si>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</si>
  <si>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</si>
  <si>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</si>
  <si>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</si>
  <si>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</si>
  <si>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</si>
  <si>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</si>
  <si>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</si>
  <si>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</si>
  <si>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</si>
  <si>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</si>
  <si>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</si>
  <si>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</si>
  <si>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</si>
  <si>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</si>
  <si>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</si>
  <si>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</si>
  <si>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</si>
  <si>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</si>
  <si>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</si>
  <si>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</si>
  <si>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</si>
  <si>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</si>
  <si>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</si>
  <si>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</si>
  <si>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</si>
  <si>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</si>
  <si>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</si>
  <si>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</si>
  <si>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</si>
  <si>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</si>
  <si>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</si>
  <si>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</si>
  <si>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</si>
  <si>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</si>
  <si>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</si>
  <si>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</si>
  <si>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</si>
  <si>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</si>
  <si>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</si>
  <si>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</si>
  <si>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</si>
  <si>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</si>
  <si>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</si>
  <si>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</si>
  <si>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</si>
  <si>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</si>
  <si>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</si>
  <si>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</si>
  <si>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</si>
  <si>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</si>
  <si>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</si>
  <si>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</si>
  <si>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</si>
  <si>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</si>
  <si>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</si>
  <si>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</si>
  <si>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</si>
  <si>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</si>
  <si>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</si>
  <si>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</si>
  <si>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</si>
  <si>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</si>
  <si>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</si>
  <si>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</si>
  <si>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</si>
  <si>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</si>
  <si>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</si>
  <si>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</si>
  <si>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</si>
  <si>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</si>
  <si>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</si>
  <si>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</si>
  <si>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</si>
  <si>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</si>
  <si>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</si>
  <si>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</si>
  <si>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</si>
  <si>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</si>
  <si>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</si>
  <si>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</si>
  <si>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</si>
  <si>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</si>
  <si>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</si>
  <si>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</si>
  <si>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</si>
  <si>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</si>
  <si>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</si>
  <si>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</si>
  <si>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</si>
  <si>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</si>
  <si>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</si>
  <si>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</si>
  <si>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</si>
  <si>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</si>
  <si>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</si>
  <si>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</si>
  <si>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</si>
  <si>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</si>
  <si>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</si>
  <si>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</si>
  <si>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</si>
  <si>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</si>
  <si>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</si>
  <si>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</si>
  <si>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</si>
  <si>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</si>
  <si>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</si>
  <si>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</si>
  <si>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</si>
  <si>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</si>
  <si>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</si>
  <si>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</si>
  <si>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</si>
  <si>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</si>
  <si>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</si>
  <si>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</si>
  <si>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</si>
  <si>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</si>
  <si>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</si>
  <si>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</si>
  <si>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</si>
  <si>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</si>
  <si>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</si>
  <si>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</si>
  <si>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</si>
  <si>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</si>
  <si>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</si>
  <si>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</si>
  <si>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</si>
  <si>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</si>
  <si>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</si>
  <si>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</si>
  <si>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</si>
  <si>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</si>
  <si>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</si>
  <si>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</si>
  <si>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</si>
  <si>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</si>
  <si>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</si>
  <si>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</si>
  <si>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</si>
  <si>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</si>
  <si>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</si>
  <si>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</si>
  <si>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</si>
  <si>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</si>
  <si>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</si>
  <si>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</si>
  <si>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</si>
  <si>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</si>
  <si>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</si>
  <si>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</si>
  <si>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</si>
  <si>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</si>
  <si>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</si>
  <si>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</si>
  <si>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</si>
  <si>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</si>
  <si>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</si>
  <si>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</si>
  <si>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</si>
  <si>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</si>
  <si>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</si>
  <si>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</si>
  <si>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</si>
  <si>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</si>
  <si>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</si>
  <si>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</si>
  <si>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</si>
  <si>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</si>
  <si>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</si>
  <si>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</si>
  <si>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</si>
  <si>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</si>
  <si>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</si>
  <si>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</si>
  <si>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</si>
  <si>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</si>
  <si>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</si>
  <si>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</si>
  <si>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</si>
  <si>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</si>
  <si>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</si>
  <si>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</si>
  <si>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</si>
  <si>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</si>
  <si>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</si>
  <si>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</si>
  <si>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</si>
  <si>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</si>
  <si>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</si>
  <si>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</si>
  <si>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</si>
  <si>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</si>
  <si>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</si>
  <si>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</si>
  <si>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</si>
  <si>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</si>
  <si>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</si>
  <si>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</si>
  <si>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</si>
  <si>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</si>
  <si>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</si>
  <si>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</si>
  <si>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</si>
  <si>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</si>
  <si>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</si>
  <si>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</si>
  <si>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</si>
  <si>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</si>
  <si>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</si>
  <si>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</si>
  <si>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</si>
  <si>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</si>
  <si>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</si>
  <si>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</si>
  <si>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</si>
  <si>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</si>
  <si>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</si>
  <si>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</si>
  <si>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</si>
  <si>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</si>
  <si>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</si>
  <si>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</si>
  <si>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</si>
  <si>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</si>
  <si>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</si>
  <si>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</si>
  <si>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</si>
  <si>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</si>
  <si>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</si>
  <si>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</si>
  <si>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</si>
  <si>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</si>
  <si>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</si>
  <si>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</si>
  <si>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</si>
  <si>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</si>
  <si>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</si>
  <si>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</si>
  <si>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</si>
  <si>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</si>
  <si>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</si>
  <si>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</si>
  <si>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</si>
  <si>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</si>
  <si>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</si>
  <si>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</si>
  <si>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</si>
  <si>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</si>
  <si>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</si>
  <si>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</si>
  <si>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</si>
  <si>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</si>
  <si>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</si>
  <si>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</si>
  <si>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</si>
  <si>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</si>
  <si>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</si>
  <si>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</si>
  <si>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</si>
  <si>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</si>
  <si>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</si>
  <si>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</si>
  <si>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</si>
  <si>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</si>
  <si>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</si>
  <si>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</si>
  <si>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</si>
  <si>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</si>
  <si>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</si>
  <si>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</si>
  <si>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</si>
  <si>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</si>
  <si>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</si>
  <si>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</si>
  <si>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</si>
  <si>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</si>
  <si>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</si>
  <si>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</si>
  <si>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</si>
  <si>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</si>
  <si>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</si>
  <si>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</si>
  <si>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</si>
  <si>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</si>
  <si>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</si>
  <si>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</si>
  <si>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</si>
  <si>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</si>
  <si>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</si>
  <si>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</si>
  <si>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</si>
  <si>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</si>
  <si>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</si>
  <si>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</si>
  <si>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</si>
  <si>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</si>
  <si>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</si>
  <si>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</si>
  <si>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</si>
  <si>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</si>
  <si>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</si>
  <si>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</si>
  <si>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</si>
  <si>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</si>
  <si>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</si>
  <si>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</si>
  <si>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</si>
  <si>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</si>
  <si>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</si>
  <si>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</si>
  <si>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</si>
  <si>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</si>
  <si>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</si>
  <si>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</si>
  <si>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</si>
  <si>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</si>
  <si>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</si>
  <si>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</si>
  <si>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</si>
  <si>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</si>
  <si>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</si>
  <si>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</si>
  <si>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</si>
  <si>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</si>
  <si>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</si>
  <si>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</si>
  <si>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</si>
  <si>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</si>
  <si>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</si>
  <si>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</si>
  <si>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</si>
  <si>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</si>
  <si>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</si>
  <si>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</si>
  <si>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</si>
  <si>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</si>
  <si>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</si>
  <si>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</si>
  <si>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</si>
  <si>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</si>
  <si>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</si>
  <si>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</si>
  <si>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</si>
  <si>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</si>
  <si>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</si>
  <si>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</si>
  <si>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</si>
  <si>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</si>
  <si>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</si>
  <si>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</si>
  <si>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</si>
  <si>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</si>
  <si>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</si>
  <si>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</si>
  <si>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</si>
  <si>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</si>
  <si>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</si>
  <si>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</si>
  <si>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</si>
  <si>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</si>
  <si>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</si>
  <si>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</si>
  <si>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</si>
  <si>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</si>
  <si>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</si>
  <si>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</si>
  <si>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</si>
  <si>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</si>
  <si>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</si>
  <si>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</si>
  <si>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</si>
  <si>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</si>
  <si>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</si>
  <si>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</si>
  <si>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</si>
  <si>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</si>
  <si>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</si>
  <si>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</si>
  <si>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</si>
  <si>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</si>
  <si>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</si>
  <si>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</si>
  <si>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</si>
  <si>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</si>
  <si>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</si>
  <si>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</si>
  <si>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</si>
  <si>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</si>
  <si>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</si>
  <si>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</si>
  <si>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</si>
  <si>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</si>
  <si>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</si>
  <si>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</si>
  <si>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</si>
  <si>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</si>
  <si>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</si>
  <si>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</si>
  <si>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</si>
  <si>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</si>
  <si>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</si>
  <si>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</si>
  <si>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</si>
  <si>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</si>
  <si>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</si>
  <si>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</si>
  <si>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</si>
  <si>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</si>
  <si>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</si>
  <si>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</si>
  <si>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</si>
  <si>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</si>
  <si>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</si>
  <si>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</si>
  <si>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</si>
  <si>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</si>
  <si>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</si>
  <si>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</si>
  <si>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</si>
  <si>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</si>
  <si>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</si>
  <si>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</si>
  <si>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</si>
  <si>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</si>
  <si>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</si>
  <si>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</si>
  <si>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</si>
  <si>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</si>
  <si>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</si>
  <si>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</si>
  <si>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</si>
  <si>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</si>
  <si>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</si>
  <si>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</si>
  <si>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</si>
  <si>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</si>
  <si>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</si>
  <si>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</si>
  <si>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</si>
  <si>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</si>
  <si>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</si>
  <si>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</si>
  <si>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</si>
  <si>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</si>
  <si>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</si>
  <si>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</si>
  <si>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</si>
  <si>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</si>
  <si>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</si>
  <si>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</si>
  <si>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</si>
  <si>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</si>
  <si>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</si>
  <si>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</si>
  <si>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</si>
  <si>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</si>
  <si>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</si>
  <si>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</si>
  <si>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</si>
  <si>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</si>
  <si>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</si>
  <si>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</si>
  <si>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</si>
  <si>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</si>
  <si>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</si>
  <si>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</si>
  <si>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</si>
  <si>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</si>
  <si>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</si>
  <si>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</si>
  <si>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</si>
  <si>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</si>
  <si>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</si>
  <si>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</si>
  <si>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</si>
  <si>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</si>
  <si>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</si>
  <si>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</si>
  <si>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</si>
  <si>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</si>
  <si>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</si>
  <si>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</si>
  <si>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</si>
  <si>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</si>
  <si>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</si>
  <si>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</si>
  <si>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</si>
  <si>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</si>
  <si>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</si>
  <si>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</si>
  <si>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</si>
  <si>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</si>
  <si>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</si>
  <si>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</si>
  <si>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</si>
  <si>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</si>
  <si>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</si>
  <si>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</si>
  <si>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</si>
  <si>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</si>
  <si>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</si>
  <si>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</si>
  <si>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</si>
  <si>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</si>
  <si>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</si>
  <si>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</si>
  <si>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</si>
  <si>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</si>
  <si>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</si>
  <si>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</si>
  <si>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</si>
  <si>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</si>
  <si>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</si>
  <si>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</si>
  <si>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</si>
  <si>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</si>
  <si>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</si>
  <si>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</si>
  <si>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</si>
  <si>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</si>
  <si>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</si>
  <si>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</si>
  <si>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</si>
  <si>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</si>
  <si>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</si>
  <si>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</si>
  <si>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</si>
  <si>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</si>
  <si>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</si>
  <si>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</si>
  <si>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</si>
  <si>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</si>
  <si>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</si>
  <si>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</si>
  <si>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</si>
  <si>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</si>
  <si>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</si>
  <si>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</si>
  <si>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</si>
  <si>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</si>
  <si>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</si>
  <si>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</si>
  <si>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</si>
  <si>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</si>
  <si>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</si>
  <si>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</si>
  <si>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</si>
  <si>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</si>
  <si>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</si>
  <si>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</si>
  <si>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</si>
  <si>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</si>
  <si>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</si>
  <si>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</si>
  <si>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</si>
  <si>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</si>
  <si>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</si>
  <si>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</si>
  <si>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</si>
  <si>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</si>
  <si>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</si>
  <si>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</si>
  <si>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</si>
  <si>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</si>
  <si>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</si>
  <si>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</si>
  <si>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</si>
  <si>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</si>
  <si>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</si>
  <si>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</si>
  <si>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</si>
  <si>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</si>
  <si>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</si>
  <si>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</si>
  <si>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</si>
  <si>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</si>
  <si>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</si>
  <si>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</si>
  <si>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</si>
  <si>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</si>
  <si>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</si>
  <si>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</si>
  <si>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</si>
  <si>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</si>
  <si>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</si>
  <si>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</si>
  <si>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</si>
  <si>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</si>
  <si>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</si>
  <si>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</si>
  <si>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Seguro Predial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</si>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</sst>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58"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1">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0">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5">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43" fontId="26" fillId="0" borderId="0" applyFont="0" applyFill="0" applyBorder="0" applyAlignment="0" applyProtection="0"/>
  </cellStyleXfs>
  <cellXfs count="337">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17" fontId="36" fillId="0" borderId="43" xfId="12" applyNumberFormat="1" applyFont="1" applyBorder="1" applyAlignment="1"/>
    <xf numFmtId="171" fontId="37" fillId="0" borderId="43" xfId="12" applyNumberFormat="1" applyFont="1" applyBorder="1"/>
    <xf numFmtId="17" fontId="36" fillId="0" borderId="43" xfId="0" applyNumberFormat="1" applyFont="1" applyBorder="1" applyAlignment="1"/>
    <xf numFmtId="171" fontId="37" fillId="0" borderId="43" xfId="0" applyNumberFormat="1" applyFont="1" applyBorder="1"/>
    <xf numFmtId="17" fontId="36" fillId="0" borderId="44" xfId="12" applyNumberFormat="1" applyFont="1" applyBorder="1" applyAlignment="1"/>
    <xf numFmtId="171" fontId="37" fillId="0" borderId="44" xfId="12" applyNumberFormat="1" applyFont="1" applyBorder="1"/>
    <xf numFmtId="171" fontId="37" fillId="0" borderId="42"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3" xfId="12" applyNumberFormat="1" applyFont="1" applyFill="1" applyBorder="1" applyAlignment="1"/>
    <xf numFmtId="171" fontId="37" fillId="0" borderId="43" xfId="12" applyNumberFormat="1" applyFont="1" applyFill="1" applyBorder="1"/>
    <xf numFmtId="17" fontId="36" fillId="0" borderId="43" xfId="0" applyNumberFormat="1" applyFont="1" applyFill="1" applyBorder="1" applyAlignment="1"/>
    <xf numFmtId="171" fontId="37" fillId="0" borderId="43" xfId="0" applyNumberFormat="1" applyFont="1" applyFill="1" applyBorder="1"/>
    <xf numFmtId="4" fontId="45" fillId="0" borderId="36" xfId="0" applyNumberFormat="1" applyFont="1" applyBorder="1"/>
    <xf numFmtId="171" fontId="37" fillId="0" borderId="45" xfId="12" applyNumberFormat="1" applyFont="1" applyBorder="1"/>
    <xf numFmtId="17" fontId="36" fillId="0" borderId="45" xfId="12" applyNumberFormat="1" applyFont="1" applyBorder="1" applyAlignment="1"/>
    <xf numFmtId="171" fontId="37" fillId="0" borderId="45" xfId="0" applyNumberFormat="1" applyFont="1" applyBorder="1"/>
    <xf numFmtId="17" fontId="36" fillId="0" borderId="46" xfId="12" applyNumberFormat="1" applyFont="1" applyBorder="1" applyAlignment="1"/>
    <xf numFmtId="171" fontId="36" fillId="0" borderId="35" xfId="12" applyNumberFormat="1" applyFont="1" applyBorder="1"/>
    <xf numFmtId="171" fontId="36" fillId="0" borderId="43" xfId="12" applyNumberFormat="1" applyFont="1" applyFill="1" applyBorder="1"/>
    <xf numFmtId="171" fontId="36" fillId="0" borderId="44" xfId="12" applyNumberFormat="1" applyFont="1" applyBorder="1"/>
    <xf numFmtId="171" fontId="36" fillId="0" borderId="43" xfId="12" applyNumberFormat="1" applyFont="1" applyBorder="1"/>
    <xf numFmtId="171" fontId="36" fillId="0" borderId="45" xfId="12" applyNumberFormat="1" applyFont="1" applyBorder="1"/>
    <xf numFmtId="171" fontId="37" fillId="17" borderId="0" xfId="12" applyNumberFormat="1" applyFont="1" applyFill="1"/>
    <xf numFmtId="4" fontId="51" fillId="0" borderId="0" xfId="0" applyNumberFormat="1" applyFont="1" applyAlignment="1">
      <alignment horizontal="center" wrapText="1"/>
    </xf>
    <xf numFmtId="0" fontId="51" fillId="0" borderId="0" xfId="0" applyFont="1" applyAlignment="1">
      <alignment horizontal="center" wrapText="1"/>
    </xf>
    <xf numFmtId="43" fontId="52" fillId="0" borderId="0" xfId="14" applyFont="1"/>
    <xf numFmtId="43" fontId="53" fillId="0" borderId="0" xfId="14" applyFont="1" applyAlignment="1">
      <alignment horizontal="center" wrapText="1"/>
    </xf>
    <xf numFmtId="9" fontId="15" fillId="7" borderId="0" xfId="4" applyNumberFormat="1" applyFont="1" applyFill="1" applyBorder="1" applyAlignment="1" applyProtection="1">
      <alignment horizontal="center" vertical="center" wrapText="1"/>
    </xf>
    <xf numFmtId="0" fontId="54" fillId="2" borderId="0" xfId="2" applyFont="1" applyFill="1"/>
    <xf numFmtId="0" fontId="54" fillId="2" borderId="0" xfId="2" applyFont="1" applyFill="1" applyAlignment="1">
      <alignment horizontal="center"/>
    </xf>
    <xf numFmtId="0" fontId="55" fillId="0" borderId="0" xfId="4" applyNumberFormat="1" applyFont="1" applyBorder="1" applyAlignment="1" applyProtection="1">
      <alignment horizontal="center" vertical="center" wrapText="1"/>
    </xf>
    <xf numFmtId="172" fontId="55" fillId="0" borderId="0" xfId="4" applyNumberFormat="1" applyFont="1" applyBorder="1" applyAlignment="1" applyProtection="1">
      <alignment vertical="center" wrapText="1"/>
    </xf>
    <xf numFmtId="164" fontId="55" fillId="0" borderId="0" xfId="4" applyFont="1" applyBorder="1" applyProtection="1"/>
    <xf numFmtId="164" fontId="55" fillId="0" borderId="0" xfId="4" applyFont="1" applyBorder="1" applyAlignment="1" applyProtection="1">
      <alignment vertical="center" wrapText="1"/>
    </xf>
    <xf numFmtId="4" fontId="56" fillId="0" borderId="0" xfId="2" applyNumberFormat="1" applyFont="1"/>
    <xf numFmtId="4" fontId="57" fillId="0" borderId="0" xfId="2" applyNumberFormat="1" applyFont="1"/>
    <xf numFmtId="171" fontId="37" fillId="18" borderId="35" xfId="12" applyNumberFormat="1" applyFont="1" applyFill="1" applyBorder="1"/>
    <xf numFmtId="171" fontId="37" fillId="18" borderId="35" xfId="0" applyNumberFormat="1" applyFont="1" applyFill="1" applyBorder="1"/>
    <xf numFmtId="43" fontId="0" fillId="18" borderId="6" xfId="8" applyFont="1" applyFill="1" applyBorder="1"/>
    <xf numFmtId="0" fontId="40" fillId="18" borderId="0" xfId="6" applyFont="1" applyFill="1"/>
    <xf numFmtId="43" fontId="0" fillId="19" borderId="6" xfId="8" applyFont="1" applyFill="1" applyBorder="1"/>
    <xf numFmtId="0" fontId="40" fillId="19" borderId="0" xfId="6" applyFont="1" applyFill="1"/>
    <xf numFmtId="43" fontId="0" fillId="11" borderId="6" xfId="8" applyFont="1" applyFill="1" applyBorder="1"/>
    <xf numFmtId="0" fontId="40" fillId="11" borderId="0" xfId="6" applyFont="1" applyFill="1"/>
    <xf numFmtId="171" fontId="36" fillId="18" borderId="35" xfId="12" applyNumberFormat="1" applyFont="1" applyFill="1" applyBorder="1"/>
    <xf numFmtId="4" fontId="45" fillId="0" borderId="16" xfId="0" applyNumberFormat="1" applyFont="1" applyFill="1" applyBorder="1"/>
    <xf numFmtId="171" fontId="37" fillId="20" borderId="35" xfId="12" applyNumberFormat="1" applyFont="1" applyFill="1" applyBorder="1"/>
    <xf numFmtId="171" fontId="37" fillId="0" borderId="35" xfId="12" applyNumberFormat="1" applyFont="1" applyFill="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7"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48"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5">
    <cellStyle name="Comma 2 2" xfId="9" xr:uid="{00000000-0005-0000-0000-000000000000}"/>
    <cellStyle name="Excel Built-in Check Cell" xfId="3" xr:uid="{00000000-0005-0000-0000-000001000000}"/>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4"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vmlDrawing" Target="../drawings/vmlDrawing1.v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drawing" Target="../drawings/drawing1.xm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printerSettings" Target="../printerSettings/printerSettings4.bin"/><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comments" Target="../comments1.x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291"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10" t="s">
        <v>0</v>
      </c>
      <c r="B1" s="310"/>
      <c r="C1" s="310"/>
      <c r="D1" s="310"/>
      <c r="E1" s="310"/>
      <c r="F1" s="310"/>
      <c r="G1" s="310"/>
      <c r="H1" s="310"/>
      <c r="I1" s="310"/>
      <c r="J1" s="310"/>
      <c r="K1" s="310"/>
      <c r="L1" s="310"/>
      <c r="M1" s="287"/>
    </row>
    <row r="2" spans="1:15" ht="15" customHeight="1" x14ac:dyDescent="0.3">
      <c r="A2" s="311" t="s">
        <v>1</v>
      </c>
      <c r="B2" s="311"/>
      <c r="C2" s="311"/>
      <c r="D2" s="311"/>
      <c r="E2" s="311"/>
      <c r="F2" s="311"/>
      <c r="G2" s="311"/>
      <c r="H2" s="311"/>
      <c r="I2" s="311"/>
      <c r="J2" s="311"/>
      <c r="K2" s="311"/>
      <c r="L2" s="311"/>
      <c r="M2" s="287"/>
    </row>
    <row r="3" spans="1:15" ht="15.75" customHeight="1" thickBot="1" x14ac:dyDescent="0.35">
      <c r="A3" s="312" t="s">
        <v>2</v>
      </c>
      <c r="B3" s="312"/>
      <c r="C3" s="312"/>
      <c r="D3" s="312"/>
      <c r="E3" s="312"/>
      <c r="F3" s="312"/>
      <c r="G3" s="312"/>
      <c r="H3" s="312"/>
      <c r="I3" s="312"/>
      <c r="J3" s="312"/>
      <c r="K3" s="312"/>
      <c r="L3" s="312"/>
      <c r="M3" s="288"/>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289"/>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t="e">
        <f>'Base -Receita-Despesa'!#REF!</f>
        <v>#REF!</v>
      </c>
      <c r="H5" s="27" t="e">
        <f>'Base -Receita-Despesa'!#REF!</f>
        <v>#REF!</v>
      </c>
      <c r="I5" s="27" t="e">
        <f>'Base -Receita-Despesa'!#REF!</f>
        <v>#REF!</v>
      </c>
      <c r="J5" s="28">
        <f>E5/D5</f>
        <v>5.6687687894098211</v>
      </c>
      <c r="K5" s="27">
        <f>HLOOKUP($K$4,$D$4:$J$17,M5,0)</f>
        <v>8878320.879999999</v>
      </c>
      <c r="L5" s="28">
        <f t="shared" ref="L5:L7" si="0">K5/E5</f>
        <v>7.8177897052535634</v>
      </c>
      <c r="M5" s="290">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0</v>
      </c>
      <c r="G6" s="27" t="e">
        <f>'Base -Receita-Despesa'!#REF!</f>
        <v>#REF!</v>
      </c>
      <c r="H6" s="27" t="e">
        <f>'Base -Receita-Despesa'!#REF!</f>
        <v>#REF!</v>
      </c>
      <c r="I6" s="27" t="e">
        <f>'Base -Receita-Despesa'!#REF!</f>
        <v>#REF!</v>
      </c>
      <c r="J6" s="28">
        <f>E6/D6</f>
        <v>7.8177897052535634</v>
      </c>
      <c r="K6" s="27">
        <f t="shared" ref="K6:K15" si="1">HLOOKUP($K$4,$D$4:$J$17,M6,0)</f>
        <v>0</v>
      </c>
      <c r="L6" s="28">
        <f t="shared" si="0"/>
        <v>0</v>
      </c>
      <c r="M6" s="290">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7047479.79</v>
      </c>
      <c r="G7" s="27">
        <f t="shared" ca="1" si="2"/>
        <v>0</v>
      </c>
      <c r="H7" s="27">
        <f t="shared" ca="1" si="2"/>
        <v>0</v>
      </c>
      <c r="I7" s="27">
        <f t="shared" ca="1" si="2"/>
        <v>0</v>
      </c>
      <c r="J7" s="28">
        <f ca="1">E7/D7</f>
        <v>1.6690832894057892</v>
      </c>
      <c r="K7" s="27">
        <f t="shared" ca="1" si="1"/>
        <v>7047479.79</v>
      </c>
      <c r="L7" s="28">
        <f t="shared" ca="1" si="0"/>
        <v>0.26831052877721212</v>
      </c>
      <c r="M7" s="290">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7047479.79</v>
      </c>
      <c r="L8" s="286">
        <f ca="1">K8/E8</f>
        <v>0.26831052877721212</v>
      </c>
      <c r="M8" s="290">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-960619.75</v>
      </c>
      <c r="G9" s="27">
        <f t="shared" ca="1" si="3"/>
        <v>0</v>
      </c>
      <c r="H9" s="27">
        <f t="shared" ca="1" si="3"/>
        <v>0</v>
      </c>
      <c r="I9" s="27">
        <f t="shared" ca="1" si="3"/>
        <v>0</v>
      </c>
      <c r="J9" s="28">
        <f ca="1">E9/D9</f>
        <v>41.965826012164406</v>
      </c>
      <c r="K9" s="27">
        <f t="shared" ca="1" si="1"/>
        <v>-960619.75</v>
      </c>
      <c r="L9" s="28">
        <f t="shared" ref="L9:L17" ca="1" si="4">K9/E9</f>
        <v>0.83708987774538868</v>
      </c>
      <c r="M9" s="290">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-5163312.75</v>
      </c>
      <c r="G10" s="27">
        <f t="shared" ca="1" si="5"/>
        <v>0</v>
      </c>
      <c r="H10" s="27">
        <f t="shared" ca="1" si="5"/>
        <v>0</v>
      </c>
      <c r="I10" s="27">
        <f t="shared" ca="1" si="5"/>
        <v>0</v>
      </c>
      <c r="J10" s="28">
        <f t="shared" ref="J10:J16" ca="1" si="6">E10/D10</f>
        <v>1.1222658098981078</v>
      </c>
      <c r="K10" s="27">
        <f t="shared" ca="1" si="1"/>
        <v>-5163312.75</v>
      </c>
      <c r="L10" s="28">
        <f t="shared" ca="1" si="4"/>
        <v>0.6611864959489816</v>
      </c>
      <c r="M10" s="290">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-497788.72000000009</v>
      </c>
      <c r="G11" s="35">
        <f t="shared" ca="1" si="7"/>
        <v>0</v>
      </c>
      <c r="H11" s="35">
        <f t="shared" ca="1" si="7"/>
        <v>0</v>
      </c>
      <c r="I11" s="35">
        <f t="shared" ca="1" si="7"/>
        <v>0</v>
      </c>
      <c r="J11" s="28">
        <f t="shared" ca="1" si="6"/>
        <v>0.4541264201388675</v>
      </c>
      <c r="K11" s="35">
        <f t="shared" ca="1" si="1"/>
        <v>-497788.72000000009</v>
      </c>
      <c r="L11" s="36">
        <f t="shared" ca="1" si="4"/>
        <v>1.8186220597059335</v>
      </c>
      <c r="M11" s="290">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-2696892.7499999981</v>
      </c>
      <c r="G12" s="27">
        <f t="shared" ca="1" si="8"/>
        <v>0</v>
      </c>
      <c r="H12" s="27">
        <f t="shared" ca="1" si="8"/>
        <v>0</v>
      </c>
      <c r="I12" s="27">
        <f t="shared" ca="1" si="8"/>
        <v>0</v>
      </c>
      <c r="J12" s="28">
        <f t="shared" ca="1" si="6"/>
        <v>1.2973802151269926</v>
      </c>
      <c r="K12" s="27">
        <f t="shared" ca="1" si="1"/>
        <v>-2696892.7499999981</v>
      </c>
      <c r="L12" s="28">
        <f t="shared" ca="1" si="4"/>
        <v>0.37353747614105876</v>
      </c>
      <c r="M12" s="290">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-442897.88</v>
      </c>
      <c r="G13" s="27">
        <f t="shared" ca="1" si="9"/>
        <v>0</v>
      </c>
      <c r="H13" s="27">
        <f t="shared" ca="1" si="9"/>
        <v>0</v>
      </c>
      <c r="I13" s="27">
        <f t="shared" ca="1" si="9"/>
        <v>0</v>
      </c>
      <c r="J13" s="28">
        <f t="shared" ca="1" si="6"/>
        <v>0.95500992336437829</v>
      </c>
      <c r="K13" s="27">
        <f t="shared" ca="1" si="1"/>
        <v>-442897.88</v>
      </c>
      <c r="L13" s="28">
        <f t="shared" ca="1" si="4"/>
        <v>0.39705837237849007</v>
      </c>
      <c r="M13" s="290">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-34714.58</v>
      </c>
      <c r="G14" s="27">
        <f t="shared" ca="1" si="10"/>
        <v>0</v>
      </c>
      <c r="H14" s="27">
        <f t="shared" ca="1" si="10"/>
        <v>0</v>
      </c>
      <c r="I14" s="27">
        <f t="shared" ca="1" si="10"/>
        <v>0</v>
      </c>
      <c r="J14" s="28">
        <f t="shared" ca="1" si="6"/>
        <v>2.3452389087987218</v>
      </c>
      <c r="K14" s="27">
        <f t="shared" ca="1" si="1"/>
        <v>-34714.58</v>
      </c>
      <c r="L14" s="28">
        <f t="shared" ca="1" si="4"/>
        <v>0.62830158696258886</v>
      </c>
      <c r="M14" s="290">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-446541.50999999989</v>
      </c>
      <c r="G15" s="27" t="e">
        <f>SUM('Base -Receita-Despesa'!#REF!,'Base -Receita-Despesa'!#REF!,'Base -Receita-Despesa'!AS42:AT46,'Base -Receita-Despesa'!#REF!)</f>
        <v>#REF!</v>
      </c>
      <c r="H15" s="27" t="e">
        <f>SUM('Base -Receita-Despesa'!#REF!,'Base -Receita-Despesa'!#REF!,'Base -Receita-Despesa'!S42:AT46,'Base -Receita-Despesa'!#REF!)</f>
        <v>#REF!</v>
      </c>
      <c r="I15" s="27" t="e">
        <f>SUM('Base -Receita-Despesa'!#REF!,'Base -Receita-Despesa'!#REF!,'Base -Receita-Despesa'!#REF!,'Base -Receita-Despesa'!#REF!)</f>
        <v>#REF!</v>
      </c>
      <c r="J15" s="28">
        <f t="shared" si="6"/>
        <v>1.9766436213717413</v>
      </c>
      <c r="K15" s="27">
        <f t="shared" si="1"/>
        <v>-446541.50999999989</v>
      </c>
      <c r="L15" s="28">
        <f t="shared" si="4"/>
        <v>0.49481268432413761</v>
      </c>
      <c r="M15" s="290">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-10242767.939999999</v>
      </c>
      <c r="G16" s="31" t="e">
        <f t="shared" ca="1" si="11"/>
        <v>#REF!</v>
      </c>
      <c r="H16" s="31" t="e">
        <f t="shared" ca="1" si="11"/>
        <v>#REF!</v>
      </c>
      <c r="I16" s="31" t="e">
        <f t="shared" ca="1" si="11"/>
        <v>#REF!</v>
      </c>
      <c r="J16" s="191">
        <f t="shared" ca="1" si="6"/>
        <v>1.2514553551995626</v>
      </c>
      <c r="K16" s="31">
        <f ca="1">SUM(K9:K15)</f>
        <v>-10242767.939999999</v>
      </c>
      <c r="L16" s="191">
        <f t="shared" ca="1" si="4"/>
        <v>0.55296169728879696</v>
      </c>
      <c r="M16" s="290">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-10242767.939999999</v>
      </c>
      <c r="G17" s="38" t="e">
        <f t="shared" ca="1" si="12"/>
        <v>#REF!</v>
      </c>
      <c r="H17" s="38" t="e">
        <f t="shared" ca="1" si="12"/>
        <v>#REF!</v>
      </c>
      <c r="I17" s="38" t="e">
        <f t="shared" ca="1" si="12"/>
        <v>#REF!</v>
      </c>
      <c r="J17" s="39">
        <f ca="1">E17/D17</f>
        <v>8.2780868783327914</v>
      </c>
      <c r="K17" s="38">
        <f ca="1">K8+K16</f>
        <v>-3195288.1499999994</v>
      </c>
      <c r="L17" s="39">
        <f t="shared" ca="1" si="4"/>
        <v>-0.41268584565798239</v>
      </c>
      <c r="M17" s="290">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08" t="s">
        <v>21</v>
      </c>
      <c r="B20" s="308"/>
      <c r="C20" s="308"/>
      <c r="D20" s="308"/>
      <c r="E20" s="308"/>
      <c r="F20" s="308"/>
      <c r="G20" s="308"/>
      <c r="H20" s="308"/>
      <c r="I20" s="308"/>
      <c r="J20" s="308"/>
      <c r="K20" s="308"/>
      <c r="L20" s="308"/>
    </row>
    <row r="21" spans="1:15" x14ac:dyDescent="0.3">
      <c r="A21" s="308" t="s">
        <v>22</v>
      </c>
      <c r="B21" s="308"/>
      <c r="C21" s="308"/>
      <c r="D21" s="308"/>
      <c r="E21" s="308"/>
      <c r="F21" s="308"/>
      <c r="G21" s="308"/>
      <c r="H21" s="308"/>
      <c r="I21" s="308"/>
      <c r="J21" s="308"/>
      <c r="K21" s="308"/>
      <c r="L21" s="308"/>
    </row>
    <row r="22" spans="1:15" x14ac:dyDescent="0.3">
      <c r="A22" s="307" t="s">
        <v>23</v>
      </c>
      <c r="B22" s="307"/>
      <c r="C22" s="307"/>
      <c r="D22" s="307"/>
      <c r="E22" s="307"/>
      <c r="F22" s="256"/>
      <c r="G22" s="256"/>
      <c r="H22" s="256"/>
      <c r="I22" s="256"/>
      <c r="J22" s="43"/>
      <c r="K22" s="43"/>
      <c r="L22" s="43"/>
    </row>
    <row r="23" spans="1:15" ht="12.75" customHeight="1" x14ac:dyDescent="0.3">
      <c r="A23" s="309" t="s">
        <v>24</v>
      </c>
      <c r="B23" s="309"/>
      <c r="C23" s="309"/>
      <c r="D23" s="309"/>
      <c r="E23" s="309"/>
      <c r="F23" s="257"/>
      <c r="G23" s="257"/>
      <c r="H23" s="257"/>
      <c r="I23" s="257"/>
      <c r="J23" s="43"/>
      <c r="K23" s="43"/>
      <c r="L23" s="43"/>
    </row>
    <row r="24" spans="1:15" x14ac:dyDescent="0.3">
      <c r="A24" s="309"/>
      <c r="B24" s="309"/>
      <c r="C24" s="309"/>
      <c r="D24" s="309"/>
      <c r="E24" s="309"/>
      <c r="F24" s="257"/>
      <c r="G24" s="257"/>
      <c r="H24" s="257"/>
      <c r="I24" s="257"/>
      <c r="J24" s="43"/>
      <c r="K24" s="43"/>
      <c r="L24" s="43"/>
    </row>
    <row r="25" spans="1:15" x14ac:dyDescent="0.3">
      <c r="A25" s="309"/>
      <c r="B25" s="309"/>
      <c r="C25" s="309"/>
      <c r="D25" s="309"/>
      <c r="E25" s="309"/>
      <c r="F25" s="257"/>
      <c r="G25" s="257"/>
      <c r="H25" s="257"/>
      <c r="I25" s="257"/>
      <c r="J25" s="43"/>
      <c r="K25" s="43"/>
      <c r="L25" s="43"/>
    </row>
    <row r="26" spans="1:15" x14ac:dyDescent="0.3">
      <c r="A26" s="309"/>
      <c r="B26" s="309"/>
      <c r="C26" s="309"/>
      <c r="D26" s="309"/>
      <c r="E26" s="309"/>
      <c r="F26" s="257"/>
      <c r="G26" s="257"/>
      <c r="H26" s="257"/>
      <c r="I26" s="257"/>
      <c r="J26" s="43"/>
      <c r="K26" s="43"/>
      <c r="L26" s="43"/>
    </row>
    <row r="27" spans="1:15" x14ac:dyDescent="0.3">
      <c r="A27" s="309"/>
      <c r="B27" s="309"/>
      <c r="C27" s="309"/>
      <c r="D27" s="309"/>
      <c r="E27" s="309"/>
      <c r="F27" s="257"/>
      <c r="G27" s="257"/>
      <c r="H27" s="257"/>
      <c r="I27" s="257"/>
      <c r="J27" s="43"/>
      <c r="K27" s="43"/>
      <c r="L27" s="43"/>
    </row>
    <row r="28" spans="1:15" x14ac:dyDescent="0.3">
      <c r="A28" s="309"/>
      <c r="B28" s="309"/>
      <c r="C28" s="309"/>
      <c r="D28" s="309"/>
      <c r="E28" s="309"/>
      <c r="F28" s="257"/>
      <c r="G28" s="257"/>
      <c r="H28" s="257"/>
      <c r="I28" s="257"/>
      <c r="J28" s="43"/>
      <c r="K28" s="43"/>
      <c r="L28" s="43"/>
    </row>
    <row r="29" spans="1:15" s="20" customFormat="1" ht="13.2" x14ac:dyDescent="0.25">
      <c r="A29" s="21"/>
      <c r="B29" s="22"/>
      <c r="M29" s="291"/>
    </row>
    <row r="30" spans="1:15" s="20" customFormat="1" ht="13.2" x14ac:dyDescent="0.25">
      <c r="A30" s="21"/>
      <c r="B30" s="22"/>
      <c r="M30" s="291"/>
    </row>
    <row r="31" spans="1:15" s="20" customFormat="1" ht="13.2" x14ac:dyDescent="0.25">
      <c r="A31" s="21"/>
      <c r="B31" s="22"/>
      <c r="M31" s="291"/>
    </row>
    <row r="32" spans="1:15" s="20" customFormat="1" ht="13.2" x14ac:dyDescent="0.25">
      <c r="A32" s="21"/>
      <c r="B32" s="22"/>
      <c r="M32" s="291"/>
    </row>
    <row r="33" spans="1:13" s="20" customFormat="1" ht="13.2" x14ac:dyDescent="0.25">
      <c r="A33" s="21"/>
      <c r="B33" s="22"/>
      <c r="M33" s="291"/>
    </row>
    <row r="34" spans="1:13" s="20" customFormat="1" ht="13.2" x14ac:dyDescent="0.25">
      <c r="A34" s="21"/>
      <c r="B34" s="22"/>
      <c r="M34" s="291"/>
    </row>
    <row r="35" spans="1:13" s="20" customFormat="1" ht="13.2" x14ac:dyDescent="0.25">
      <c r="A35" s="21"/>
      <c r="B35" s="22"/>
      <c r="M35" s="291"/>
    </row>
    <row r="36" spans="1:13" s="20" customFormat="1" ht="13.2" x14ac:dyDescent="0.25">
      <c r="A36" s="21"/>
      <c r="B36" s="22"/>
      <c r="M36" s="291"/>
    </row>
    <row r="37" spans="1:13" s="20" customFormat="1" ht="13.2" x14ac:dyDescent="0.25">
      <c r="A37" s="21"/>
      <c r="B37" s="22"/>
      <c r="M37" s="291"/>
    </row>
    <row r="38" spans="1:13" s="20" customFormat="1" ht="13.2" x14ac:dyDescent="0.25">
      <c r="A38" s="21"/>
      <c r="B38" s="22"/>
      <c r="M38" s="291"/>
    </row>
    <row r="39" spans="1:13" s="20" customFormat="1" ht="13.2" x14ac:dyDescent="0.25">
      <c r="A39" s="21"/>
      <c r="B39" s="22"/>
      <c r="M39" s="291"/>
    </row>
    <row r="40" spans="1:13" s="20" customFormat="1" ht="13.2" x14ac:dyDescent="0.25">
      <c r="A40" s="21"/>
      <c r="B40" s="22"/>
      <c r="M40" s="291"/>
    </row>
    <row r="41" spans="1:13" s="20" customFormat="1" ht="13.2" x14ac:dyDescent="0.25">
      <c r="A41" s="21"/>
      <c r="B41" s="22"/>
      <c r="M41" s="291"/>
    </row>
    <row r="42" spans="1:13" s="20" customFormat="1" ht="13.2" x14ac:dyDescent="0.25">
      <c r="A42" s="21"/>
      <c r="B42" s="22"/>
      <c r="M42" s="291"/>
    </row>
    <row r="43" spans="1:13" s="20" customFormat="1" ht="13.2" x14ac:dyDescent="0.25">
      <c r="A43" s="21"/>
      <c r="B43" s="22"/>
      <c r="M43" s="292"/>
    </row>
    <row r="44" spans="1:13" s="20" customFormat="1" ht="13.2" x14ac:dyDescent="0.25">
      <c r="A44" s="21"/>
      <c r="B44" s="22"/>
      <c r="M44" s="293"/>
    </row>
    <row r="45" spans="1:13" s="20" customFormat="1" ht="13.2" x14ac:dyDescent="0.25">
      <c r="A45" s="21"/>
      <c r="B45" s="22"/>
      <c r="M45" s="291"/>
    </row>
    <row r="46" spans="1:13" s="20" customFormat="1" ht="13.2" x14ac:dyDescent="0.25">
      <c r="A46" s="21"/>
      <c r="B46" s="22"/>
      <c r="M46" s="291"/>
    </row>
    <row r="47" spans="1:13" s="20" customFormat="1" ht="13.2" x14ac:dyDescent="0.25">
      <c r="A47" s="21"/>
      <c r="B47" s="22"/>
      <c r="M47" s="294"/>
    </row>
    <row r="48" spans="1:13" s="20" customFormat="1" ht="13.2" x14ac:dyDescent="0.25">
      <c r="A48" s="21"/>
      <c r="B48" s="22"/>
      <c r="M48" s="291"/>
    </row>
    <row r="49" spans="1:13" s="20" customFormat="1" ht="13.2" x14ac:dyDescent="0.25">
      <c r="A49" s="21"/>
      <c r="B49" s="22"/>
      <c r="M49" s="291"/>
    </row>
    <row r="50" spans="1:13" s="20" customFormat="1" ht="13.2" x14ac:dyDescent="0.25">
      <c r="A50" s="21"/>
      <c r="B50" s="22"/>
      <c r="M50" s="291"/>
    </row>
    <row r="51" spans="1:13" s="20" customFormat="1" ht="13.2" x14ac:dyDescent="0.25">
      <c r="A51" s="21"/>
      <c r="B51" s="22"/>
      <c r="M51" s="291"/>
    </row>
    <row r="52" spans="1:13" s="20" customFormat="1" ht="13.2" x14ac:dyDescent="0.25">
      <c r="A52" s="21"/>
      <c r="B52" s="22"/>
      <c r="M52" s="291"/>
    </row>
    <row r="53" spans="1:13" s="20" customFormat="1" ht="13.2" x14ac:dyDescent="0.25">
      <c r="A53" s="21"/>
      <c r="B53" s="22"/>
      <c r="M53" s="291"/>
    </row>
    <row r="63" spans="1:13" s="20" customFormat="1" ht="13.2" x14ac:dyDescent="0.25">
      <c r="A63" s="21"/>
      <c r="B63" s="22"/>
      <c r="M63" s="291"/>
    </row>
    <row r="64" spans="1:13" s="20" customFormat="1" ht="13.2" x14ac:dyDescent="0.25">
      <c r="A64" s="21"/>
      <c r="B64" s="22"/>
      <c r="M64" s="291"/>
    </row>
    <row r="65" spans="1:13" s="20" customFormat="1" ht="13.2" x14ac:dyDescent="0.25">
      <c r="A65" s="21"/>
      <c r="B65" s="22"/>
      <c r="M65" s="291"/>
    </row>
    <row r="66" spans="1:13" s="20" customFormat="1" ht="13.2" x14ac:dyDescent="0.25">
      <c r="A66" s="21"/>
      <c r="B66" s="22"/>
      <c r="M66" s="291"/>
    </row>
    <row r="67" spans="1:13" s="20" customFormat="1" ht="13.2" x14ac:dyDescent="0.25">
      <c r="A67" s="21"/>
      <c r="B67" s="22"/>
      <c r="M67" s="291"/>
    </row>
    <row r="68" spans="1:13" s="20" customFormat="1" ht="13.2" x14ac:dyDescent="0.25">
      <c r="A68" s="21"/>
      <c r="B68" s="22"/>
      <c r="M68" s="291"/>
    </row>
    <row r="69" spans="1:13" s="20" customFormat="1" ht="13.2" x14ac:dyDescent="0.25">
      <c r="A69" s="21"/>
      <c r="B69" s="22"/>
      <c r="M69" s="291"/>
    </row>
    <row r="70" spans="1:13" s="20" customFormat="1" ht="13.2" x14ac:dyDescent="0.25">
      <c r="A70" s="21"/>
      <c r="B70" s="22"/>
      <c r="M70" s="291"/>
    </row>
    <row r="71" spans="1:13" s="20" customFormat="1" ht="13.2" x14ac:dyDescent="0.25">
      <c r="A71" s="21"/>
      <c r="B71" s="22"/>
      <c r="M71" s="291"/>
    </row>
    <row r="72" spans="1:13" s="20" customFormat="1" ht="13.2" x14ac:dyDescent="0.25">
      <c r="A72" s="21"/>
      <c r="B72" s="22"/>
      <c r="M72" s="291"/>
    </row>
    <row r="88" spans="1:13" ht="23.25" customHeight="1" x14ac:dyDescent="0.3"/>
    <row r="89" spans="1:13" s="20" customFormat="1" ht="13.2" x14ac:dyDescent="0.25">
      <c r="A89" s="308"/>
      <c r="B89" s="308"/>
      <c r="C89" s="308"/>
      <c r="D89" s="308"/>
      <c r="E89" s="308"/>
      <c r="F89" s="308"/>
      <c r="G89" s="308"/>
      <c r="H89" s="308"/>
      <c r="I89" s="308"/>
      <c r="J89" s="308"/>
      <c r="K89" s="308"/>
      <c r="L89" s="308"/>
      <c r="M89" s="291"/>
    </row>
    <row r="90" spans="1:13" s="20" customFormat="1" ht="13.8" x14ac:dyDescent="0.25">
      <c r="A90" s="47"/>
      <c r="B90" s="47"/>
      <c r="C90" s="47"/>
      <c r="D90" s="47"/>
      <c r="E90" s="47"/>
      <c r="F90" s="47"/>
      <c r="G90" s="47"/>
      <c r="H90" s="47"/>
      <c r="I90" s="47"/>
      <c r="J90" s="47"/>
      <c r="M90" s="291"/>
    </row>
    <row r="91" spans="1:13" s="20" customFormat="1" ht="13.8" x14ac:dyDescent="0.25">
      <c r="A91" s="47"/>
      <c r="B91" s="47"/>
      <c r="C91" s="47"/>
      <c r="D91" s="47"/>
      <c r="E91" s="47"/>
      <c r="F91" s="47"/>
      <c r="G91" s="47"/>
      <c r="H91" s="47"/>
      <c r="I91" s="47"/>
      <c r="J91" s="47"/>
      <c r="M91" s="291"/>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T106"/>
  <sheetViews>
    <sheetView showGridLines="0" tabSelected="1" zoomScaleNormal="100" workbookViewId="0">
      <pane xSplit="2" ySplit="14" topLeftCell="C15" activePane="bottomRight" state="frozen"/>
      <selection pane="topRight" activeCell="C1" sqref="C1"/>
      <selection pane="bottomLeft" activeCell="A15" sqref="A15"/>
      <selection pane="bottomRight" activeCell="A3" sqref="A3"/>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4"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16384" width="11.5546875" style="114"/>
  </cols>
  <sheetData>
    <row r="1" spans="2:46" x14ac:dyDescent="0.3">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T1" s="213"/>
    </row>
    <row r="2" spans="2:46" ht="8.25" customHeight="1" thickBot="1" x14ac:dyDescent="0.35">
      <c r="AO2" s="320" t="s">
        <v>37</v>
      </c>
      <c r="AP2" s="320"/>
      <c r="AQ2" s="320"/>
      <c r="AR2" s="320"/>
    </row>
    <row r="3" spans="2:46" ht="12.6" thickBot="1" x14ac:dyDescent="0.35">
      <c r="B3" s="316" t="s">
        <v>38</v>
      </c>
      <c r="C3" s="317">
        <v>2016</v>
      </c>
      <c r="D3" s="317"/>
      <c r="E3" s="317"/>
      <c r="F3" s="317"/>
      <c r="G3" s="317"/>
      <c r="H3" s="317"/>
      <c r="I3" s="317"/>
      <c r="J3" s="317"/>
      <c r="K3" s="317"/>
      <c r="L3" s="317"/>
      <c r="M3" s="317"/>
      <c r="N3" s="317"/>
      <c r="O3" s="317"/>
      <c r="P3" s="205"/>
      <c r="Q3" s="318">
        <v>2017</v>
      </c>
      <c r="R3" s="318"/>
      <c r="S3" s="318"/>
      <c r="T3" s="318"/>
      <c r="U3" s="318"/>
      <c r="V3" s="318"/>
      <c r="W3" s="318"/>
      <c r="X3" s="318"/>
      <c r="Y3" s="318"/>
      <c r="Z3" s="318"/>
      <c r="AA3" s="318"/>
      <c r="AB3" s="318"/>
      <c r="AC3" s="318"/>
      <c r="AD3" s="318"/>
      <c r="AE3" s="121"/>
      <c r="AF3" s="319">
        <v>2018</v>
      </c>
      <c r="AG3" s="319"/>
      <c r="AH3" s="319"/>
      <c r="AI3" s="319"/>
      <c r="AJ3" s="319"/>
      <c r="AK3" s="319"/>
      <c r="AL3" s="319"/>
      <c r="AM3" s="319"/>
      <c r="AN3" s="319"/>
      <c r="AO3" s="319"/>
      <c r="AP3" s="319"/>
      <c r="AQ3" s="319"/>
      <c r="AR3" s="319"/>
      <c r="AS3" s="319"/>
      <c r="AT3" s="121"/>
    </row>
    <row r="4" spans="2:46" ht="12.6" thickBot="1" x14ac:dyDescent="0.35">
      <c r="B4" s="316"/>
      <c r="C4" s="317"/>
      <c r="D4" s="317"/>
      <c r="E4" s="317"/>
      <c r="F4" s="317"/>
      <c r="G4" s="317"/>
      <c r="H4" s="317"/>
      <c r="I4" s="317"/>
      <c r="J4" s="317"/>
      <c r="K4" s="317"/>
      <c r="L4" s="317"/>
      <c r="M4" s="317"/>
      <c r="N4" s="317"/>
      <c r="O4" s="317"/>
      <c r="P4" s="205"/>
      <c r="Q4" s="318"/>
      <c r="R4" s="318"/>
      <c r="S4" s="318"/>
      <c r="T4" s="318"/>
      <c r="U4" s="318"/>
      <c r="V4" s="318"/>
      <c r="W4" s="318"/>
      <c r="X4" s="318"/>
      <c r="Y4" s="318"/>
      <c r="Z4" s="318"/>
      <c r="AA4" s="318"/>
      <c r="AB4" s="318"/>
      <c r="AC4" s="318"/>
      <c r="AD4" s="318"/>
      <c r="AE4" s="121"/>
      <c r="AF4" s="319"/>
      <c r="AG4" s="319"/>
      <c r="AH4" s="319"/>
      <c r="AI4" s="319"/>
      <c r="AJ4" s="319"/>
      <c r="AK4" s="319"/>
      <c r="AL4" s="319"/>
      <c r="AM4" s="319"/>
      <c r="AN4" s="319"/>
      <c r="AO4" s="319"/>
      <c r="AP4" s="319"/>
      <c r="AQ4" s="319"/>
      <c r="AR4" s="319"/>
      <c r="AS4" s="319"/>
      <c r="AT4" s="121"/>
    </row>
    <row r="5" spans="2:46" ht="12.6" thickBot="1" x14ac:dyDescent="0.35">
      <c r="B5" s="242"/>
      <c r="C5" s="123" t="s">
        <v>3247</v>
      </c>
      <c r="D5" s="123" t="s">
        <v>3248</v>
      </c>
      <c r="E5" s="123" t="s">
        <v>3249</v>
      </c>
      <c r="F5" s="123" t="s">
        <v>3250</v>
      </c>
      <c r="G5" s="123" t="s">
        <v>3251</v>
      </c>
      <c r="H5" s="123" t="s">
        <v>3252</v>
      </c>
      <c r="I5" s="123" t="s">
        <v>3253</v>
      </c>
      <c r="J5" s="123" t="s">
        <v>3254</v>
      </c>
      <c r="K5" s="123" t="s">
        <v>3255</v>
      </c>
      <c r="L5" s="123" t="s">
        <v>3256</v>
      </c>
      <c r="M5" s="123" t="s">
        <v>3257</v>
      </c>
      <c r="N5" s="123" t="s">
        <v>3258</v>
      </c>
      <c r="O5" s="233"/>
      <c r="P5" s="205"/>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2"/>
      <c r="AD5" s="222"/>
      <c r="AE5" s="121"/>
      <c r="AF5" s="227" t="str">
        <f t="shared" ref="AF5" si="1">LEFT(Q5,7)&amp;RIGHT(Q5,1)+1</f>
        <v>jan/2018</v>
      </c>
      <c r="AG5" s="227" t="str">
        <f t="shared" ref="AG5" si="2">LEFT(R5,7)&amp;RIGHT(R5,1)+1</f>
        <v>fev/2018</v>
      </c>
      <c r="AH5" s="227" t="str">
        <f t="shared" ref="AH5" si="3">LEFT(S5,7)&amp;RIGHT(S5,1)+1</f>
        <v>mar/2018</v>
      </c>
      <c r="AI5" s="227" t="str">
        <f t="shared" ref="AI5" si="4">LEFT(T5,7)&amp;RIGHT(T5,1)+1</f>
        <v>abr/2018</v>
      </c>
      <c r="AJ5" s="227" t="str">
        <f t="shared" ref="AJ5" si="5">LEFT(U5,7)&amp;RIGHT(U5,1)+1</f>
        <v>mai/2018</v>
      </c>
      <c r="AK5" s="227" t="str">
        <f t="shared" ref="AK5" si="6">LEFT(V5,7)&amp;RIGHT(V5,1)+1</f>
        <v>jun/2018</v>
      </c>
      <c r="AL5" s="227" t="str">
        <f t="shared" ref="AL5" si="7">LEFT(W5,7)&amp;RIGHT(W5,1)+1</f>
        <v>jul/2018</v>
      </c>
      <c r="AM5" s="227" t="str">
        <f t="shared" ref="AM5" si="8">LEFT(X5,7)&amp;RIGHT(X5,1)+1</f>
        <v>ago/2018</v>
      </c>
      <c r="AN5" s="227" t="str">
        <f t="shared" ref="AN5" si="9">LEFT(Y5,7)&amp;RIGHT(Y5,1)+1</f>
        <v>set/2018</v>
      </c>
      <c r="AO5" s="227" t="str">
        <f t="shared" ref="AO5" si="10">LEFT(Z5,7)&amp;RIGHT(Z5,1)+1</f>
        <v>out/2018</v>
      </c>
      <c r="AP5" s="227" t="str">
        <f t="shared" ref="AP5" si="11">LEFT(AA5,7)&amp;RIGHT(AA5,1)+1</f>
        <v>nov/2018</v>
      </c>
      <c r="AQ5" s="227" t="str">
        <f t="shared" ref="AQ5" si="12">LEFT(AB5,7)&amp;RIGHT(AB5,1)+1</f>
        <v>dez/2018</v>
      </c>
      <c r="AR5" s="227"/>
      <c r="AS5" s="222"/>
      <c r="AT5" s="121"/>
    </row>
    <row r="6" spans="2:46" ht="12.6" thickBot="1" x14ac:dyDescent="0.35">
      <c r="B6" s="243"/>
      <c r="C6" s="124" t="s">
        <v>3259</v>
      </c>
      <c r="D6" s="124" t="s">
        <v>3260</v>
      </c>
      <c r="E6" s="124" t="s">
        <v>3261</v>
      </c>
      <c r="F6" s="124" t="s">
        <v>3262</v>
      </c>
      <c r="G6" s="124" t="s">
        <v>3263</v>
      </c>
      <c r="H6" s="124" t="s">
        <v>3264</v>
      </c>
      <c r="I6" s="124" t="s">
        <v>3265</v>
      </c>
      <c r="J6" s="124" t="s">
        <v>3266</v>
      </c>
      <c r="K6" s="124" t="s">
        <v>3267</v>
      </c>
      <c r="L6" s="124" t="s">
        <v>3268</v>
      </c>
      <c r="M6" s="124" t="s">
        <v>3269</v>
      </c>
      <c r="N6" s="124" t="s">
        <v>3270</v>
      </c>
      <c r="O6" s="234" t="s">
        <v>30</v>
      </c>
      <c r="P6" s="205"/>
      <c r="Q6" s="124" t="s">
        <v>3259</v>
      </c>
      <c r="R6" s="124" t="s">
        <v>3260</v>
      </c>
      <c r="S6" s="124" t="s">
        <v>3261</v>
      </c>
      <c r="T6" s="124" t="s">
        <v>3262</v>
      </c>
      <c r="U6" s="124" t="s">
        <v>3263</v>
      </c>
      <c r="V6" s="124" t="s">
        <v>3264</v>
      </c>
      <c r="W6" s="124" t="s">
        <v>3265</v>
      </c>
      <c r="X6" s="124" t="s">
        <v>3266</v>
      </c>
      <c r="Y6" s="124" t="s">
        <v>3267</v>
      </c>
      <c r="Z6" s="124" t="s">
        <v>3268</v>
      </c>
      <c r="AA6" s="124" t="s">
        <v>3269</v>
      </c>
      <c r="AB6" s="124" t="s">
        <v>3270</v>
      </c>
      <c r="AC6" s="221" t="s">
        <v>30</v>
      </c>
      <c r="AD6" s="223" t="s">
        <v>51</v>
      </c>
      <c r="AE6" s="121"/>
      <c r="AF6" s="224" t="s">
        <v>39</v>
      </c>
      <c r="AG6" s="225" t="s">
        <v>40</v>
      </c>
      <c r="AH6" s="225" t="s">
        <v>41</v>
      </c>
      <c r="AI6" s="225" t="s">
        <v>42</v>
      </c>
      <c r="AJ6" s="225" t="s">
        <v>43</v>
      </c>
      <c r="AK6" s="225" t="s">
        <v>44</v>
      </c>
      <c r="AL6" s="225" t="s">
        <v>45</v>
      </c>
      <c r="AM6" s="225" t="s">
        <v>46</v>
      </c>
      <c r="AN6" s="225" t="s">
        <v>47</v>
      </c>
      <c r="AO6" s="225" t="s">
        <v>48</v>
      </c>
      <c r="AP6" s="225" t="s">
        <v>49</v>
      </c>
      <c r="AQ6" s="225" t="s">
        <v>50</v>
      </c>
      <c r="AR6" s="221" t="s">
        <v>30</v>
      </c>
      <c r="AS6" s="226" t="s">
        <v>52</v>
      </c>
      <c r="AT6" s="121"/>
    </row>
    <row r="7" spans="2:46" x14ac:dyDescent="0.3">
      <c r="B7" s="244" t="s">
        <v>53</v>
      </c>
      <c r="C7" s="127"/>
      <c r="D7" s="128"/>
      <c r="E7" s="128"/>
      <c r="F7" s="129"/>
      <c r="G7" s="128"/>
      <c r="H7" s="128"/>
      <c r="I7" s="128"/>
      <c r="J7" s="128"/>
      <c r="K7" s="128"/>
      <c r="L7" s="128"/>
      <c r="M7" s="128"/>
      <c r="N7" s="228"/>
      <c r="O7" s="235"/>
      <c r="P7" s="206"/>
      <c r="Q7" s="321"/>
      <c r="R7" s="322"/>
      <c r="S7" s="322"/>
      <c r="T7" s="322"/>
      <c r="U7" s="322"/>
      <c r="V7" s="322"/>
      <c r="W7" s="322"/>
      <c r="X7" s="322"/>
      <c r="Y7" s="322"/>
      <c r="Z7" s="322"/>
      <c r="AA7" s="322"/>
      <c r="AB7" s="322"/>
      <c r="AC7" s="322"/>
      <c r="AD7" s="323"/>
      <c r="AE7" s="130"/>
      <c r="AF7" s="324"/>
      <c r="AG7" s="324"/>
      <c r="AH7" s="324"/>
      <c r="AI7" s="324"/>
      <c r="AJ7" s="324"/>
      <c r="AK7" s="324"/>
      <c r="AL7" s="324"/>
      <c r="AM7" s="324"/>
      <c r="AN7" s="324"/>
      <c r="AO7" s="324"/>
      <c r="AP7" s="324"/>
      <c r="AQ7" s="324"/>
      <c r="AR7" s="324"/>
      <c r="AS7" s="324"/>
      <c r="AT7" s="130"/>
    </row>
    <row r="8" spans="2:46" outlineLevel="1" x14ac:dyDescent="0.3">
      <c r="B8" s="245"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29">
        <f>'HEELJ - Saldos Bancários'!P9</f>
        <v>288.57</v>
      </c>
      <c r="O8" s="240">
        <f>N8</f>
        <v>288.57</v>
      </c>
      <c r="P8" s="207"/>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13">AC8/$AC$14</f>
        <v>0.33924745117028288</v>
      </c>
      <c r="AE8" s="115"/>
      <c r="AF8" s="150">
        <f>AB65</f>
        <v>2806425.85</v>
      </c>
      <c r="AG8" s="133">
        <f>AF65</f>
        <v>0</v>
      </c>
      <c r="AH8" s="133">
        <f>'HEELJ - Saldos Bancários'!AE9</f>
        <v>0</v>
      </c>
      <c r="AI8" s="133">
        <f>'HEELJ - Saldos Bancários'!AF9</f>
        <v>0</v>
      </c>
      <c r="AJ8" s="133">
        <f>'HEELJ - Saldos Bancários'!AG9</f>
        <v>0</v>
      </c>
      <c r="AK8" s="133">
        <f>AJ65</f>
        <v>0</v>
      </c>
      <c r="AL8" s="133">
        <f>'HEELJ - Saldos Bancários'!AI9</f>
        <v>0</v>
      </c>
      <c r="AM8" s="133">
        <f>'HEELJ - Saldos Bancários'!AJ9</f>
        <v>0</v>
      </c>
      <c r="AN8" s="133">
        <f>'HEELJ - Saldos Bancários'!AK9</f>
        <v>0</v>
      </c>
      <c r="AO8" s="133">
        <f>'HEELJ - Saldos Bancários'!AL9</f>
        <v>0</v>
      </c>
      <c r="AP8" s="133">
        <f>'HEELJ - Saldos Bancários'!AM9</f>
        <v>0</v>
      </c>
      <c r="AQ8" s="133">
        <f>'HEELJ - Saldos Bancários'!AN9</f>
        <v>0</v>
      </c>
      <c r="AR8" s="134">
        <f t="shared" ref="AR8:AR13" si="14">AQ8</f>
        <v>0</v>
      </c>
      <c r="AS8" s="139" t="e">
        <f t="shared" ref="AS8:AS14" si="15">AR8/$AR$14</f>
        <v>#DIV/0!</v>
      </c>
      <c r="AT8" s="115"/>
    </row>
    <row r="9" spans="2:46" outlineLevel="1" x14ac:dyDescent="0.3">
      <c r="B9" s="245"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29">
        <f>'HEELJ - Saldos Bancários'!P19</f>
        <v>128644.9</v>
      </c>
      <c r="O9" s="240">
        <f t="shared" ref="O9:O13" si="16">N9</f>
        <v>128644.9</v>
      </c>
      <c r="P9" s="207"/>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13"/>
        <v>0.66075254882971712</v>
      </c>
      <c r="AE9" s="115"/>
      <c r="AF9" s="150">
        <f>AC66</f>
        <v>6071895.0299999993</v>
      </c>
      <c r="AG9" s="133">
        <f>AF66</f>
        <v>8235270.8700000001</v>
      </c>
      <c r="AH9" s="133">
        <f t="shared" ref="AH9:AJ11" si="17">AG66</f>
        <v>6422611.4899999993</v>
      </c>
      <c r="AI9" s="133">
        <f t="shared" si="17"/>
        <v>6221881.1799999997</v>
      </c>
      <c r="AJ9" s="133">
        <v>0</v>
      </c>
      <c r="AK9" s="133">
        <f>AJ66</f>
        <v>0</v>
      </c>
      <c r="AL9" s="133">
        <f t="shared" ref="AL9:AQ11" si="18">AK66</f>
        <v>0</v>
      </c>
      <c r="AM9" s="133">
        <f t="shared" si="18"/>
        <v>0</v>
      </c>
      <c r="AN9" s="133">
        <f t="shared" si="18"/>
        <v>0</v>
      </c>
      <c r="AO9" s="133">
        <f t="shared" si="18"/>
        <v>0</v>
      </c>
      <c r="AP9" s="133">
        <f t="shared" si="18"/>
        <v>0</v>
      </c>
      <c r="AQ9" s="133">
        <f t="shared" si="18"/>
        <v>0</v>
      </c>
      <c r="AR9" s="134">
        <f t="shared" si="14"/>
        <v>0</v>
      </c>
      <c r="AS9" s="139" t="e">
        <f t="shared" si="15"/>
        <v>#DIV/0!</v>
      </c>
      <c r="AT9" s="115"/>
    </row>
    <row r="10" spans="2:46" outlineLevel="1" x14ac:dyDescent="0.3">
      <c r="B10" s="245" t="s">
        <v>56</v>
      </c>
      <c r="C10" s="131">
        <v>0</v>
      </c>
      <c r="D10" s="132">
        <v>0</v>
      </c>
      <c r="E10" s="132">
        <v>0</v>
      </c>
      <c r="F10" s="132">
        <v>0</v>
      </c>
      <c r="G10" s="132">
        <v>0</v>
      </c>
      <c r="H10" s="132">
        <v>0</v>
      </c>
      <c r="I10" s="132">
        <v>0</v>
      </c>
      <c r="J10" s="132">
        <v>0</v>
      </c>
      <c r="K10" s="132">
        <v>0</v>
      </c>
      <c r="L10" s="132">
        <v>0</v>
      </c>
      <c r="M10" s="132">
        <v>0</v>
      </c>
      <c r="N10" s="199">
        <v>0</v>
      </c>
      <c r="O10" s="240">
        <f t="shared" si="16"/>
        <v>0</v>
      </c>
      <c r="P10" s="207"/>
      <c r="Q10" s="131">
        <v>0</v>
      </c>
      <c r="R10" s="132">
        <v>0</v>
      </c>
      <c r="S10" s="132">
        <v>0</v>
      </c>
      <c r="T10" s="132">
        <v>0</v>
      </c>
      <c r="U10" s="132">
        <v>0</v>
      </c>
      <c r="V10" s="132">
        <v>0</v>
      </c>
      <c r="W10" s="132">
        <v>0</v>
      </c>
      <c r="X10" s="132">
        <v>0</v>
      </c>
      <c r="Y10" s="132">
        <v>0</v>
      </c>
      <c r="Z10" s="132">
        <v>0</v>
      </c>
      <c r="AA10" s="132">
        <v>0</v>
      </c>
      <c r="AB10" s="132">
        <v>0</v>
      </c>
      <c r="AC10" s="134">
        <f t="shared" ref="AC10:AC13" si="19">AB10</f>
        <v>0</v>
      </c>
      <c r="AD10" s="139">
        <f t="shared" si="13"/>
        <v>0</v>
      </c>
      <c r="AE10" s="115"/>
      <c r="AF10" s="131">
        <f>AC67</f>
        <v>0</v>
      </c>
      <c r="AG10" s="131">
        <f>AF67</f>
        <v>0</v>
      </c>
      <c r="AH10" s="131">
        <f t="shared" si="17"/>
        <v>0</v>
      </c>
      <c r="AI10" s="131">
        <f t="shared" si="17"/>
        <v>0</v>
      </c>
      <c r="AJ10" s="131">
        <f t="shared" si="17"/>
        <v>0</v>
      </c>
      <c r="AK10" s="131">
        <f>AJ67</f>
        <v>0</v>
      </c>
      <c r="AL10" s="131">
        <f t="shared" si="18"/>
        <v>0</v>
      </c>
      <c r="AM10" s="131">
        <f t="shared" si="18"/>
        <v>0</v>
      </c>
      <c r="AN10" s="131">
        <f t="shared" si="18"/>
        <v>0</v>
      </c>
      <c r="AO10" s="131">
        <f t="shared" si="18"/>
        <v>0</v>
      </c>
      <c r="AP10" s="131">
        <f t="shared" si="18"/>
        <v>0</v>
      </c>
      <c r="AQ10" s="131">
        <f t="shared" si="18"/>
        <v>0</v>
      </c>
      <c r="AR10" s="134">
        <f t="shared" si="14"/>
        <v>0</v>
      </c>
      <c r="AS10" s="139" t="e">
        <f t="shared" si="15"/>
        <v>#DIV/0!</v>
      </c>
      <c r="AT10" s="115"/>
    </row>
    <row r="11" spans="2:46" outlineLevel="1" x14ac:dyDescent="0.3">
      <c r="B11" s="245" t="s">
        <v>57</v>
      </c>
      <c r="C11" s="131">
        <v>3701.4399999995949</v>
      </c>
      <c r="D11" s="132">
        <v>0</v>
      </c>
      <c r="E11" s="132">
        <v>0</v>
      </c>
      <c r="F11" s="132">
        <v>0</v>
      </c>
      <c r="G11" s="132">
        <v>0</v>
      </c>
      <c r="H11" s="132">
        <v>0</v>
      </c>
      <c r="I11" s="132">
        <v>0</v>
      </c>
      <c r="J11" s="132">
        <v>0</v>
      </c>
      <c r="K11" s="132">
        <v>0</v>
      </c>
      <c r="L11" s="132">
        <v>0</v>
      </c>
      <c r="M11" s="132">
        <v>0</v>
      </c>
      <c r="N11" s="199">
        <v>0</v>
      </c>
      <c r="O11" s="240">
        <f t="shared" si="16"/>
        <v>0</v>
      </c>
      <c r="P11" s="207"/>
      <c r="Q11" s="131">
        <v>0</v>
      </c>
      <c r="R11" s="132">
        <v>0</v>
      </c>
      <c r="S11" s="132">
        <v>0</v>
      </c>
      <c r="T11" s="132">
        <v>0</v>
      </c>
      <c r="U11" s="132">
        <v>0</v>
      </c>
      <c r="V11" s="132">
        <v>0</v>
      </c>
      <c r="W11" s="132">
        <v>0</v>
      </c>
      <c r="X11" s="132">
        <v>0</v>
      </c>
      <c r="Y11" s="132">
        <v>0</v>
      </c>
      <c r="Z11" s="132">
        <v>0</v>
      </c>
      <c r="AA11" s="132">
        <v>0</v>
      </c>
      <c r="AB11" s="132">
        <v>0</v>
      </c>
      <c r="AC11" s="134">
        <f t="shared" si="19"/>
        <v>0</v>
      </c>
      <c r="AD11" s="139">
        <f t="shared" si="13"/>
        <v>0</v>
      </c>
      <c r="AE11" s="115"/>
      <c r="AF11" s="131">
        <f>AC68</f>
        <v>0</v>
      </c>
      <c r="AG11" s="131">
        <f>AF68</f>
        <v>0</v>
      </c>
      <c r="AH11" s="131">
        <f t="shared" si="17"/>
        <v>0</v>
      </c>
      <c r="AI11" s="131">
        <f t="shared" si="17"/>
        <v>0</v>
      </c>
      <c r="AJ11" s="131">
        <f t="shared" si="17"/>
        <v>0</v>
      </c>
      <c r="AK11" s="131">
        <f>AJ68</f>
        <v>0</v>
      </c>
      <c r="AL11" s="131">
        <f t="shared" si="18"/>
        <v>0</v>
      </c>
      <c r="AM11" s="131">
        <f t="shared" si="18"/>
        <v>0</v>
      </c>
      <c r="AN11" s="131">
        <f t="shared" si="18"/>
        <v>0</v>
      </c>
      <c r="AO11" s="131">
        <f t="shared" si="18"/>
        <v>0</v>
      </c>
      <c r="AP11" s="131">
        <f t="shared" si="18"/>
        <v>0</v>
      </c>
      <c r="AQ11" s="131">
        <f t="shared" si="18"/>
        <v>0</v>
      </c>
      <c r="AR11" s="134">
        <f t="shared" si="14"/>
        <v>0</v>
      </c>
      <c r="AS11" s="139" t="e">
        <f t="shared" si="15"/>
        <v>#DIV/0!</v>
      </c>
      <c r="AT11" s="115"/>
    </row>
    <row r="12" spans="2:46" outlineLevel="1" x14ac:dyDescent="0.3">
      <c r="B12" s="245" t="s">
        <v>58</v>
      </c>
      <c r="C12" s="131">
        <v>0</v>
      </c>
      <c r="D12" s="132">
        <v>0</v>
      </c>
      <c r="E12" s="132">
        <v>0</v>
      </c>
      <c r="F12" s="132">
        <v>0</v>
      </c>
      <c r="G12" s="132">
        <v>0</v>
      </c>
      <c r="H12" s="132">
        <v>0</v>
      </c>
      <c r="I12" s="132">
        <v>0</v>
      </c>
      <c r="J12" s="132">
        <v>0</v>
      </c>
      <c r="K12" s="132">
        <v>0</v>
      </c>
      <c r="L12" s="132">
        <v>0</v>
      </c>
      <c r="M12" s="132">
        <v>0</v>
      </c>
      <c r="N12" s="199">
        <v>0</v>
      </c>
      <c r="O12" s="240">
        <f t="shared" si="16"/>
        <v>0</v>
      </c>
      <c r="P12" s="207"/>
      <c r="Q12" s="131">
        <v>0</v>
      </c>
      <c r="R12" s="132">
        <v>0</v>
      </c>
      <c r="S12" s="132">
        <v>0</v>
      </c>
      <c r="T12" s="132">
        <v>0</v>
      </c>
      <c r="U12" s="132">
        <v>0</v>
      </c>
      <c r="V12" s="132">
        <v>0</v>
      </c>
      <c r="W12" s="132">
        <v>0</v>
      </c>
      <c r="X12" s="132">
        <v>0</v>
      </c>
      <c r="Y12" s="132">
        <v>0</v>
      </c>
      <c r="Z12" s="132">
        <v>0</v>
      </c>
      <c r="AA12" s="132">
        <v>0</v>
      </c>
      <c r="AB12" s="132">
        <v>0</v>
      </c>
      <c r="AC12" s="134">
        <f t="shared" si="19"/>
        <v>0</v>
      </c>
      <c r="AD12" s="139">
        <f t="shared" si="13"/>
        <v>0</v>
      </c>
      <c r="AE12" s="115"/>
      <c r="AF12" s="131">
        <v>0</v>
      </c>
      <c r="AG12" s="131">
        <v>0</v>
      </c>
      <c r="AH12" s="131">
        <v>0</v>
      </c>
      <c r="AI12" s="131">
        <v>0</v>
      </c>
      <c r="AJ12" s="131">
        <v>0</v>
      </c>
      <c r="AK12" s="131">
        <v>0</v>
      </c>
      <c r="AL12" s="131">
        <v>0</v>
      </c>
      <c r="AM12" s="131">
        <v>0</v>
      </c>
      <c r="AN12" s="131">
        <v>0</v>
      </c>
      <c r="AO12" s="131">
        <v>0</v>
      </c>
      <c r="AP12" s="131">
        <v>0</v>
      </c>
      <c r="AQ12" s="131">
        <v>0</v>
      </c>
      <c r="AR12" s="134">
        <f t="shared" si="14"/>
        <v>0</v>
      </c>
      <c r="AS12" s="139" t="e">
        <f t="shared" si="15"/>
        <v>#DIV/0!</v>
      </c>
      <c r="AT12" s="115"/>
    </row>
    <row r="13" spans="2:46" outlineLevel="1" x14ac:dyDescent="0.3">
      <c r="B13" s="245"/>
      <c r="C13" s="131">
        <v>0</v>
      </c>
      <c r="D13" s="132">
        <v>0</v>
      </c>
      <c r="E13" s="132">
        <v>0</v>
      </c>
      <c r="F13" s="132">
        <v>0</v>
      </c>
      <c r="G13" s="132">
        <v>0</v>
      </c>
      <c r="H13" s="132">
        <v>0</v>
      </c>
      <c r="I13" s="132">
        <v>0</v>
      </c>
      <c r="J13" s="132">
        <v>0</v>
      </c>
      <c r="K13" s="132">
        <v>0</v>
      </c>
      <c r="L13" s="132">
        <v>0</v>
      </c>
      <c r="M13" s="132">
        <v>0</v>
      </c>
      <c r="N13" s="199">
        <v>0</v>
      </c>
      <c r="O13" s="240">
        <f t="shared" si="16"/>
        <v>0</v>
      </c>
      <c r="P13" s="207"/>
      <c r="Q13" s="131">
        <v>0</v>
      </c>
      <c r="R13" s="132">
        <v>0</v>
      </c>
      <c r="S13" s="132">
        <v>0</v>
      </c>
      <c r="T13" s="132">
        <v>0</v>
      </c>
      <c r="U13" s="132">
        <v>0</v>
      </c>
      <c r="V13" s="132">
        <v>0</v>
      </c>
      <c r="W13" s="132">
        <v>0</v>
      </c>
      <c r="X13" s="132">
        <v>0</v>
      </c>
      <c r="Y13" s="132">
        <v>0</v>
      </c>
      <c r="Z13" s="132">
        <v>0</v>
      </c>
      <c r="AA13" s="132">
        <v>0</v>
      </c>
      <c r="AB13" s="132">
        <v>0</v>
      </c>
      <c r="AC13" s="134">
        <f t="shared" si="19"/>
        <v>0</v>
      </c>
      <c r="AD13" s="139">
        <f t="shared" si="13"/>
        <v>0</v>
      </c>
      <c r="AE13" s="115"/>
      <c r="AF13" s="131">
        <v>0</v>
      </c>
      <c r="AG13" s="131">
        <v>0</v>
      </c>
      <c r="AH13" s="131">
        <v>0</v>
      </c>
      <c r="AI13" s="131">
        <v>0</v>
      </c>
      <c r="AJ13" s="131">
        <v>0</v>
      </c>
      <c r="AK13" s="131">
        <v>0</v>
      </c>
      <c r="AL13" s="131">
        <v>0</v>
      </c>
      <c r="AM13" s="131">
        <v>0</v>
      </c>
      <c r="AN13" s="131">
        <v>0</v>
      </c>
      <c r="AO13" s="131">
        <v>0</v>
      </c>
      <c r="AP13" s="131">
        <v>0</v>
      </c>
      <c r="AQ13" s="131">
        <v>0</v>
      </c>
      <c r="AR13" s="134">
        <f t="shared" si="14"/>
        <v>0</v>
      </c>
      <c r="AS13" s="139" t="e">
        <f t="shared" si="15"/>
        <v>#DIV/0!</v>
      </c>
      <c r="AT13" s="115"/>
    </row>
    <row r="14" spans="2:46" s="117" customFormat="1" x14ac:dyDescent="0.3">
      <c r="B14" s="246" t="s">
        <v>59</v>
      </c>
      <c r="C14" s="135">
        <f t="shared" ref="C14:O14" si="20">SUM(C7:C13)</f>
        <v>200335.58999999959</v>
      </c>
      <c r="D14" s="136">
        <f t="shared" si="20"/>
        <v>147844.24</v>
      </c>
      <c r="E14" s="136">
        <f t="shared" si="20"/>
        <v>403838.25</v>
      </c>
      <c r="F14" s="136">
        <f t="shared" si="20"/>
        <v>416805.55</v>
      </c>
      <c r="G14" s="136">
        <f t="shared" si="20"/>
        <v>160911.85</v>
      </c>
      <c r="H14" s="136">
        <f t="shared" si="20"/>
        <v>267204.24</v>
      </c>
      <c r="I14" s="136">
        <f t="shared" si="20"/>
        <v>388544.77</v>
      </c>
      <c r="J14" s="136">
        <f t="shared" si="20"/>
        <v>272471.52</v>
      </c>
      <c r="K14" s="136">
        <f t="shared" si="20"/>
        <v>143187.24</v>
      </c>
      <c r="L14" s="136">
        <f t="shared" si="20"/>
        <v>169487.19999999998</v>
      </c>
      <c r="M14" s="136">
        <f t="shared" si="20"/>
        <v>278508.5</v>
      </c>
      <c r="N14" s="200">
        <f t="shared" si="20"/>
        <v>128933.47</v>
      </c>
      <c r="O14" s="236">
        <f t="shared" si="20"/>
        <v>128933.47</v>
      </c>
      <c r="P14" s="208"/>
      <c r="Q14" s="135">
        <f t="shared" ref="Q14:AC14" si="21">SUM(Q7:Q13)</f>
        <v>1135656.1399999999</v>
      </c>
      <c r="R14" s="136">
        <f t="shared" si="21"/>
        <v>732683.55</v>
      </c>
      <c r="S14" s="136">
        <f t="shared" si="21"/>
        <v>560994.09</v>
      </c>
      <c r="T14" s="136">
        <f t="shared" si="21"/>
        <v>829613.30999999994</v>
      </c>
      <c r="U14" s="136">
        <f t="shared" si="21"/>
        <v>411206.95000000007</v>
      </c>
      <c r="V14" s="136">
        <f t="shared" si="21"/>
        <v>1800874.8900000001</v>
      </c>
      <c r="W14" s="136">
        <f t="shared" si="21"/>
        <v>1844659.1100000003</v>
      </c>
      <c r="X14" s="136">
        <f t="shared" si="21"/>
        <v>2550071.9900000002</v>
      </c>
      <c r="Y14" s="136">
        <f t="shared" si="21"/>
        <v>2054219.49</v>
      </c>
      <c r="Z14" s="136">
        <f t="shared" si="21"/>
        <v>1764480.0899999999</v>
      </c>
      <c r="AA14" s="136">
        <f t="shared" si="21"/>
        <v>1670110.38</v>
      </c>
      <c r="AB14" s="136">
        <f t="shared" si="21"/>
        <v>2423520.08</v>
      </c>
      <c r="AC14" s="136">
        <f t="shared" si="21"/>
        <v>2423520.08</v>
      </c>
      <c r="AD14" s="139">
        <f t="shared" si="13"/>
        <v>1</v>
      </c>
      <c r="AE14" s="115"/>
      <c r="AF14" s="135">
        <f>SUM(AF7:AF13)</f>
        <v>8878320.879999999</v>
      </c>
      <c r="AG14" s="136">
        <f t="shared" ref="AG14:AR14" si="22">SUM(AG7:AG13)</f>
        <v>8235270.8700000001</v>
      </c>
      <c r="AH14" s="136">
        <f t="shared" si="22"/>
        <v>6422611.4899999993</v>
      </c>
      <c r="AI14" s="136">
        <f t="shared" si="22"/>
        <v>6221881.1799999997</v>
      </c>
      <c r="AJ14" s="136">
        <f t="shared" si="22"/>
        <v>0</v>
      </c>
      <c r="AK14" s="136">
        <f t="shared" si="22"/>
        <v>0</v>
      </c>
      <c r="AL14" s="136">
        <f t="shared" si="22"/>
        <v>0</v>
      </c>
      <c r="AM14" s="136">
        <f t="shared" si="22"/>
        <v>0</v>
      </c>
      <c r="AN14" s="136">
        <f t="shared" si="22"/>
        <v>0</v>
      </c>
      <c r="AO14" s="136">
        <f t="shared" si="22"/>
        <v>0</v>
      </c>
      <c r="AP14" s="136">
        <f t="shared" si="22"/>
        <v>0</v>
      </c>
      <c r="AQ14" s="136">
        <f t="shared" si="22"/>
        <v>0</v>
      </c>
      <c r="AR14" s="136">
        <f t="shared" si="22"/>
        <v>0</v>
      </c>
      <c r="AS14" s="139" t="e">
        <f t="shared" si="15"/>
        <v>#DIV/0!</v>
      </c>
      <c r="AT14" s="115"/>
    </row>
    <row r="15" spans="2:46" x14ac:dyDescent="0.3">
      <c r="B15" s="247"/>
      <c r="C15" s="325" t="s">
        <v>60</v>
      </c>
      <c r="D15" s="325"/>
      <c r="E15" s="325"/>
      <c r="F15" s="325"/>
      <c r="G15" s="325"/>
      <c r="H15" s="325"/>
      <c r="I15" s="325"/>
      <c r="J15" s="325"/>
      <c r="K15" s="325"/>
      <c r="L15" s="325"/>
      <c r="M15" s="325"/>
      <c r="N15" s="326"/>
      <c r="O15" s="237"/>
      <c r="P15" s="209"/>
      <c r="Q15" s="327" t="s">
        <v>60</v>
      </c>
      <c r="R15" s="327"/>
      <c r="S15" s="327"/>
      <c r="T15" s="327"/>
      <c r="U15" s="327"/>
      <c r="V15" s="327"/>
      <c r="W15" s="327"/>
      <c r="X15" s="327"/>
      <c r="Y15" s="327"/>
      <c r="Z15" s="327"/>
      <c r="AA15" s="327"/>
      <c r="AB15" s="327"/>
      <c r="AC15" s="327"/>
      <c r="AD15" s="327"/>
      <c r="AE15" s="137"/>
      <c r="AF15" s="327" t="s">
        <v>60</v>
      </c>
      <c r="AG15" s="327"/>
      <c r="AH15" s="327"/>
      <c r="AI15" s="327"/>
      <c r="AJ15" s="327"/>
      <c r="AK15" s="327"/>
      <c r="AL15" s="327"/>
      <c r="AM15" s="327"/>
      <c r="AN15" s="327"/>
      <c r="AO15" s="327"/>
      <c r="AP15" s="327"/>
      <c r="AQ15" s="327"/>
      <c r="AR15" s="327"/>
      <c r="AS15" s="327"/>
      <c r="AT15" s="137"/>
    </row>
    <row r="16" spans="2:46" x14ac:dyDescent="0.3">
      <c r="B16" s="244" t="s">
        <v>61</v>
      </c>
      <c r="C16" s="214" t="s">
        <v>39</v>
      </c>
      <c r="D16" s="126" t="s">
        <v>40</v>
      </c>
      <c r="E16" s="126" t="s">
        <v>41</v>
      </c>
      <c r="F16" s="126" t="s">
        <v>42</v>
      </c>
      <c r="G16" s="126" t="s">
        <v>43</v>
      </c>
      <c r="H16" s="126" t="s">
        <v>44</v>
      </c>
      <c r="I16" s="126" t="s">
        <v>45</v>
      </c>
      <c r="J16" s="126" t="s">
        <v>46</v>
      </c>
      <c r="K16" s="126" t="s">
        <v>47</v>
      </c>
      <c r="L16" s="126" t="s">
        <v>48</v>
      </c>
      <c r="M16" s="126" t="s">
        <v>49</v>
      </c>
      <c r="N16" s="230" t="s">
        <v>50</v>
      </c>
      <c r="O16" s="238" t="s">
        <v>30</v>
      </c>
      <c r="P16" s="207"/>
      <c r="Q16" s="214"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4"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6"/>
      <c r="AT16" s="115"/>
    </row>
    <row r="17" spans="2:46" s="117" customFormat="1" outlineLevel="1" x14ac:dyDescent="0.3">
      <c r="B17" s="245"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29">
        <f>SUMIFS('Conciliação Bancária 2016.17.18'!$J:$J,'Conciliação Bancária 2016.17.18'!$K:$K,'Base -Receita-Despesa'!$B17,'Conciliação Bancária 2016.17.18'!$D:$D,'Base -Receita-Despesa'!N$5)</f>
        <v>2460662.04</v>
      </c>
      <c r="O17" s="240">
        <f t="shared" ref="O17:O22" si="23">SUM(C17:N17)</f>
        <v>15727805.329999998</v>
      </c>
      <c r="P17" s="207"/>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24">SUM(Q17:AB17)</f>
        <v>26215310.18</v>
      </c>
      <c r="AD17" s="139">
        <f t="shared" ref="AD17:AD26" si="25">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0</v>
      </c>
      <c r="AK17" s="131">
        <f>SUMIFS('Conciliação Bancária 2016.17.18'!$J:$J,'Conciliação Bancária 2016.17.18'!$K:$K,'Base -Receita-Despesa'!$B17,'Conciliação Bancária 2016.17.18'!$D:$D,'Base -Receita-Despesa'!AK$5)</f>
        <v>0</v>
      </c>
      <c r="AL17" s="131">
        <f>SUMIFS('Conciliação Bancária 2016.17.18'!$J:$J,'Conciliação Bancária 2016.17.18'!$K:$K,'Base -Receita-Despesa'!$B17,'Conciliação Bancária 2016.17.18'!$D:$D,'Base -Receita-Despesa'!AL$5)</f>
        <v>0</v>
      </c>
      <c r="AM17" s="131">
        <f>SUMIFS('Conciliação Bancária 2016.17.18'!$J:$J,'Conciliação Bancária 2016.17.18'!$K:$K,'Base -Receita-Despesa'!$B17,'Conciliação Bancária 2016.17.18'!$D:$D,'Base -Receita-Despesa'!AM$5)</f>
        <v>0</v>
      </c>
      <c r="AN17" s="131">
        <f>SUMIFS('Conciliação Bancária 2016.17.18'!$J:$J,'Conciliação Bancária 2016.17.18'!$K:$K,'Base -Receita-Despesa'!$B17,'Conciliação Bancária 2016.17.18'!$D:$D,'Base -Receita-Despesa'!AN$5)</f>
        <v>0</v>
      </c>
      <c r="AO17" s="131">
        <f>SUMIFS('Conciliação Bancária 2016.17.18'!$J:$J,'Conciliação Bancária 2016.17.18'!$K:$K,'Base -Receita-Despesa'!$B17,'Conciliação Bancária 2016.17.18'!$D:$D,'Base -Receita-Despesa'!AO$5)</f>
        <v>0</v>
      </c>
      <c r="AP17" s="131">
        <f>SUMIFS('Conciliação Bancária 2016.17.18'!$J:$J,'Conciliação Bancária 2016.17.18'!$K:$K,'Base -Receita-Despesa'!$B17,'Conciliação Bancária 2016.17.18'!$D:$D,'Base -Receita-Despesa'!AP$5)</f>
        <v>0</v>
      </c>
      <c r="AQ17" s="131">
        <f>SUMIFS('Conciliação Bancária 2016.17.18'!$J:$J,'Conciliação Bancária 2016.17.18'!$K:$K,'Base -Receita-Despesa'!$B17,'Conciliação Bancária 2016.17.18'!$D:$D,'Base -Receita-Despesa'!AQ$5)</f>
        <v>0</v>
      </c>
      <c r="AR17" s="134">
        <f t="shared" ref="AR17:AR26" si="26">SUM(AF17:AQ17)</f>
        <v>6944850.96</v>
      </c>
      <c r="AS17" s="139">
        <f t="shared" ref="AS17:AS26" si="27">AR17/$AR$26</f>
        <v>0.98543751340080099</v>
      </c>
      <c r="AT17" s="122"/>
    </row>
    <row r="18" spans="2:46" outlineLevel="1" x14ac:dyDescent="0.3">
      <c r="B18" s="245"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29">
        <f>SUMIFS('Conciliação Bancária 2016.17.18'!$J:$J,'Conciliação Bancária 2016.17.18'!$K:$K,'Base -Receita-Despesa'!$B18,'Conciliação Bancária 2016.17.18'!$D:$D,'Base -Receita-Despesa'!N$5)</f>
        <v>369.03000000000003</v>
      </c>
      <c r="O18" s="240">
        <f t="shared" si="23"/>
        <v>9055.8900000000012</v>
      </c>
      <c r="P18" s="207"/>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24"/>
        <v>50437.96</v>
      </c>
      <c r="AD18" s="139">
        <f t="shared" si="25"/>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0</v>
      </c>
      <c r="AK18" s="131">
        <f>SUMIFS('Conciliação Bancária 2016.17.18'!$J:$J,'Conciliação Bancária 2016.17.18'!$K:$K,'Base -Receita-Despesa'!$B18,'Conciliação Bancária 2016.17.18'!$D:$D,'Base -Receita-Despesa'!AK$5)</f>
        <v>0</v>
      </c>
      <c r="AL18" s="131">
        <f>SUMIFS('Conciliação Bancária 2016.17.18'!$J:$J,'Conciliação Bancária 2016.17.18'!$K:$K,'Base -Receita-Despesa'!$B18,'Conciliação Bancária 2016.17.18'!$D:$D,'Base -Receita-Despesa'!AL$5)</f>
        <v>0</v>
      </c>
      <c r="AM18" s="131">
        <f>SUMIFS('Conciliação Bancária 2016.17.18'!$J:$J,'Conciliação Bancária 2016.17.18'!$K:$K,'Base -Receita-Despesa'!$B18,'Conciliação Bancária 2016.17.18'!$D:$D,'Base -Receita-Despesa'!AM$5)</f>
        <v>0</v>
      </c>
      <c r="AN18" s="131">
        <f>SUMIFS('Conciliação Bancária 2016.17.18'!$J:$J,'Conciliação Bancária 2016.17.18'!$K:$K,'Base -Receita-Despesa'!$B18,'Conciliação Bancária 2016.17.18'!$D:$D,'Base -Receita-Despesa'!AN$5)</f>
        <v>0</v>
      </c>
      <c r="AO18" s="131">
        <f>SUMIFS('Conciliação Bancária 2016.17.18'!$J:$J,'Conciliação Bancária 2016.17.18'!$K:$K,'Base -Receita-Despesa'!$B18,'Conciliação Bancária 2016.17.18'!$D:$D,'Base -Receita-Despesa'!AO$5)</f>
        <v>0</v>
      </c>
      <c r="AP18" s="131">
        <f>SUMIFS('Conciliação Bancária 2016.17.18'!$J:$J,'Conciliação Bancária 2016.17.18'!$K:$K,'Base -Receita-Despesa'!$B18,'Conciliação Bancária 2016.17.18'!$D:$D,'Base -Receita-Despesa'!AP$5)</f>
        <v>0</v>
      </c>
      <c r="AQ18" s="131">
        <f>SUMIFS('Conciliação Bancária 2016.17.18'!$J:$J,'Conciliação Bancária 2016.17.18'!$K:$K,'Base -Receita-Despesa'!$B18,'Conciliação Bancária 2016.17.18'!$D:$D,'Base -Receita-Despesa'!AQ$5)</f>
        <v>0</v>
      </c>
      <c r="AR18" s="134">
        <f t="shared" si="26"/>
        <v>102628.82999999999</v>
      </c>
      <c r="AS18" s="139">
        <f t="shared" si="27"/>
        <v>1.4562486599198884E-2</v>
      </c>
      <c r="AT18" s="115"/>
    </row>
    <row r="19" spans="2:46" outlineLevel="1" x14ac:dyDescent="0.3">
      <c r="B19" s="245"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29">
        <f>SUMIFS('Conciliação Bancária 2016.17.18'!$J:$J,'Conciliação Bancária 2016.17.18'!$K:$K,'Base -Receita-Despesa'!$B19,'Conciliação Bancária 2016.17.18'!$D:$D,'Base -Receita-Despesa'!N$5)</f>
        <v>0</v>
      </c>
      <c r="O19" s="240">
        <f t="shared" si="23"/>
        <v>0</v>
      </c>
      <c r="P19" s="207"/>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24"/>
        <v>0</v>
      </c>
      <c r="AD19" s="139">
        <f t="shared" si="25"/>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26"/>
        <v>0</v>
      </c>
      <c r="AS19" s="139">
        <f t="shared" si="27"/>
        <v>0</v>
      </c>
      <c r="AT19" s="115"/>
    </row>
    <row r="20" spans="2:46" outlineLevel="1" x14ac:dyDescent="0.3">
      <c r="B20" s="245"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29">
        <f>SUMIFS('Conciliação Bancária 2016.17.18'!$J:$J,'Conciliação Bancária 2016.17.18'!$K:$K,'Base -Receita-Despesa'!$B20,'Conciliação Bancária 2016.17.18'!$D:$D,'Base -Receita-Despesa'!N$5)</f>
        <v>0</v>
      </c>
      <c r="O20" s="240">
        <f t="shared" si="23"/>
        <v>0</v>
      </c>
      <c r="P20" s="207"/>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24"/>
        <v>0</v>
      </c>
      <c r="AD20" s="139">
        <f t="shared" si="25"/>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26"/>
        <v>0</v>
      </c>
      <c r="AS20" s="139">
        <f t="shared" si="27"/>
        <v>0</v>
      </c>
      <c r="AT20" s="115"/>
    </row>
    <row r="21" spans="2:46" outlineLevel="1" x14ac:dyDescent="0.3">
      <c r="B21" s="245"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29">
        <f>SUMIFS('Conciliação Bancária 2016.17.18'!$J:$J,'Conciliação Bancária 2016.17.18'!$K:$K,'Base -Receita-Despesa'!$B21,'Conciliação Bancária 2016.17.18'!$D:$D,'Base -Receita-Despesa'!N$5)</f>
        <v>0</v>
      </c>
      <c r="O21" s="240">
        <f t="shared" si="23"/>
        <v>0</v>
      </c>
      <c r="P21" s="207"/>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24"/>
        <v>383.95</v>
      </c>
      <c r="AD21" s="139">
        <f t="shared" si="25"/>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26"/>
        <v>0</v>
      </c>
      <c r="AS21" s="139">
        <f t="shared" si="27"/>
        <v>0</v>
      </c>
      <c r="AT21" s="115"/>
    </row>
    <row r="22" spans="2:46" ht="24" outlineLevel="1" x14ac:dyDescent="0.3">
      <c r="B22" s="245"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29">
        <f>SUMIFS('Conciliação Bancária 2016.17.18'!$J:$J,'Conciliação Bancária 2016.17.18'!$K:$K,'Base -Receita-Despesa'!$B22,'Conciliação Bancária 2016.17.18'!$D:$D,'Base -Receita-Despesa'!N$5)</f>
        <v>0</v>
      </c>
      <c r="O22" s="240">
        <f t="shared" si="23"/>
        <v>0</v>
      </c>
      <c r="P22" s="207"/>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24"/>
        <v>0</v>
      </c>
      <c r="AD22" s="139">
        <f t="shared" si="25"/>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26"/>
        <v>0</v>
      </c>
      <c r="AS22" s="139">
        <f t="shared" si="27"/>
        <v>0</v>
      </c>
      <c r="AT22" s="115"/>
    </row>
    <row r="23" spans="2:46" s="117" customFormat="1" x14ac:dyDescent="0.3">
      <c r="B23" s="248" t="s">
        <v>68</v>
      </c>
      <c r="C23" s="141">
        <f>SUM(C17:C22)</f>
        <v>670764.02</v>
      </c>
      <c r="D23" s="141">
        <f t="shared" ref="D23:O23" si="28">SUM(D17:D22)</f>
        <v>1532475.35</v>
      </c>
      <c r="E23" s="141">
        <f t="shared" si="28"/>
        <v>1056795.6599999999</v>
      </c>
      <c r="F23" s="141">
        <f t="shared" si="28"/>
        <v>883499.1</v>
      </c>
      <c r="G23" s="141">
        <f t="shared" si="28"/>
        <v>1691327.83</v>
      </c>
      <c r="H23" s="141">
        <f t="shared" si="28"/>
        <v>1355755.97</v>
      </c>
      <c r="I23" s="141">
        <f t="shared" si="28"/>
        <v>1246815.8600000001</v>
      </c>
      <c r="J23" s="141">
        <f t="shared" si="28"/>
        <v>1031832.6699999999</v>
      </c>
      <c r="K23" s="141">
        <f t="shared" si="28"/>
        <v>1190501.21</v>
      </c>
      <c r="L23" s="141">
        <f t="shared" si="28"/>
        <v>1459929.0600000003</v>
      </c>
      <c r="M23" s="141">
        <f t="shared" si="28"/>
        <v>1156133.42</v>
      </c>
      <c r="N23" s="201">
        <f t="shared" si="28"/>
        <v>2461031.0699999998</v>
      </c>
      <c r="O23" s="218">
        <f t="shared" si="28"/>
        <v>15736861.219999999</v>
      </c>
      <c r="P23" s="210"/>
      <c r="Q23" s="141">
        <f t="shared" ref="Q23:AC23" si="29">SUM(Q17:Q22)</f>
        <v>752061.49000000011</v>
      </c>
      <c r="R23" s="141">
        <f t="shared" si="29"/>
        <v>693689.08</v>
      </c>
      <c r="S23" s="141">
        <f t="shared" si="29"/>
        <v>1949582.49</v>
      </c>
      <c r="T23" s="141">
        <f t="shared" si="29"/>
        <v>645970.76</v>
      </c>
      <c r="U23" s="141">
        <f t="shared" si="29"/>
        <v>3010355.83</v>
      </c>
      <c r="V23" s="141">
        <f t="shared" si="29"/>
        <v>0</v>
      </c>
      <c r="W23" s="141">
        <f t="shared" si="29"/>
        <v>2120622.92</v>
      </c>
      <c r="X23" s="141">
        <f t="shared" si="29"/>
        <v>1594426.9300000002</v>
      </c>
      <c r="Y23" s="141">
        <f t="shared" si="29"/>
        <v>1645392.38</v>
      </c>
      <c r="Z23" s="141">
        <f t="shared" si="29"/>
        <v>2143338.2800000003</v>
      </c>
      <c r="AA23" s="141">
        <f t="shared" si="29"/>
        <v>2722546.5000000005</v>
      </c>
      <c r="AB23" s="141">
        <f t="shared" si="29"/>
        <v>8988145.4299999997</v>
      </c>
      <c r="AC23" s="141">
        <f t="shared" si="29"/>
        <v>26266132.09</v>
      </c>
      <c r="AD23" s="139">
        <f t="shared" si="25"/>
        <v>1</v>
      </c>
      <c r="AE23" s="122"/>
      <c r="AF23" s="141">
        <f t="shared" ref="AF23:AR23" si="30">SUM(AF17:AF22)</f>
        <v>1671018.78</v>
      </c>
      <c r="AG23" s="141">
        <f t="shared" ref="AG23" si="31">SUM(AG17:AG22)</f>
        <v>854168.05</v>
      </c>
      <c r="AH23" s="141">
        <f t="shared" ref="AH23" si="32">SUM(AH17:AH22)</f>
        <v>2595665.31</v>
      </c>
      <c r="AI23" s="141">
        <f t="shared" ref="AI23" si="33">SUM(AI17:AI22)</f>
        <v>1926627.6500000001</v>
      </c>
      <c r="AJ23" s="141">
        <f t="shared" ref="AJ23" si="34">SUM(AJ17:AJ22)</f>
        <v>0</v>
      </c>
      <c r="AK23" s="141">
        <f t="shared" ref="AK23" si="35">SUM(AK17:AK22)</f>
        <v>0</v>
      </c>
      <c r="AL23" s="141">
        <f t="shared" ref="AL23" si="36">SUM(AL17:AL22)</f>
        <v>0</v>
      </c>
      <c r="AM23" s="141">
        <f t="shared" ref="AM23" si="37">SUM(AM17:AM22)</f>
        <v>0</v>
      </c>
      <c r="AN23" s="141">
        <f t="shared" ref="AN23" si="38">SUM(AN17:AN22)</f>
        <v>0</v>
      </c>
      <c r="AO23" s="141">
        <f t="shared" ref="AO23" si="39">SUM(AO17:AO22)</f>
        <v>0</v>
      </c>
      <c r="AP23" s="141">
        <f t="shared" ref="AP23" si="40">SUM(AP17:AP22)</f>
        <v>0</v>
      </c>
      <c r="AQ23" s="141">
        <f t="shared" ref="AQ23" si="41">SUM(AQ17:AQ22)</f>
        <v>0</v>
      </c>
      <c r="AR23" s="141">
        <f t="shared" si="30"/>
        <v>7047479.79</v>
      </c>
      <c r="AS23" s="139">
        <f t="shared" si="27"/>
        <v>0.99999999999999989</v>
      </c>
      <c r="AT23" s="122"/>
    </row>
    <row r="24" spans="2:46" outlineLevel="1" x14ac:dyDescent="0.3">
      <c r="B24" s="245"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29">
        <f>SUMIFS('Conciliação Bancária 2016.17.18'!$J:$J,'Conciliação Bancária 2016.17.18'!$K:$K,'Base -Receita-Despesa'!$B24,'Conciliação Bancária 2016.17.18'!$D:$D,'Base -Receita-Despesa'!N$5)</f>
        <v>0</v>
      </c>
      <c r="O24" s="240">
        <f>SUM(C24:N24)</f>
        <v>0</v>
      </c>
      <c r="P24" s="207"/>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24"/>
        <v>0</v>
      </c>
      <c r="AD24" s="139">
        <f t="shared" si="25"/>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26"/>
        <v>0</v>
      </c>
      <c r="AS24" s="139">
        <f t="shared" si="27"/>
        <v>0</v>
      </c>
      <c r="AT24" s="115"/>
    </row>
    <row r="25" spans="2:46" outlineLevel="1" x14ac:dyDescent="0.3">
      <c r="B25" s="245"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29">
        <f>SUMIFS('Conciliação Bancária 2016.17.18'!$J:$J,'Conciliação Bancária 2016.17.18'!$K:$K,'Base -Receita-Despesa'!$B25,'Conciliação Bancária 2016.17.18'!$D:$D,'Base -Receita-Despesa'!N$5)</f>
        <v>0</v>
      </c>
      <c r="O25" s="240">
        <f>SUM(C25:N25)</f>
        <v>0</v>
      </c>
      <c r="P25" s="207"/>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24"/>
        <v>0</v>
      </c>
      <c r="AD25" s="139">
        <f t="shared" si="25"/>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26"/>
        <v>0</v>
      </c>
      <c r="AS25" s="139">
        <f t="shared" si="27"/>
        <v>0</v>
      </c>
      <c r="AT25" s="115"/>
    </row>
    <row r="26" spans="2:46" s="117" customFormat="1" x14ac:dyDescent="0.3">
      <c r="B26" s="246" t="s">
        <v>71</v>
      </c>
      <c r="C26" s="141">
        <f t="shared" ref="C26:O26" si="42">SUM(C23:C25)</f>
        <v>670764.02</v>
      </c>
      <c r="D26" s="142">
        <f t="shared" si="42"/>
        <v>1532475.35</v>
      </c>
      <c r="E26" s="142">
        <f t="shared" si="42"/>
        <v>1056795.6599999999</v>
      </c>
      <c r="F26" s="142">
        <f t="shared" si="42"/>
        <v>883499.1</v>
      </c>
      <c r="G26" s="142">
        <f t="shared" si="42"/>
        <v>1691327.83</v>
      </c>
      <c r="H26" s="142">
        <f t="shared" si="42"/>
        <v>1355755.97</v>
      </c>
      <c r="I26" s="142">
        <f t="shared" si="42"/>
        <v>1246815.8600000001</v>
      </c>
      <c r="J26" s="142">
        <f t="shared" si="42"/>
        <v>1031832.6699999999</v>
      </c>
      <c r="K26" s="142">
        <f t="shared" si="42"/>
        <v>1190501.21</v>
      </c>
      <c r="L26" s="142">
        <f t="shared" si="42"/>
        <v>1459929.0600000003</v>
      </c>
      <c r="M26" s="142">
        <f t="shared" si="42"/>
        <v>1156133.42</v>
      </c>
      <c r="N26" s="143">
        <f t="shared" si="42"/>
        <v>2461031.0699999998</v>
      </c>
      <c r="O26" s="218">
        <f t="shared" si="42"/>
        <v>15736861.219999999</v>
      </c>
      <c r="P26" s="210"/>
      <c r="Q26" s="141">
        <f t="shared" ref="Q26:AB26" si="43">SUM(Q23:Q25)</f>
        <v>752061.49000000011</v>
      </c>
      <c r="R26" s="142">
        <f t="shared" si="43"/>
        <v>693689.08</v>
      </c>
      <c r="S26" s="142">
        <f t="shared" si="43"/>
        <v>1949582.49</v>
      </c>
      <c r="T26" s="142">
        <f t="shared" si="43"/>
        <v>645970.76</v>
      </c>
      <c r="U26" s="142">
        <f t="shared" si="43"/>
        <v>3010355.83</v>
      </c>
      <c r="V26" s="142">
        <f t="shared" si="43"/>
        <v>0</v>
      </c>
      <c r="W26" s="142">
        <f t="shared" si="43"/>
        <v>2120622.92</v>
      </c>
      <c r="X26" s="142">
        <f t="shared" si="43"/>
        <v>1594426.9300000002</v>
      </c>
      <c r="Y26" s="142">
        <f t="shared" si="43"/>
        <v>1645392.38</v>
      </c>
      <c r="Z26" s="142">
        <f t="shared" si="43"/>
        <v>2143338.2800000003</v>
      </c>
      <c r="AA26" s="142">
        <f t="shared" si="43"/>
        <v>2722546.5000000005</v>
      </c>
      <c r="AB26" s="142">
        <f t="shared" si="43"/>
        <v>8988145.4299999997</v>
      </c>
      <c r="AC26" s="134">
        <f t="shared" si="24"/>
        <v>26266132.09</v>
      </c>
      <c r="AD26" s="139">
        <f t="shared" si="25"/>
        <v>1</v>
      </c>
      <c r="AE26" s="122"/>
      <c r="AF26" s="144">
        <f t="shared" ref="AF26:AQ26" si="44">SUM(AF23:AF25)</f>
        <v>1671018.78</v>
      </c>
      <c r="AG26" s="144">
        <f t="shared" si="44"/>
        <v>854168.05</v>
      </c>
      <c r="AH26" s="144">
        <f t="shared" si="44"/>
        <v>2595665.31</v>
      </c>
      <c r="AI26" s="144">
        <f t="shared" si="44"/>
        <v>1926627.6500000001</v>
      </c>
      <c r="AJ26" s="144">
        <f t="shared" si="44"/>
        <v>0</v>
      </c>
      <c r="AK26" s="144">
        <f t="shared" si="44"/>
        <v>0</v>
      </c>
      <c r="AL26" s="145">
        <f t="shared" si="44"/>
        <v>0</v>
      </c>
      <c r="AM26" s="144">
        <f t="shared" si="44"/>
        <v>0</v>
      </c>
      <c r="AN26" s="144">
        <f t="shared" si="44"/>
        <v>0</v>
      </c>
      <c r="AO26" s="144">
        <f t="shared" si="44"/>
        <v>0</v>
      </c>
      <c r="AP26" s="144">
        <f t="shared" si="44"/>
        <v>0</v>
      </c>
      <c r="AQ26" s="144">
        <f t="shared" si="44"/>
        <v>0</v>
      </c>
      <c r="AR26" s="134">
        <f t="shared" si="26"/>
        <v>7047479.790000001</v>
      </c>
      <c r="AS26" s="139">
        <f t="shared" si="27"/>
        <v>1</v>
      </c>
      <c r="AT26" s="122"/>
    </row>
    <row r="27" spans="2:46" x14ac:dyDescent="0.3">
      <c r="B27" s="248"/>
      <c r="C27" s="313" t="s">
        <v>72</v>
      </c>
      <c r="D27" s="313"/>
      <c r="E27" s="313"/>
      <c r="F27" s="313"/>
      <c r="G27" s="313"/>
      <c r="H27" s="313"/>
      <c r="I27" s="313"/>
      <c r="J27" s="313"/>
      <c r="K27" s="313"/>
      <c r="L27" s="313"/>
      <c r="M27" s="313"/>
      <c r="N27" s="314"/>
      <c r="O27" s="252"/>
      <c r="Q27" s="315" t="s">
        <v>72</v>
      </c>
      <c r="R27" s="315"/>
      <c r="S27" s="315"/>
      <c r="T27" s="315"/>
      <c r="U27" s="315"/>
      <c r="V27" s="315"/>
      <c r="W27" s="315"/>
      <c r="X27" s="315"/>
      <c r="Y27" s="315"/>
      <c r="Z27" s="315"/>
      <c r="AA27" s="315"/>
      <c r="AB27" s="315"/>
      <c r="AC27" s="315"/>
      <c r="AD27" s="315"/>
      <c r="AE27" s="115"/>
      <c r="AF27" s="315" t="s">
        <v>72</v>
      </c>
      <c r="AG27" s="315"/>
      <c r="AH27" s="315"/>
      <c r="AI27" s="315"/>
      <c r="AJ27" s="315"/>
      <c r="AK27" s="315"/>
      <c r="AL27" s="315"/>
      <c r="AM27" s="315"/>
      <c r="AN27" s="315"/>
      <c r="AO27" s="315"/>
      <c r="AP27" s="315"/>
      <c r="AQ27" s="315"/>
      <c r="AR27" s="315"/>
      <c r="AS27" s="315"/>
      <c r="AT27" s="115"/>
    </row>
    <row r="28" spans="2:46" outlineLevel="1" x14ac:dyDescent="0.3">
      <c r="B28" s="245"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199">
        <f>SUMIFS('Conciliação Bancária 2016.17.18'!$J:$J,'Conciliação Bancária 2016.17.18'!$K:$K,'Base -Receita-Despesa'!$B28,'Conciliação Bancária 2016.17.18'!$D:$D,'Base -Receita-Despesa'!N$5)</f>
        <v>292045.81</v>
      </c>
      <c r="O28" s="240">
        <f>SUM(C28:N28)</f>
        <v>2795516.96</v>
      </c>
      <c r="P28" s="207"/>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0</v>
      </c>
      <c r="AK28" s="131">
        <f>SUMIFS('Conciliação Bancária 2016.17.18'!$J:$J,'Conciliação Bancária 2016.17.18'!$K:$K,'Base -Receita-Despesa'!$B28,'Conciliação Bancária 2016.17.18'!$D:$D,'Base -Receita-Despesa'!AK$5)</f>
        <v>0</v>
      </c>
      <c r="AL28" s="131">
        <f>SUMIFS('Conciliação Bancária 2016.17.18'!$J:$J,'Conciliação Bancária 2016.17.18'!$K:$K,'Base -Receita-Despesa'!$B28,'Conciliação Bancária 2016.17.18'!$D:$D,'Base -Receita-Despesa'!AL$5)</f>
        <v>0</v>
      </c>
      <c r="AM28" s="131">
        <f>SUMIFS('Conciliação Bancária 2016.17.18'!$J:$J,'Conciliação Bancária 2016.17.18'!$K:$K,'Base -Receita-Despesa'!$B28,'Conciliação Bancária 2016.17.18'!$D:$D,'Base -Receita-Despesa'!AM$5)</f>
        <v>0</v>
      </c>
      <c r="AN28" s="131">
        <f>SUMIFS('Conciliação Bancária 2016.17.18'!$J:$J,'Conciliação Bancária 2016.17.18'!$K:$K,'Base -Receita-Despesa'!$B28,'Conciliação Bancária 2016.17.18'!$D:$D,'Base -Receita-Despesa'!AN$5)</f>
        <v>0</v>
      </c>
      <c r="AO28" s="131">
        <f>SUMIFS('Conciliação Bancária 2016.17.18'!$J:$J,'Conciliação Bancária 2016.17.18'!$K:$K,'Base -Receita-Despesa'!$B28,'Conciliação Bancária 2016.17.18'!$D:$D,'Base -Receita-Despesa'!AO$5)</f>
        <v>0</v>
      </c>
      <c r="AP28" s="131">
        <f>SUMIFS('Conciliação Bancária 2016.17.18'!$J:$J,'Conciliação Bancária 2016.17.18'!$K:$K,'Base -Receita-Despesa'!$B28,'Conciliação Bancária 2016.17.18'!$D:$D,'Base -Receita-Despesa'!AP$5)</f>
        <v>0</v>
      </c>
      <c r="AQ28" s="131">
        <f>SUMIFS('Conciliação Bancária 2016.17.18'!$J:$J,'Conciliação Bancária 2016.17.18'!$K:$K,'Base -Receita-Despesa'!$B28,'Conciliação Bancária 2016.17.18'!$D:$D,'Base -Receita-Despesa'!AQ$5)</f>
        <v>0</v>
      </c>
      <c r="AR28" s="134">
        <f>SUM(AF28:AQ28)</f>
        <v>10763668.23</v>
      </c>
      <c r="AS28" s="139">
        <f>AR28/$AR$31</f>
        <v>7.7399253091443647</v>
      </c>
      <c r="AT28" s="115"/>
    </row>
    <row r="29" spans="2:46" outlineLevel="1" x14ac:dyDescent="0.3">
      <c r="B29" s="245"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199">
        <f>SUMIFS('Conciliação Bancária 2016.17.18'!$J:$J,'Conciliação Bancária 2016.17.18'!$K:$K,'Base -Receita-Despesa'!$B29,'Conciliação Bancária 2016.17.18'!$D:$D,'Base -Receita-Despesa'!N$5)</f>
        <v>-1298663.32</v>
      </c>
      <c r="O29" s="240">
        <f>SUM(C29:N29)</f>
        <v>-3901836.4699999997</v>
      </c>
      <c r="P29" s="207"/>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0</v>
      </c>
      <c r="AK29" s="131">
        <f>SUMIFS('Conciliação Bancária 2016.17.18'!$J:$J,'Conciliação Bancária 2016.17.18'!$K:$K,'Base -Receita-Despesa'!$B29,'Conciliação Bancária 2016.17.18'!$D:$D,'Base -Receita-Despesa'!AK$5)</f>
        <v>0</v>
      </c>
      <c r="AL29" s="131">
        <f>SUMIFS('Conciliação Bancária 2016.17.18'!$J:$J,'Conciliação Bancária 2016.17.18'!$K:$K,'Base -Receita-Despesa'!$B29,'Conciliação Bancária 2016.17.18'!$D:$D,'Base -Receita-Despesa'!AL$5)</f>
        <v>0</v>
      </c>
      <c r="AM29" s="131">
        <f>SUMIFS('Conciliação Bancária 2016.17.18'!$J:$J,'Conciliação Bancária 2016.17.18'!$K:$K,'Base -Receita-Despesa'!$B29,'Conciliação Bancária 2016.17.18'!$D:$D,'Base -Receita-Despesa'!AM$5)</f>
        <v>0</v>
      </c>
      <c r="AN29" s="131">
        <f>SUMIFS('Conciliação Bancária 2016.17.18'!$J:$J,'Conciliação Bancária 2016.17.18'!$K:$K,'Base -Receita-Despesa'!$B29,'Conciliação Bancária 2016.17.18'!$D:$D,'Base -Receita-Despesa'!AN$5)</f>
        <v>0</v>
      </c>
      <c r="AO29" s="131">
        <f>SUMIFS('Conciliação Bancária 2016.17.18'!$J:$J,'Conciliação Bancária 2016.17.18'!$K:$K,'Base -Receita-Despesa'!$B29,'Conciliação Bancária 2016.17.18'!$D:$D,'Base -Receita-Despesa'!AO$5)</f>
        <v>0</v>
      </c>
      <c r="AP29" s="131">
        <f>SUMIFS('Conciliação Bancária 2016.17.18'!$J:$J,'Conciliação Bancária 2016.17.18'!$K:$K,'Base -Receita-Despesa'!$B29,'Conciliação Bancária 2016.17.18'!$D:$D,'Base -Receita-Despesa'!AP$5)</f>
        <v>0</v>
      </c>
      <c r="AQ29" s="131">
        <f>SUMIFS('Conciliação Bancária 2016.17.18'!$J:$J,'Conciliação Bancária 2016.17.18'!$K:$K,'Base -Receita-Despesa'!$B29,'Conciliação Bancária 2016.17.18'!$D:$D,'Base -Receita-Despesa'!AQ$5)</f>
        <v>0</v>
      </c>
      <c r="AR29" s="134">
        <f>SUM(AF29:AQ29)</f>
        <v>-9373000</v>
      </c>
      <c r="AS29" s="139">
        <f>AR29/$AR$31</f>
        <v>-6.7399253091443647</v>
      </c>
      <c r="AT29" s="115"/>
    </row>
    <row r="30" spans="2:46" outlineLevel="1" x14ac:dyDescent="0.3">
      <c r="B30" s="245"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199">
        <f>SUMIFS('Conciliação Bancária 2016.17.18'!$J:$J,'Conciliação Bancária 2016.17.18'!$K:$K,'Base -Receita-Despesa'!$B30,'Conciliação Bancária 2016.17.18'!$D:$D,'Base -Receita-Despesa'!N$5)</f>
        <v>0</v>
      </c>
      <c r="O30" s="240">
        <f>SUM(C30:N30)</f>
        <v>0</v>
      </c>
      <c r="P30" s="207"/>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row>
    <row r="31" spans="2:46" s="117" customFormat="1" x14ac:dyDescent="0.3">
      <c r="B31" s="246" t="s">
        <v>76</v>
      </c>
      <c r="C31" s="141">
        <f>SUM(C28:C30)</f>
        <v>0</v>
      </c>
      <c r="D31" s="141">
        <f t="shared" ref="D31:O31" si="45">SUM(D28:D30)</f>
        <v>0</v>
      </c>
      <c r="E31" s="141">
        <f t="shared" si="45"/>
        <v>0</v>
      </c>
      <c r="F31" s="141">
        <f t="shared" si="45"/>
        <v>0</v>
      </c>
      <c r="G31" s="141">
        <f t="shared" si="45"/>
        <v>0</v>
      </c>
      <c r="H31" s="141">
        <f t="shared" si="45"/>
        <v>-362605.50000000006</v>
      </c>
      <c r="I31" s="141">
        <f t="shared" si="45"/>
        <v>115741.16000000003</v>
      </c>
      <c r="J31" s="141">
        <f t="shared" si="45"/>
        <v>129800.46999999997</v>
      </c>
      <c r="K31" s="141">
        <f t="shared" si="45"/>
        <v>-25794.600000000006</v>
      </c>
      <c r="L31" s="141">
        <f t="shared" si="45"/>
        <v>-58144.199999999983</v>
      </c>
      <c r="M31" s="141">
        <f t="shared" si="45"/>
        <v>101300.67000000004</v>
      </c>
      <c r="N31" s="201">
        <f>SUM(N28:N30)</f>
        <v>-1006617.51</v>
      </c>
      <c r="O31" s="218">
        <f t="shared" si="45"/>
        <v>-1106319.5099999998</v>
      </c>
      <c r="P31" s="210"/>
      <c r="Q31" s="141">
        <f t="shared" ref="Q31" si="46">SUM(Q28:Q30)</f>
        <v>798709.62999999989</v>
      </c>
      <c r="R31" s="141">
        <f t="shared" ref="R31" si="47">SUM(R28:R30)</f>
        <v>93793.080000000016</v>
      </c>
      <c r="S31" s="141">
        <f t="shared" ref="S31" si="48">SUM(S28:S30)</f>
        <v>1675.69</v>
      </c>
      <c r="T31" s="141">
        <f t="shared" ref="T31" si="49">SUM(T28:T30)</f>
        <v>0</v>
      </c>
      <c r="U31" s="141">
        <f t="shared" ref="U31" si="50">SUM(U28:U30)</f>
        <v>-1519436.25</v>
      </c>
      <c r="V31" s="141">
        <f t="shared" ref="V31" si="51">SUM(V28:V30)</f>
        <v>-6221.6799999999348</v>
      </c>
      <c r="W31" s="141">
        <f t="shared" ref="W31" si="52">SUM(W28:W30)</f>
        <v>-747803.48</v>
      </c>
      <c r="X31" s="141">
        <f t="shared" ref="X31" si="53">SUM(X28:X30)</f>
        <v>511185.17999999993</v>
      </c>
      <c r="Y31" s="141">
        <f t="shared" ref="Y31" si="54">SUM(Y28:Y30)</f>
        <v>576221.57999999996</v>
      </c>
      <c r="Z31" s="141">
        <f t="shared" ref="Z31" si="55">SUM(Z28:Z30)</f>
        <v>-193124.42000000016</v>
      </c>
      <c r="AA31" s="141">
        <f t="shared" ref="AA31" si="56">SUM(AA28:AA30)</f>
        <v>71949.370000000112</v>
      </c>
      <c r="AB31" s="141">
        <f t="shared" ref="AB31" si="57">SUM(AB28:AB30)</f>
        <v>-4475623.75</v>
      </c>
      <c r="AC31" s="141">
        <f t="shared" ref="AC31" si="58">SUM(AC28:AC30)</f>
        <v>-4888675.0499999989</v>
      </c>
      <c r="AD31" s="139">
        <f>AC31/$AC$31</f>
        <v>1</v>
      </c>
      <c r="AE31" s="122"/>
      <c r="AF31" s="141">
        <f t="shared" ref="AF31" si="59">SUM(AF28:AF30)</f>
        <v>-2121698.5499999998</v>
      </c>
      <c r="AG31" s="141">
        <f t="shared" ref="AG31" si="60">SUM(AG28:AG30)</f>
        <v>1838349.92</v>
      </c>
      <c r="AH31" s="141">
        <f t="shared" ref="AH31" si="61">SUM(AH28:AH30)</f>
        <v>227380.24999999977</v>
      </c>
      <c r="AI31" s="141">
        <f t="shared" ref="AI31" si="62">SUM(AI28:AI30)</f>
        <v>1446636.6099999994</v>
      </c>
      <c r="AJ31" s="141">
        <f t="shared" ref="AJ31" si="63">SUM(AJ28:AJ30)</f>
        <v>0</v>
      </c>
      <c r="AK31" s="141">
        <f t="shared" ref="AK31" si="64">SUM(AK28:AK30)</f>
        <v>0</v>
      </c>
      <c r="AL31" s="141">
        <f t="shared" ref="AL31" si="65">SUM(AL28:AL30)</f>
        <v>0</v>
      </c>
      <c r="AM31" s="141">
        <f t="shared" ref="AM31" si="66">SUM(AM28:AM30)</f>
        <v>0</v>
      </c>
      <c r="AN31" s="141">
        <f t="shared" ref="AN31" si="67">SUM(AN28:AN30)</f>
        <v>0</v>
      </c>
      <c r="AO31" s="141">
        <f t="shared" ref="AO31" si="68">SUM(AO28:AO30)</f>
        <v>0</v>
      </c>
      <c r="AP31" s="141">
        <f t="shared" ref="AP31" si="69">SUM(AP28:AP30)</f>
        <v>0</v>
      </c>
      <c r="AQ31" s="141">
        <f t="shared" ref="AQ31" si="70">SUM(AQ28:AQ30)</f>
        <v>0</v>
      </c>
      <c r="AR31" s="141">
        <f t="shared" ref="AR31" si="71">SUM(AR28:AR30)</f>
        <v>1390668.2300000004</v>
      </c>
      <c r="AS31" s="139">
        <f>AR31/$AR$31</f>
        <v>1</v>
      </c>
      <c r="AT31" s="122"/>
    </row>
    <row r="32" spans="2:46" x14ac:dyDescent="0.3">
      <c r="B32" s="245"/>
      <c r="C32" s="313" t="s">
        <v>77</v>
      </c>
      <c r="D32" s="313"/>
      <c r="E32" s="313"/>
      <c r="F32" s="313"/>
      <c r="G32" s="313"/>
      <c r="H32" s="313"/>
      <c r="I32" s="313"/>
      <c r="J32" s="313"/>
      <c r="K32" s="313"/>
      <c r="L32" s="313"/>
      <c r="M32" s="313"/>
      <c r="N32" s="314"/>
      <c r="O32" s="252"/>
      <c r="Q32" s="315" t="s">
        <v>77</v>
      </c>
      <c r="R32" s="315"/>
      <c r="S32" s="315"/>
      <c r="T32" s="315"/>
      <c r="U32" s="315"/>
      <c r="V32" s="315"/>
      <c r="W32" s="315"/>
      <c r="X32" s="315"/>
      <c r="Y32" s="315"/>
      <c r="Z32" s="315"/>
      <c r="AA32" s="315"/>
      <c r="AB32" s="315"/>
      <c r="AC32" s="315"/>
      <c r="AD32" s="315"/>
      <c r="AE32" s="115"/>
      <c r="AF32" s="315" t="s">
        <v>77</v>
      </c>
      <c r="AG32" s="315"/>
      <c r="AH32" s="315"/>
      <c r="AI32" s="315"/>
      <c r="AJ32" s="315"/>
      <c r="AK32" s="315"/>
      <c r="AL32" s="315"/>
      <c r="AM32" s="315"/>
      <c r="AN32" s="315"/>
      <c r="AO32" s="315"/>
      <c r="AP32" s="315"/>
      <c r="AQ32" s="315"/>
      <c r="AR32" s="315"/>
      <c r="AS32" s="315"/>
      <c r="AT32" s="115"/>
    </row>
    <row r="33" spans="2:46" outlineLevel="1" x14ac:dyDescent="0.3">
      <c r="B33" s="245" t="s">
        <v>10</v>
      </c>
      <c r="C33" s="215">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1">
        <f>SUMIFS('Conciliação Bancária 2016.17.18'!$J:$J,'Conciliação Bancária 2016.17.18'!$K:$K,'Base -Receita-Despesa'!$B33,'Conciliação Bancária 2016.17.18'!$D:$D,'Base -Receita-Despesa'!N$5)</f>
        <v>0</v>
      </c>
      <c r="O33" s="219">
        <f t="shared" ref="O33:O49" si="72">SUM(C33:N33)</f>
        <v>-27345.360000000001</v>
      </c>
      <c r="P33" s="207"/>
      <c r="Q33" s="215">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73">SUM(Q33:AB33)</f>
        <v>-1147570.6200000001</v>
      </c>
      <c r="AD33" s="139">
        <f t="shared" ref="AD33:AD53" si="74">AC33/$AC$53</f>
        <v>6.1952257584189423E-2</v>
      </c>
      <c r="AE33" s="115"/>
      <c r="AF33" s="215">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0</v>
      </c>
      <c r="AK33" s="146">
        <f>SUMIFS('Conciliação Bancária 2016.17.18'!$J:$J,'Conciliação Bancária 2016.17.18'!$K:$K,'Base -Receita-Despesa'!$B33,'Conciliação Bancária 2016.17.18'!$D:$D,'Base -Receita-Despesa'!AK$5)</f>
        <v>0</v>
      </c>
      <c r="AL33" s="146">
        <f>SUMIFS('Conciliação Bancária 2016.17.18'!$J:$J,'Conciliação Bancária 2016.17.18'!$K:$K,'Base -Receita-Despesa'!$B33,'Conciliação Bancária 2016.17.18'!$D:$D,'Base -Receita-Despesa'!AL$5)</f>
        <v>0</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0</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0</v>
      </c>
      <c r="AR33" s="148">
        <f t="shared" ref="AR33:AR49" si="75">SUM(AF33:AQ33)</f>
        <v>-960619.75</v>
      </c>
      <c r="AS33" s="139">
        <f t="shared" ref="AS33:AS53" si="76">AR33/$AR$53</f>
        <v>9.3785171706233184E-2</v>
      </c>
      <c r="AT33" s="115"/>
    </row>
    <row r="34" spans="2:46" s="195" customFormat="1" outlineLevel="1" x14ac:dyDescent="0.3">
      <c r="B34" s="249" t="s">
        <v>78</v>
      </c>
      <c r="C34" s="216">
        <f>SUMIFS('Conciliação Bancária 2016.17.18'!$J:$J,'Conciliação Bancária 2016.17.18'!$K:$K,'Base -Receita-Despesa'!$B34,'Conciliação Bancária 2016.17.18'!$D:$D,'Base -Receita-Despesa'!C$5)</f>
        <v>-281954.75999999972</v>
      </c>
      <c r="D34" s="192">
        <f>SUMIFS('Conciliação Bancária 2016.17.18'!$J:$J,'Conciliação Bancária 2016.17.18'!$K:$K,'Base -Receita-Despesa'!$B34,'Conciliação Bancária 2016.17.18'!$D:$D,'Base -Receita-Despesa'!D$5)</f>
        <v>-332862.51265641139</v>
      </c>
      <c r="E34" s="192">
        <f>SUMIFS('Conciliação Bancária 2016.17.18'!$J:$J,'Conciliação Bancária 2016.17.18'!$K:$K,'Base -Receita-Despesa'!$B34,'Conciliação Bancária 2016.17.18'!$D:$D,'Base -Receita-Despesa'!E$5)</f>
        <v>-334020.46000000008</v>
      </c>
      <c r="F34" s="192">
        <f>SUMIFS('Conciliação Bancária 2016.17.18'!$J:$J,'Conciliação Bancária 2016.17.18'!$K:$K,'Base -Receita-Despesa'!$B34,'Conciliação Bancária 2016.17.18'!$D:$D,'Base -Receita-Despesa'!F$5)</f>
        <v>-339839.65000000008</v>
      </c>
      <c r="G34" s="192">
        <f>SUMIFS('Conciliação Bancária 2016.17.18'!$J:$J,'Conciliação Bancária 2016.17.18'!$K:$K,'Base -Receita-Despesa'!$B34,'Conciliação Bancária 2016.17.18'!$D:$D,'Base -Receita-Despesa'!G$5)</f>
        <v>-348065.08000000013</v>
      </c>
      <c r="H34" s="192">
        <f>SUMIFS('Conciliação Bancária 2016.17.18'!$J:$J,'Conciliação Bancária 2016.17.18'!$K:$K,'Base -Receita-Despesa'!$B34,'Conciliação Bancária 2016.17.18'!$D:$D,'Base -Receita-Despesa'!H$5)</f>
        <v>-381326.67000000004</v>
      </c>
      <c r="I34" s="192">
        <f>SUMIFS('Conciliação Bancária 2016.17.18'!$J:$J,'Conciliação Bancária 2016.17.18'!$K:$K,'Base -Receita-Despesa'!$B34,'Conciliação Bancária 2016.17.18'!$D:$D,'Base -Receita-Despesa'!I$5)</f>
        <v>-358785.84999999992</v>
      </c>
      <c r="J34" s="192">
        <f>SUMIFS('Conciliação Bancária 2016.17.18'!$J:$J,'Conciliação Bancária 2016.17.18'!$K:$K,'Base -Receita-Despesa'!$B34,'Conciliação Bancária 2016.17.18'!$D:$D,'Base -Receita-Despesa'!J$5)</f>
        <v>-330420.39000000013</v>
      </c>
      <c r="K34" s="192">
        <f>SUMIFS('Conciliação Bancária 2016.17.18'!$J:$J,'Conciliação Bancária 2016.17.18'!$K:$K,'Base -Receita-Despesa'!$B34,'Conciliação Bancária 2016.17.18'!$D:$D,'Base -Receita-Despesa'!K$5)</f>
        <v>-296100.25000000006</v>
      </c>
      <c r="L34" s="192">
        <f>SUMIFS('Conciliação Bancária 2016.17.18'!$J:$J,'Conciliação Bancária 2016.17.18'!$K:$K,'Base -Receita-Despesa'!$B34,'Conciliação Bancária 2016.17.18'!$D:$D,'Base -Receita-Despesa'!L$5)</f>
        <v>-332367.57000000007</v>
      </c>
      <c r="M34" s="192">
        <f>SUMIFS('Conciliação Bancária 2016.17.18'!$J:$J,'Conciliação Bancária 2016.17.18'!$K:$K,'Base -Receita-Despesa'!$B34,'Conciliação Bancária 2016.17.18'!$D:$D,'Base -Receita-Despesa'!M$5)</f>
        <v>-443862.92000000004</v>
      </c>
      <c r="N34" s="232">
        <f>SUMIFS('Conciliação Bancária 2016.17.18'!$J:$J,'Conciliação Bancária 2016.17.18'!$K:$K,'Base -Receita-Despesa'!$B34,'Conciliação Bancária 2016.17.18'!$D:$D,'Base -Receita-Despesa'!N$5)</f>
        <v>-430648.31</v>
      </c>
      <c r="O34" s="239">
        <f t="shared" si="72"/>
        <v>-4210254.4226564113</v>
      </c>
      <c r="P34" s="207"/>
      <c r="Q34" s="216">
        <f>SUMIFS('Conciliação Bancária 2016.17.18'!$J:$J,'Conciliação Bancária 2016.17.18'!$K:$K,'Base -Receita-Despesa'!$B34,'Conciliação Bancária 2016.17.18'!$D:$D,'Base -Receita-Despesa'!Q$5)</f>
        <v>-305058.57999999996</v>
      </c>
      <c r="R34" s="192">
        <f>SUMIFS('Conciliação Bancária 2016.17.18'!$J:$J,'Conciliação Bancária 2016.17.18'!$K:$K,'Base -Receita-Despesa'!$B34,'Conciliação Bancária 2016.17.18'!$D:$D,'Base -Receita-Despesa'!R$5)</f>
        <v>-303823.44</v>
      </c>
      <c r="S34" s="192">
        <f>SUMIFS('Conciliação Bancária 2016.17.18'!$J:$J,'Conciliação Bancária 2016.17.18'!$K:$K,'Base -Receita-Despesa'!$B34,'Conciliação Bancária 2016.17.18'!$D:$D,'Base -Receita-Despesa'!S$5)</f>
        <v>-297512.27</v>
      </c>
      <c r="T34" s="192">
        <f>SUMIFS('Conciliação Bancária 2016.17.18'!$J:$J,'Conciliação Bancária 2016.17.18'!$K:$K,'Base -Receita-Despesa'!$B34,'Conciliação Bancária 2016.17.18'!$D:$D,'Base -Receita-Despesa'!T$5)</f>
        <v>-273865.08999999997</v>
      </c>
      <c r="U34" s="192">
        <f>SUMIFS('Conciliação Bancária 2016.17.18'!$J:$J,'Conciliação Bancária 2016.17.18'!$K:$K,'Base -Receita-Despesa'!$B34,'Conciliação Bancária 2016.17.18'!$D:$D,'Base -Receita-Despesa'!U$5)</f>
        <v>-326470.1399999999</v>
      </c>
      <c r="V34" s="192">
        <f>SUMIFS('Conciliação Bancária 2016.17.18'!$J:$J,'Conciliação Bancária 2016.17.18'!$K:$K,'Base -Receita-Despesa'!$B34,'Conciliação Bancária 2016.17.18'!$D:$D,'Base -Receita-Despesa'!V$5)</f>
        <v>-287150.16000000003</v>
      </c>
      <c r="W34" s="192">
        <f>SUMIFS('Conciliação Bancária 2016.17.18'!$J:$J,'Conciliação Bancária 2016.17.18'!$K:$K,'Base -Receita-Despesa'!$B34,'Conciliação Bancária 2016.17.18'!$D:$D,'Base -Receita-Despesa'!W$5)</f>
        <v>-422413.57000000012</v>
      </c>
      <c r="X34" s="192">
        <f>SUMIFS('Conciliação Bancária 2016.17.18'!$J:$J,'Conciliação Bancária 2016.17.18'!$K:$K,'Base -Receita-Despesa'!$B34,'Conciliação Bancária 2016.17.18'!$D:$D,'Base -Receita-Despesa'!X$5)</f>
        <v>-485857.37999999989</v>
      </c>
      <c r="Y34" s="192">
        <f>SUMIFS('Conciliação Bancária 2016.17.18'!$J:$J,'Conciliação Bancária 2016.17.18'!$K:$K,'Base -Receita-Despesa'!$B34,'Conciliação Bancária 2016.17.18'!$D:$D,'Base -Receita-Despesa'!Y$5)</f>
        <v>-498059.13</v>
      </c>
      <c r="Z34" s="192">
        <f>SUMIFS('Conciliação Bancária 2016.17.18'!$J:$J,'Conciliação Bancária 2016.17.18'!$K:$K,'Base -Receita-Despesa'!$B34,'Conciliação Bancária 2016.17.18'!$D:$D,'Base -Receita-Despesa'!Z$5)</f>
        <v>-468232.93999999994</v>
      </c>
      <c r="AA34" s="192">
        <f>SUMIFS('Conciliação Bancária 2016.17.18'!$J:$J,'Conciliação Bancária 2016.17.18'!$K:$K,'Base -Receita-Despesa'!$B34,'Conciliação Bancária 2016.17.18'!$D:$D,'Base -Receita-Despesa'!AA$5)</f>
        <v>-762435.79000000132</v>
      </c>
      <c r="AB34" s="192">
        <f>SUMIFS('Conciliação Bancária 2016.17.18'!$J:$J,'Conciliação Bancária 2016.17.18'!$K:$K,'Base -Receita-Despesa'!$B34,'Conciliação Bancária 2016.17.18'!$D:$D,'Base -Receita-Despesa'!AB$5)</f>
        <v>-678642.97000000009</v>
      </c>
      <c r="AC34" s="193">
        <f t="shared" si="73"/>
        <v>-5109521.4600000009</v>
      </c>
      <c r="AD34" s="197">
        <f t="shared" si="74"/>
        <v>0.27584044424373955</v>
      </c>
      <c r="AE34" s="194"/>
      <c r="AF34" s="216">
        <f>SUMIFS('Conciliação Bancária 2016.17.18'!$J:$J,'Conciliação Bancária 2016.17.18'!$K:$K,'Base -Receita-Despesa'!$B34,'Conciliação Bancária 2016.17.18'!$D:$D,'Base -Receita-Despesa'!AF$5)</f>
        <v>-577866.77999999968</v>
      </c>
      <c r="AG34" s="192">
        <f>SUMIFS('Conciliação Bancária 2016.17.18'!$J:$J,'Conciliação Bancária 2016.17.18'!$K:$K,'Base -Receita-Despesa'!$B34,'Conciliação Bancária 2016.17.18'!$D:$D,'Base -Receita-Despesa'!AG$5)</f>
        <v>-1068281.1600000001</v>
      </c>
      <c r="AH34" s="192">
        <f>SUMIFS('Conciliação Bancária 2016.17.18'!$J:$J,'Conciliação Bancária 2016.17.18'!$K:$K,'Base -Receita-Despesa'!$B34,'Conciliação Bancária 2016.17.18'!$D:$D,'Base -Receita-Despesa'!AH$5)</f>
        <v>-1088863.78</v>
      </c>
      <c r="AI34" s="192">
        <f>SUMIFS('Conciliação Bancária 2016.17.18'!$J:$J,'Conciliação Bancária 2016.17.18'!$K:$K,'Base -Receita-Despesa'!$B34,'Conciliação Bancária 2016.17.18'!$D:$D,'Base -Receita-Despesa'!AI$5)</f>
        <v>-1303848.5799999998</v>
      </c>
      <c r="AJ34" s="192">
        <f>SUMIFS('Conciliação Bancária 2016.17.18'!$J:$J,'Conciliação Bancária 2016.17.18'!$K:$K,'Base -Receita-Despesa'!$B34,'Conciliação Bancária 2016.17.18'!$D:$D,'Base -Receita-Despesa'!AJ$5)</f>
        <v>0</v>
      </c>
      <c r="AK34" s="192">
        <f>SUMIFS('Conciliação Bancária 2016.17.18'!$J:$J,'Conciliação Bancária 2016.17.18'!$K:$K,'Base -Receita-Despesa'!$B34,'Conciliação Bancária 2016.17.18'!$D:$D,'Base -Receita-Despesa'!AK$5)</f>
        <v>0</v>
      </c>
      <c r="AL34" s="192">
        <f>SUMIFS('Conciliação Bancária 2016.17.18'!$J:$J,'Conciliação Bancária 2016.17.18'!$K:$K,'Base -Receita-Despesa'!$B34,'Conciliação Bancária 2016.17.18'!$D:$D,'Base -Receita-Despesa'!AL$5)</f>
        <v>0</v>
      </c>
      <c r="AM34" s="192">
        <f>SUMIFS('Conciliação Bancária 2016.17.18'!$J:$J,'Conciliação Bancária 2016.17.18'!$K:$K,'Base -Receita-Despesa'!$B34,'Conciliação Bancária 2016.17.18'!$D:$D,'Base -Receita-Despesa'!AM$5)</f>
        <v>0</v>
      </c>
      <c r="AN34" s="192">
        <f>SUMIFS('Conciliação Bancária 2016.17.18'!$J:$J,'Conciliação Bancária 2016.17.18'!$K:$K,'Base -Receita-Despesa'!$B34,'Conciliação Bancária 2016.17.18'!$D:$D,'Base -Receita-Despesa'!AN$5)</f>
        <v>0</v>
      </c>
      <c r="AO34" s="192">
        <f>SUMIFS('Conciliação Bancária 2016.17.18'!$J:$J,'Conciliação Bancária 2016.17.18'!$K:$K,'Base -Receita-Despesa'!$B34,'Conciliação Bancária 2016.17.18'!$D:$D,'Base -Receita-Despesa'!AO$5)</f>
        <v>0</v>
      </c>
      <c r="AP34" s="192">
        <f>SUMIFS('Conciliação Bancária 2016.17.18'!$J:$J,'Conciliação Bancária 2016.17.18'!$K:$K,'Base -Receita-Despesa'!$B34,'Conciliação Bancária 2016.17.18'!$D:$D,'Base -Receita-Despesa'!AP$5)</f>
        <v>0</v>
      </c>
      <c r="AQ34" s="192">
        <f>SUMIFS('Conciliação Bancária 2016.17.18'!$J:$J,'Conciliação Bancária 2016.17.18'!$K:$K,'Base -Receita-Despesa'!$B34,'Conciliação Bancária 2016.17.18'!$D:$D,'Base -Receita-Despesa'!AQ$5)</f>
        <v>0</v>
      </c>
      <c r="AR34" s="193">
        <f t="shared" si="75"/>
        <v>-4038860.3</v>
      </c>
      <c r="AS34" s="197">
        <f t="shared" si="76"/>
        <v>0.39431336565065256</v>
      </c>
      <c r="AT34" s="194"/>
    </row>
    <row r="35" spans="2:46" s="195" customFormat="1" outlineLevel="1" x14ac:dyDescent="0.3">
      <c r="B35" s="249" t="s">
        <v>79</v>
      </c>
      <c r="C35" s="216">
        <f>SUMIFS('Conciliação Bancária 2016.17.18'!$J:$J,'Conciliação Bancária 2016.17.18'!$K:$K,'Base -Receita-Despesa'!$B35,'Conciliação Bancária 2016.17.18'!$D:$D,'Base -Receita-Despesa'!C$5)</f>
        <v>-76095.719999999987</v>
      </c>
      <c r="D35" s="192">
        <f>SUMIFS('Conciliação Bancária 2016.17.18'!$J:$J,'Conciliação Bancária 2016.17.18'!$K:$K,'Base -Receita-Despesa'!$B35,'Conciliação Bancária 2016.17.18'!$D:$D,'Base -Receita-Despesa'!D$5)</f>
        <v>-551949.97000000009</v>
      </c>
      <c r="E35" s="192">
        <f>SUMIFS('Conciliação Bancária 2016.17.18'!$J:$J,'Conciliação Bancária 2016.17.18'!$K:$K,'Base -Receita-Despesa'!$B35,'Conciliação Bancária 2016.17.18'!$D:$D,'Base -Receita-Despesa'!E$5)</f>
        <v>-390289.15000000008</v>
      </c>
      <c r="F35" s="192">
        <f>SUMIFS('Conciliação Bancária 2016.17.18'!$J:$J,'Conciliação Bancária 2016.17.18'!$K:$K,'Base -Receita-Despesa'!$B35,'Conciliação Bancária 2016.17.18'!$D:$D,'Base -Receita-Despesa'!F$5)</f>
        <v>-470427.28999999992</v>
      </c>
      <c r="G35" s="192">
        <f>SUMIFS('Conciliação Bancária 2016.17.18'!$J:$J,'Conciliação Bancária 2016.17.18'!$K:$K,'Base -Receita-Despesa'!$B35,'Conciliação Bancária 2016.17.18'!$D:$D,'Base -Receita-Despesa'!G$5)</f>
        <v>-878606.65999999968</v>
      </c>
      <c r="H35" s="192">
        <f>SUMIFS('Conciliação Bancária 2016.17.18'!$J:$J,'Conciliação Bancária 2016.17.18'!$K:$K,'Base -Receita-Despesa'!$B35,'Conciliação Bancária 2016.17.18'!$D:$D,'Base -Receita-Despesa'!H$5)</f>
        <v>-492739.92999999982</v>
      </c>
      <c r="I35" s="192">
        <f>SUMIFS('Conciliação Bancária 2016.17.18'!$J:$J,'Conciliação Bancária 2016.17.18'!$K:$K,'Base -Receita-Despesa'!$B35,'Conciliação Bancária 2016.17.18'!$D:$D,'Base -Receita-Despesa'!I$5)</f>
        <v>-435836.36000000016</v>
      </c>
      <c r="J35" s="192">
        <f>SUMIFS('Conciliação Bancária 2016.17.18'!$J:$J,'Conciliação Bancária 2016.17.18'!$K:$K,'Base -Receita-Despesa'!$B35,'Conciliação Bancária 2016.17.18'!$D:$D,'Base -Receita-Despesa'!J$5)</f>
        <v>-425781.51999999996</v>
      </c>
      <c r="K35" s="192">
        <f>SUMIFS('Conciliação Bancária 2016.17.18'!$J:$J,'Conciliação Bancária 2016.17.18'!$K:$K,'Base -Receita-Despesa'!$B35,'Conciliação Bancária 2016.17.18'!$D:$D,'Base -Receita-Despesa'!K$5)</f>
        <v>-478510.85</v>
      </c>
      <c r="L35" s="192">
        <f>SUMIFS('Conciliação Bancária 2016.17.18'!$J:$J,'Conciliação Bancária 2016.17.18'!$K:$K,'Base -Receita-Despesa'!$B35,'Conciliação Bancária 2016.17.18'!$D:$D,'Base -Receita-Despesa'!L$5)</f>
        <v>-511952.72</v>
      </c>
      <c r="M35" s="192">
        <f>SUMIFS('Conciliação Bancária 2016.17.18'!$J:$J,'Conciliação Bancária 2016.17.18'!$K:$K,'Base -Receita-Despesa'!$B35,'Conciliação Bancária 2016.17.18'!$D:$D,'Base -Receita-Despesa'!M$5)</f>
        <v>-413239.8</v>
      </c>
      <c r="N35" s="232">
        <f>SUMIFS('Conciliação Bancária 2016.17.18'!$J:$J,'Conciliação Bancária 2016.17.18'!$K:$K,'Base -Receita-Despesa'!$B35,'Conciliação Bancária 2016.17.18'!$D:$D,'Base -Receita-Despesa'!N$5)</f>
        <v>-439532.30999999994</v>
      </c>
      <c r="O35" s="239">
        <f t="shared" si="72"/>
        <v>-5564962.2799999984</v>
      </c>
      <c r="P35" s="207"/>
      <c r="Q35" s="216">
        <f>SUMIFS('Conciliação Bancária 2016.17.18'!$J:$J,'Conciliação Bancária 2016.17.18'!$K:$K,'Base -Receita-Despesa'!$B35,'Conciliação Bancária 2016.17.18'!$D:$D,'Base -Receita-Despesa'!Q$5)</f>
        <v>-464486.14</v>
      </c>
      <c r="R35" s="192">
        <f>SUMIFS('Conciliação Bancária 2016.17.18'!$J:$J,'Conciliação Bancária 2016.17.18'!$K:$K,'Base -Receita-Despesa'!$B35,'Conciliação Bancária 2016.17.18'!$D:$D,'Base -Receita-Despesa'!R$5)</f>
        <v>-231471.49</v>
      </c>
      <c r="S35" s="192">
        <f>SUMIFS('Conciliação Bancária 2016.17.18'!$J:$J,'Conciliação Bancária 2016.17.18'!$K:$K,'Base -Receita-Despesa'!$B35,'Conciliação Bancária 2016.17.18'!$D:$D,'Base -Receita-Despesa'!S$5)</f>
        <v>-902259.3199999996</v>
      </c>
      <c r="T35" s="192">
        <f>SUMIFS('Conciliação Bancária 2016.17.18'!$J:$J,'Conciliação Bancária 2016.17.18'!$K:$K,'Base -Receita-Despesa'!$B35,'Conciliação Bancária 2016.17.18'!$D:$D,'Base -Receita-Despesa'!T$5)</f>
        <v>-414346.89000000007</v>
      </c>
      <c r="U35" s="192">
        <f>SUMIFS('Conciliação Bancária 2016.17.18'!$J:$J,'Conciliação Bancária 2016.17.18'!$K:$K,'Base -Receita-Despesa'!$B35,'Conciliação Bancária 2016.17.18'!$D:$D,'Base -Receita-Despesa'!U$5)</f>
        <v>-820935.88999999978</v>
      </c>
      <c r="V35" s="192">
        <f>SUMIFS('Conciliação Bancária 2016.17.18'!$J:$J,'Conciliação Bancária 2016.17.18'!$K:$K,'Base -Receita-Despesa'!$B35,'Conciliação Bancária 2016.17.18'!$D:$D,'Base -Receita-Despesa'!V$5)</f>
        <v>-3696.78</v>
      </c>
      <c r="W35" s="192">
        <f>SUMIFS('Conciliação Bancária 2016.17.18'!$J:$J,'Conciliação Bancária 2016.17.18'!$K:$K,'Base -Receita-Despesa'!$B35,'Conciliação Bancária 2016.17.18'!$D:$D,'Base -Receita-Despesa'!W$5)</f>
        <v>-515105.76</v>
      </c>
      <c r="X35" s="192">
        <f>SUMIFS('Conciliação Bancária 2016.17.18'!$J:$J,'Conciliação Bancária 2016.17.18'!$K:$K,'Base -Receita-Despesa'!$B35,'Conciliação Bancária 2016.17.18'!$D:$D,'Base -Receita-Despesa'!X$5)</f>
        <v>-635455.71</v>
      </c>
      <c r="Y35" s="192">
        <f>SUMIFS('Conciliação Bancária 2016.17.18'!$J:$J,'Conciliação Bancária 2016.17.18'!$K:$K,'Base -Receita-Despesa'!$B35,'Conciliação Bancária 2016.17.18'!$D:$D,'Base -Receita-Despesa'!Y$5)</f>
        <v>-950697.93999999959</v>
      </c>
      <c r="Z35" s="192">
        <f>SUMIFS('Conciliação Bancária 2016.17.18'!$J:$J,'Conciliação Bancária 2016.17.18'!$K:$K,'Base -Receita-Despesa'!$B35,'Conciliação Bancária 2016.17.18'!$D:$D,'Base -Receita-Despesa'!Z$5)</f>
        <v>-946822.4999999993</v>
      </c>
      <c r="AA35" s="192">
        <f>SUMIFS('Conciliação Bancária 2016.17.18'!$J:$J,'Conciliação Bancária 2016.17.18'!$K:$K,'Base -Receita-Despesa'!$B35,'Conciliação Bancária 2016.17.18'!$D:$D,'Base -Receita-Despesa'!AA$5)</f>
        <v>-662491.19999999995</v>
      </c>
      <c r="AB35" s="192">
        <f>SUMIFS('Conciliação Bancária 2016.17.18'!$J:$J,'Conciliação Bancária 2016.17.18'!$K:$K,'Base -Receita-Despesa'!$B35,'Conciliação Bancária 2016.17.18'!$D:$D,'Base -Receita-Despesa'!AB$5)</f>
        <v>-672102.33999999927</v>
      </c>
      <c r="AC35" s="193">
        <f t="shared" si="73"/>
        <v>-7219871.9599999972</v>
      </c>
      <c r="AD35" s="197">
        <f t="shared" si="74"/>
        <v>0.38976892541113189</v>
      </c>
      <c r="AE35" s="194"/>
      <c r="AF35" s="216">
        <f>SUMIFS('Conciliação Bancária 2016.17.18'!$J:$J,'Conciliação Bancária 2016.17.18'!$K:$K,'Base -Receita-Despesa'!$B35,'Conciliação Bancária 2016.17.18'!$D:$D,'Base -Receita-Despesa'!AF$5)</f>
        <v>-650709.50999999966</v>
      </c>
      <c r="AG35" s="192">
        <f>SUMIFS('Conciliação Bancária 2016.17.18'!$J:$J,'Conciliação Bancária 2016.17.18'!$K:$K,'Base -Receita-Despesa'!$B35,'Conciliação Bancária 2016.17.18'!$D:$D,'Base -Receita-Despesa'!AG$5)</f>
        <v>-741463.56999999937</v>
      </c>
      <c r="AH35" s="192">
        <f>SUMIFS('Conciliação Bancária 2016.17.18'!$J:$J,'Conciliação Bancária 2016.17.18'!$K:$K,'Base -Receita-Despesa'!$B35,'Conciliação Bancária 2016.17.18'!$D:$D,'Base -Receita-Despesa'!AH$5)</f>
        <v>-623384.74999999965</v>
      </c>
      <c r="AI35" s="192">
        <f>SUMIFS('Conciliação Bancária 2016.17.18'!$J:$J,'Conciliação Bancária 2016.17.18'!$K:$K,'Base -Receita-Despesa'!$B35,'Conciliação Bancária 2016.17.18'!$D:$D,'Base -Receita-Despesa'!AI$5)</f>
        <v>-681334.91999999969</v>
      </c>
      <c r="AJ35" s="192">
        <f>SUMIFS('Conciliação Bancária 2016.17.18'!$J:$J,'Conciliação Bancária 2016.17.18'!$K:$K,'Base -Receita-Despesa'!$B35,'Conciliação Bancária 2016.17.18'!$D:$D,'Base -Receita-Despesa'!AJ$5)</f>
        <v>0</v>
      </c>
      <c r="AK35" s="192">
        <f>SUMIFS('Conciliação Bancária 2016.17.18'!$J:$J,'Conciliação Bancária 2016.17.18'!$K:$K,'Base -Receita-Despesa'!$B35,'Conciliação Bancária 2016.17.18'!$D:$D,'Base -Receita-Despesa'!AK$5)</f>
        <v>0</v>
      </c>
      <c r="AL35" s="192">
        <f>SUMIFS('Conciliação Bancária 2016.17.18'!$J:$J,'Conciliação Bancária 2016.17.18'!$K:$K,'Base -Receita-Despesa'!$B35,'Conciliação Bancária 2016.17.18'!$D:$D,'Base -Receita-Despesa'!AL$5)</f>
        <v>0</v>
      </c>
      <c r="AM35" s="192">
        <f>SUMIFS('Conciliação Bancária 2016.17.18'!$J:$J,'Conciliação Bancária 2016.17.18'!$K:$K,'Base -Receita-Despesa'!$B35,'Conciliação Bancária 2016.17.18'!$D:$D,'Base -Receita-Despesa'!AM$5)</f>
        <v>0</v>
      </c>
      <c r="AN35" s="192">
        <f>SUMIFS('Conciliação Bancária 2016.17.18'!$J:$J,'Conciliação Bancária 2016.17.18'!$K:$K,'Base -Receita-Despesa'!$B35,'Conciliação Bancária 2016.17.18'!$D:$D,'Base -Receita-Despesa'!AN$5)</f>
        <v>0</v>
      </c>
      <c r="AO35" s="192">
        <f>SUMIFS('Conciliação Bancária 2016.17.18'!$J:$J,'Conciliação Bancária 2016.17.18'!$K:$K,'Base -Receita-Despesa'!$B35,'Conciliação Bancária 2016.17.18'!$D:$D,'Base -Receita-Despesa'!AO$5)</f>
        <v>0</v>
      </c>
      <c r="AP35" s="192">
        <f>SUMIFS('Conciliação Bancária 2016.17.18'!$J:$J,'Conciliação Bancária 2016.17.18'!$K:$K,'Base -Receita-Despesa'!$B35,'Conciliação Bancária 2016.17.18'!$D:$D,'Base -Receita-Despesa'!AP$5)</f>
        <v>0</v>
      </c>
      <c r="AQ35" s="192">
        <f>SUMIFS('Conciliação Bancária 2016.17.18'!$J:$J,'Conciliação Bancária 2016.17.18'!$K:$K,'Base -Receita-Despesa'!$B35,'Conciliação Bancária 2016.17.18'!$D:$D,'Base -Receita-Despesa'!AQ$5)</f>
        <v>0</v>
      </c>
      <c r="AR35" s="193">
        <f t="shared" si="75"/>
        <v>-2696892.7499999981</v>
      </c>
      <c r="AS35" s="197">
        <f t="shared" si="76"/>
        <v>0.26329726161891348</v>
      </c>
      <c r="AT35" s="194"/>
    </row>
    <row r="36" spans="2:46" s="195" customFormat="1" outlineLevel="1" x14ac:dyDescent="0.3">
      <c r="B36" s="249" t="s">
        <v>80</v>
      </c>
      <c r="C36" s="216">
        <f>SUMIFS('Conciliação Bancária 2016.17.18'!$J:$J,'Conciliação Bancária 2016.17.18'!$K:$K,'Base -Receita-Despesa'!$B36,'Conciliação Bancária 2016.17.18'!$D:$D,'Base -Receita-Despesa'!C$5)</f>
        <v>-36183.22</v>
      </c>
      <c r="D36" s="192">
        <f>SUMIFS('Conciliação Bancária 2016.17.18'!$J:$J,'Conciliação Bancária 2016.17.18'!$K:$K,'Base -Receita-Despesa'!$B36,'Conciliação Bancária 2016.17.18'!$D:$D,'Base -Receita-Despesa'!D$5)</f>
        <v>-161642.31000000006</v>
      </c>
      <c r="E36" s="192">
        <f>SUMIFS('Conciliação Bancária 2016.17.18'!$J:$J,'Conciliação Bancária 2016.17.18'!$K:$K,'Base -Receita-Despesa'!$B36,'Conciliação Bancária 2016.17.18'!$D:$D,'Base -Receita-Despesa'!E$5)</f>
        <v>-88255.24000000002</v>
      </c>
      <c r="F36" s="192">
        <f>SUMIFS('Conciliação Bancária 2016.17.18'!$J:$J,'Conciliação Bancária 2016.17.18'!$K:$K,'Base -Receita-Despesa'!$B36,'Conciliação Bancária 2016.17.18'!$D:$D,'Base -Receita-Despesa'!F$5)</f>
        <v>-82494.950000000012</v>
      </c>
      <c r="G36" s="192">
        <f>SUMIFS('Conciliação Bancária 2016.17.18'!$J:$J,'Conciliação Bancária 2016.17.18'!$K:$K,'Base -Receita-Despesa'!$B36,'Conciliação Bancária 2016.17.18'!$D:$D,'Base -Receita-Despesa'!G$5)</f>
        <v>-75624</v>
      </c>
      <c r="H36" s="192">
        <f>SUMIFS('Conciliação Bancária 2016.17.18'!$J:$J,'Conciliação Bancária 2016.17.18'!$K:$K,'Base -Receita-Despesa'!$B36,'Conciliação Bancária 2016.17.18'!$D:$D,'Base -Receita-Despesa'!H$5)</f>
        <v>-88100.360000000015</v>
      </c>
      <c r="I36" s="192">
        <f>SUMIFS('Conciliação Bancária 2016.17.18'!$J:$J,'Conciliação Bancária 2016.17.18'!$K:$K,'Base -Receita-Despesa'!$B36,'Conciliação Bancária 2016.17.18'!$D:$D,'Base -Receita-Despesa'!I$5)</f>
        <v>-63886.93</v>
      </c>
      <c r="J36" s="192">
        <f>SUMIFS('Conciliação Bancária 2016.17.18'!$J:$J,'Conciliação Bancária 2016.17.18'!$K:$K,'Base -Receita-Despesa'!$B36,'Conciliação Bancária 2016.17.18'!$D:$D,'Base -Receita-Despesa'!J$5)</f>
        <v>-124543.37999999996</v>
      </c>
      <c r="K36" s="192">
        <f>SUMIFS('Conciliação Bancária 2016.17.18'!$J:$J,'Conciliação Bancária 2016.17.18'!$K:$K,'Base -Receita-Despesa'!$B36,'Conciliação Bancária 2016.17.18'!$D:$D,'Base -Receita-Despesa'!K$5)</f>
        <v>-82354.050000000017</v>
      </c>
      <c r="L36" s="192">
        <f>SUMIFS('Conciliação Bancária 2016.17.18'!$J:$J,'Conciliação Bancária 2016.17.18'!$K:$K,'Base -Receita-Despesa'!$B36,'Conciliação Bancária 2016.17.18'!$D:$D,'Base -Receita-Despesa'!L$5)</f>
        <v>-105917.04999999999</v>
      </c>
      <c r="M36" s="192">
        <f>SUMIFS('Conciliação Bancária 2016.17.18'!$J:$J,'Conciliação Bancária 2016.17.18'!$K:$K,'Base -Receita-Despesa'!$B36,'Conciliação Bancária 2016.17.18'!$D:$D,'Base -Receita-Despesa'!M$5)</f>
        <v>-122875.81999999998</v>
      </c>
      <c r="N36" s="232">
        <f>SUMIFS('Conciliação Bancária 2016.17.18'!$J:$J,'Conciliação Bancária 2016.17.18'!$K:$K,'Base -Receita-Despesa'!$B36,'Conciliação Bancária 2016.17.18'!$D:$D,'Base -Receita-Despesa'!N$5)</f>
        <v>-136118.70000000001</v>
      </c>
      <c r="O36" s="239">
        <f t="shared" si="72"/>
        <v>-1167996.0100000002</v>
      </c>
      <c r="P36" s="207"/>
      <c r="Q36" s="216">
        <f>SUMIFS('Conciliação Bancária 2016.17.18'!$J:$J,'Conciliação Bancária 2016.17.18'!$K:$K,'Base -Receita-Despesa'!$B36,'Conciliação Bancária 2016.17.18'!$D:$D,'Base -Receita-Despesa'!Q$5)</f>
        <v>-67584.270000000033</v>
      </c>
      <c r="R36" s="192">
        <f>SUMIFS('Conciliação Bancária 2016.17.18'!$J:$J,'Conciliação Bancária 2016.17.18'!$K:$K,'Base -Receita-Despesa'!$B36,'Conciliação Bancária 2016.17.18'!$D:$D,'Base -Receita-Despesa'!R$5)</f>
        <v>-75032.69</v>
      </c>
      <c r="S36" s="192">
        <f>SUMIFS('Conciliação Bancária 2016.17.18'!$J:$J,'Conciliação Bancária 2016.17.18'!$K:$K,'Base -Receita-Despesa'!$B36,'Conciliação Bancária 2016.17.18'!$D:$D,'Base -Receita-Despesa'!S$5)</f>
        <v>-138179.45999999996</v>
      </c>
      <c r="T36" s="192">
        <f>SUMIFS('Conciliação Bancária 2016.17.18'!$J:$J,'Conciliação Bancária 2016.17.18'!$K:$K,'Base -Receita-Despesa'!$B36,'Conciliação Bancária 2016.17.18'!$D:$D,'Base -Receita-Despesa'!T$5)</f>
        <v>-78212.839999999982</v>
      </c>
      <c r="U36" s="192">
        <f>SUMIFS('Conciliação Bancária 2016.17.18'!$J:$J,'Conciliação Bancária 2016.17.18'!$K:$K,'Base -Receita-Despesa'!$B36,'Conciliação Bancária 2016.17.18'!$D:$D,'Base -Receita-Despesa'!U$5)</f>
        <v>-108868.19000000003</v>
      </c>
      <c r="V36" s="192">
        <f>SUMIFS('Conciliação Bancária 2016.17.18'!$J:$J,'Conciliação Bancária 2016.17.18'!$K:$K,'Base -Receita-Despesa'!$B36,'Conciliação Bancária 2016.17.18'!$D:$D,'Base -Receita-Despesa'!V$5)</f>
        <v>-3277.4300000000003</v>
      </c>
      <c r="W36" s="192">
        <f>SUMIFS('Conciliação Bancária 2016.17.18'!$J:$J,'Conciliação Bancária 2016.17.18'!$K:$K,'Base -Receita-Despesa'!$B36,'Conciliação Bancária 2016.17.18'!$D:$D,'Base -Receita-Despesa'!W$5)</f>
        <v>-138011.75</v>
      </c>
      <c r="X36" s="192">
        <f>SUMIFS('Conciliação Bancária 2016.17.18'!$J:$J,'Conciliação Bancária 2016.17.18'!$K:$K,'Base -Receita-Despesa'!$B36,'Conciliação Bancária 2016.17.18'!$D:$D,'Base -Receita-Despesa'!X$5)</f>
        <v>-84204.849999999991</v>
      </c>
      <c r="Y36" s="192">
        <f>SUMIFS('Conciliação Bancária 2016.17.18'!$J:$J,'Conciliação Bancária 2016.17.18'!$K:$K,'Base -Receita-Despesa'!$B36,'Conciliação Bancária 2016.17.18'!$D:$D,'Base -Receita-Despesa'!Y$5)</f>
        <v>-77155.89</v>
      </c>
      <c r="Z36" s="192">
        <f>SUMIFS('Conciliação Bancária 2016.17.18'!$J:$J,'Conciliação Bancária 2016.17.18'!$K:$K,'Base -Receita-Despesa'!$B36,'Conciliação Bancária 2016.17.18'!$D:$D,'Base -Receita-Despesa'!Z$5)</f>
        <v>-120415.22</v>
      </c>
      <c r="AA36" s="192">
        <f>SUMIFS('Conciliação Bancária 2016.17.18'!$J:$J,'Conciliação Bancária 2016.17.18'!$K:$K,'Base -Receita-Despesa'!$B36,'Conciliação Bancária 2016.17.18'!$D:$D,'Base -Receita-Despesa'!AA$5)</f>
        <v>-100926.83</v>
      </c>
      <c r="AB36" s="192">
        <f>SUMIFS('Conciliação Bancária 2016.17.18'!$J:$J,'Conciliação Bancária 2016.17.18'!$K:$K,'Base -Receita-Despesa'!$B36,'Conciliação Bancária 2016.17.18'!$D:$D,'Base -Receita-Despesa'!AB$5)</f>
        <v>-123578.36000000002</v>
      </c>
      <c r="AC36" s="193">
        <f t="shared" si="73"/>
        <v>-1115447.7799999998</v>
      </c>
      <c r="AD36" s="197">
        <f t="shared" si="74"/>
        <v>6.0218087657448252E-2</v>
      </c>
      <c r="AE36" s="194"/>
      <c r="AF36" s="216">
        <f>SUMIFS('Conciliação Bancária 2016.17.18'!$J:$J,'Conciliação Bancária 2016.17.18'!$K:$K,'Base -Receita-Despesa'!$B36,'Conciliação Bancária 2016.17.18'!$D:$D,'Base -Receita-Despesa'!AF$5)</f>
        <v>-100710.46999999999</v>
      </c>
      <c r="AG36" s="192">
        <f>SUMIFS('Conciliação Bancária 2016.17.18'!$J:$J,'Conciliação Bancária 2016.17.18'!$K:$K,'Base -Receita-Despesa'!$B36,'Conciliação Bancária 2016.17.18'!$D:$D,'Base -Receita-Despesa'!AG$5)</f>
        <v>-95845.32</v>
      </c>
      <c r="AH36" s="192">
        <f>SUMIFS('Conciliação Bancária 2016.17.18'!$J:$J,'Conciliação Bancária 2016.17.18'!$K:$K,'Base -Receita-Despesa'!$B36,'Conciliação Bancária 2016.17.18'!$D:$D,'Base -Receita-Despesa'!AH$5)</f>
        <v>-87939.61</v>
      </c>
      <c r="AI36" s="192">
        <f>SUMIFS('Conciliação Bancária 2016.17.18'!$J:$J,'Conciliação Bancária 2016.17.18'!$K:$K,'Base -Receita-Despesa'!$B36,'Conciliação Bancária 2016.17.18'!$D:$D,'Base -Receita-Despesa'!AI$5)</f>
        <v>-158402.48000000001</v>
      </c>
      <c r="AJ36" s="192">
        <f>SUMIFS('Conciliação Bancária 2016.17.18'!$J:$J,'Conciliação Bancária 2016.17.18'!$K:$K,'Base -Receita-Despesa'!$B36,'Conciliação Bancária 2016.17.18'!$D:$D,'Base -Receita-Despesa'!AJ$5)</f>
        <v>0</v>
      </c>
      <c r="AK36" s="192">
        <f>SUMIFS('Conciliação Bancária 2016.17.18'!$J:$J,'Conciliação Bancária 2016.17.18'!$K:$K,'Base -Receita-Despesa'!$B36,'Conciliação Bancária 2016.17.18'!$D:$D,'Base -Receita-Despesa'!AK$5)</f>
        <v>0</v>
      </c>
      <c r="AL36" s="192">
        <f>SUMIFS('Conciliação Bancária 2016.17.18'!$J:$J,'Conciliação Bancária 2016.17.18'!$K:$K,'Base -Receita-Despesa'!$B36,'Conciliação Bancária 2016.17.18'!$D:$D,'Base -Receita-Despesa'!AL$5)</f>
        <v>0</v>
      </c>
      <c r="AM36" s="192">
        <f>SUMIFS('Conciliação Bancária 2016.17.18'!$J:$J,'Conciliação Bancária 2016.17.18'!$K:$K,'Base -Receita-Despesa'!$B36,'Conciliação Bancária 2016.17.18'!$D:$D,'Base -Receita-Despesa'!AM$5)</f>
        <v>0</v>
      </c>
      <c r="AN36" s="192">
        <f>SUMIFS('Conciliação Bancária 2016.17.18'!$J:$J,'Conciliação Bancária 2016.17.18'!$K:$K,'Base -Receita-Despesa'!$B36,'Conciliação Bancária 2016.17.18'!$D:$D,'Base -Receita-Despesa'!AN$5)</f>
        <v>0</v>
      </c>
      <c r="AO36" s="192">
        <f>SUMIFS('Conciliação Bancária 2016.17.18'!$J:$J,'Conciliação Bancária 2016.17.18'!$K:$K,'Base -Receita-Despesa'!$B36,'Conciliação Bancária 2016.17.18'!$D:$D,'Base -Receita-Despesa'!AO$5)</f>
        <v>0</v>
      </c>
      <c r="AP36" s="192">
        <f>SUMIFS('Conciliação Bancária 2016.17.18'!$J:$J,'Conciliação Bancária 2016.17.18'!$K:$K,'Base -Receita-Despesa'!$B36,'Conciliação Bancária 2016.17.18'!$D:$D,'Base -Receita-Despesa'!AP$5)</f>
        <v>0</v>
      </c>
      <c r="AQ36" s="192">
        <f>SUMIFS('Conciliação Bancária 2016.17.18'!$J:$J,'Conciliação Bancária 2016.17.18'!$K:$K,'Base -Receita-Despesa'!$B36,'Conciliação Bancária 2016.17.18'!$D:$D,'Base -Receita-Despesa'!AQ$5)</f>
        <v>0</v>
      </c>
      <c r="AR36" s="193">
        <f t="shared" si="75"/>
        <v>-442897.88</v>
      </c>
      <c r="AS36" s="197">
        <f t="shared" si="76"/>
        <v>4.324005801892649E-2</v>
      </c>
      <c r="AT36" s="194"/>
    </row>
    <row r="37" spans="2:46" s="195" customFormat="1" outlineLevel="1" x14ac:dyDescent="0.3">
      <c r="B37" s="249" t="s">
        <v>81</v>
      </c>
      <c r="C37" s="216">
        <f>SUMIFS('Conciliação Bancária 2016.17.18'!$J:$J,'Conciliação Bancária 2016.17.18'!$K:$K,'Base -Receita-Despesa'!$B37,'Conciliação Bancária 2016.17.18'!$D:$D,'Base -Receita-Despesa'!C$5)</f>
        <v>-16030.740000000002</v>
      </c>
      <c r="D37" s="192">
        <f>SUMIFS('Conciliação Bancária 2016.17.18'!$J:$J,'Conciliação Bancária 2016.17.18'!$K:$K,'Base -Receita-Despesa'!$B37,'Conciliação Bancária 2016.17.18'!$D:$D,'Base -Receita-Despesa'!D$5)</f>
        <v>-23074.75</v>
      </c>
      <c r="E37" s="192">
        <f>SUMIFS('Conciliação Bancária 2016.17.18'!$J:$J,'Conciliação Bancária 2016.17.18'!$K:$K,'Base -Receita-Despesa'!$B37,'Conciliação Bancária 2016.17.18'!$D:$D,'Base -Receita-Despesa'!E$5)</f>
        <v>-21493.18</v>
      </c>
      <c r="F37" s="192">
        <f>SUMIFS('Conciliação Bancária 2016.17.18'!$J:$J,'Conciliação Bancária 2016.17.18'!$K:$K,'Base -Receita-Despesa'!$B37,'Conciliação Bancária 2016.17.18'!$D:$D,'Base -Receita-Despesa'!F$5)</f>
        <v>-22758.299999999996</v>
      </c>
      <c r="G37" s="192">
        <f>SUMIFS('Conciliação Bancária 2016.17.18'!$J:$J,'Conciliação Bancária 2016.17.18'!$K:$K,'Base -Receita-Despesa'!$B37,'Conciliação Bancária 2016.17.18'!$D:$D,'Base -Receita-Despesa'!G$5)</f>
        <v>-24046.22</v>
      </c>
      <c r="H37" s="192">
        <f>SUMIFS('Conciliação Bancária 2016.17.18'!$J:$J,'Conciliação Bancária 2016.17.18'!$K:$K,'Base -Receita-Despesa'!$B37,'Conciliação Bancária 2016.17.18'!$D:$D,'Base -Receita-Despesa'!H$5)</f>
        <v>-23744.28</v>
      </c>
      <c r="I37" s="192">
        <f>SUMIFS('Conciliação Bancária 2016.17.18'!$J:$J,'Conciliação Bancária 2016.17.18'!$K:$K,'Base -Receita-Despesa'!$B37,'Conciliação Bancária 2016.17.18'!$D:$D,'Base -Receita-Despesa'!I$5)</f>
        <v>-16686.93</v>
      </c>
      <c r="J37" s="192">
        <f>SUMIFS('Conciliação Bancária 2016.17.18'!$J:$J,'Conciliação Bancária 2016.17.18'!$K:$K,'Base -Receita-Despesa'!$B37,'Conciliação Bancária 2016.17.18'!$D:$D,'Base -Receita-Despesa'!J$5)</f>
        <v>-19719</v>
      </c>
      <c r="K37" s="192">
        <f>SUMIFS('Conciliação Bancária 2016.17.18'!$J:$J,'Conciliação Bancária 2016.17.18'!$K:$K,'Base -Receita-Despesa'!$B37,'Conciliação Bancária 2016.17.18'!$D:$D,'Base -Receita-Despesa'!K$5)</f>
        <v>-31118.639999999999</v>
      </c>
      <c r="L37" s="192">
        <f>SUMIFS('Conciliação Bancária 2016.17.18'!$J:$J,'Conciliação Bancária 2016.17.18'!$K:$K,'Base -Receita-Despesa'!$B37,'Conciliação Bancária 2016.17.18'!$D:$D,'Base -Receita-Despesa'!L$5)</f>
        <v>-24051.21</v>
      </c>
      <c r="M37" s="192">
        <f>SUMIFS('Conciliação Bancária 2016.17.18'!$J:$J,'Conciliação Bancária 2016.17.18'!$K:$K,'Base -Receita-Despesa'!$B37,'Conciliação Bancária 2016.17.18'!$D:$D,'Base -Receita-Despesa'!M$5)</f>
        <v>-22820.34</v>
      </c>
      <c r="N37" s="232">
        <f>SUMIFS('Conciliação Bancária 2016.17.18'!$J:$J,'Conciliação Bancária 2016.17.18'!$K:$K,'Base -Receita-Despesa'!$B37,'Conciliação Bancária 2016.17.18'!$D:$D,'Base -Receita-Despesa'!N$5)</f>
        <v>-20860.72</v>
      </c>
      <c r="O37" s="239">
        <f t="shared" si="72"/>
        <v>-266404.30999999994</v>
      </c>
      <c r="P37" s="207"/>
      <c r="Q37" s="216">
        <f>SUMIFS('Conciliação Bancária 2016.17.18'!$J:$J,'Conciliação Bancária 2016.17.18'!$K:$K,'Base -Receita-Despesa'!$B37,'Conciliação Bancária 2016.17.18'!$D:$D,'Base -Receita-Despesa'!Q$5)</f>
        <v>-21105.61</v>
      </c>
      <c r="R37" s="192">
        <f>SUMIFS('Conciliação Bancária 2016.17.18'!$J:$J,'Conciliação Bancária 2016.17.18'!$K:$K,'Base -Receita-Despesa'!$B37,'Conciliação Bancária 2016.17.18'!$D:$D,'Base -Receita-Despesa'!R$5)</f>
        <v>-28245.859999999997</v>
      </c>
      <c r="S37" s="192">
        <f>SUMIFS('Conciliação Bancária 2016.17.18'!$J:$J,'Conciliação Bancária 2016.17.18'!$K:$K,'Base -Receita-Despesa'!$B37,'Conciliação Bancária 2016.17.18'!$D:$D,'Base -Receita-Despesa'!S$5)</f>
        <v>-9634.74</v>
      </c>
      <c r="T37" s="192">
        <f>SUMIFS('Conciliação Bancária 2016.17.18'!$J:$J,'Conciliação Bancária 2016.17.18'!$K:$K,'Base -Receita-Despesa'!$B37,'Conciliação Bancária 2016.17.18'!$D:$D,'Base -Receita-Despesa'!T$5)</f>
        <v>-26009.679999999997</v>
      </c>
      <c r="U37" s="192">
        <f>SUMIFS('Conciliação Bancária 2016.17.18'!$J:$J,'Conciliação Bancária 2016.17.18'!$K:$K,'Base -Receita-Despesa'!$B37,'Conciliação Bancária 2016.17.18'!$D:$D,'Base -Receita-Despesa'!U$5)</f>
        <v>-27462.480000000003</v>
      </c>
      <c r="V37" s="192">
        <f>SUMIFS('Conciliação Bancária 2016.17.18'!$J:$J,'Conciliação Bancária 2016.17.18'!$K:$K,'Base -Receita-Despesa'!$B37,'Conciliação Bancária 2016.17.18'!$D:$D,'Base -Receita-Despesa'!V$5)</f>
        <v>-957.34</v>
      </c>
      <c r="W37" s="192">
        <f>SUMIFS('Conciliação Bancária 2016.17.18'!$J:$J,'Conciliação Bancária 2016.17.18'!$K:$K,'Base -Receita-Despesa'!$B37,'Conciliação Bancária 2016.17.18'!$D:$D,'Base -Receita-Despesa'!W$5)</f>
        <v>-21482.69</v>
      </c>
      <c r="X37" s="192">
        <f>SUMIFS('Conciliação Bancária 2016.17.18'!$J:$J,'Conciliação Bancária 2016.17.18'!$K:$K,'Base -Receita-Despesa'!$B37,'Conciliação Bancária 2016.17.18'!$D:$D,'Base -Receita-Despesa'!X$5)</f>
        <v>-21082.329999999998</v>
      </c>
      <c r="Y37" s="192">
        <f>SUMIFS('Conciliação Bancária 2016.17.18'!$J:$J,'Conciliação Bancária 2016.17.18'!$K:$K,'Base -Receita-Despesa'!$B37,'Conciliação Bancária 2016.17.18'!$D:$D,'Base -Receita-Despesa'!Y$5)</f>
        <v>-23369.72</v>
      </c>
      <c r="Z37" s="192">
        <f>SUMIFS('Conciliação Bancária 2016.17.18'!$J:$J,'Conciliação Bancária 2016.17.18'!$K:$K,'Base -Receita-Despesa'!$B37,'Conciliação Bancária 2016.17.18'!$D:$D,'Base -Receita-Despesa'!Z$5)</f>
        <v>-25210.639999999999</v>
      </c>
      <c r="AA37" s="192">
        <f>SUMIFS('Conciliação Bancária 2016.17.18'!$J:$J,'Conciliação Bancária 2016.17.18'!$K:$K,'Base -Receita-Despesa'!$B37,'Conciliação Bancária 2016.17.18'!$D:$D,'Base -Receita-Despesa'!AA$5)</f>
        <v>-16020.810000000001</v>
      </c>
      <c r="AB37" s="192">
        <f>SUMIFS('Conciliação Bancária 2016.17.18'!$J:$J,'Conciliação Bancária 2016.17.18'!$K:$K,'Base -Receita-Despesa'!$B37,'Conciliação Bancária 2016.17.18'!$D:$D,'Base -Receita-Despesa'!AB$5)</f>
        <v>-15848.130000000001</v>
      </c>
      <c r="AC37" s="193">
        <f t="shared" si="73"/>
        <v>-236430.02999999997</v>
      </c>
      <c r="AD37" s="197">
        <f t="shared" si="74"/>
        <v>1.2763810665697968E-2</v>
      </c>
      <c r="AE37" s="194"/>
      <c r="AF37" s="216">
        <f>SUMIFS('Conciliação Bancária 2016.17.18'!$J:$J,'Conciliação Bancária 2016.17.18'!$K:$K,'Base -Receita-Despesa'!$B37,'Conciliação Bancária 2016.17.18'!$D:$D,'Base -Receita-Despesa'!AF$5)</f>
        <v>-16001.76</v>
      </c>
      <c r="AG37" s="192">
        <f>SUMIFS('Conciliação Bancária 2016.17.18'!$J:$J,'Conciliação Bancária 2016.17.18'!$K:$K,'Base -Receita-Despesa'!$B37,'Conciliação Bancária 2016.17.18'!$D:$D,'Base -Receita-Despesa'!AG$5)</f>
        <v>-17378.249999999996</v>
      </c>
      <c r="AH37" s="192">
        <f>SUMIFS('Conciliação Bancária 2016.17.18'!$J:$J,'Conciliação Bancária 2016.17.18'!$K:$K,'Base -Receita-Despesa'!$B37,'Conciliação Bancária 2016.17.18'!$D:$D,'Base -Receita-Despesa'!AH$5)</f>
        <v>-15735.679999999998</v>
      </c>
      <c r="AI37" s="192">
        <f>SUMIFS('Conciliação Bancária 2016.17.18'!$J:$J,'Conciliação Bancária 2016.17.18'!$K:$K,'Base -Receita-Despesa'!$B37,'Conciliação Bancária 2016.17.18'!$D:$D,'Base -Receita-Despesa'!AI$5)</f>
        <v>-15163.58</v>
      </c>
      <c r="AJ37" s="192">
        <f>SUMIFS('Conciliação Bancária 2016.17.18'!$J:$J,'Conciliação Bancária 2016.17.18'!$K:$K,'Base -Receita-Despesa'!$B37,'Conciliação Bancária 2016.17.18'!$D:$D,'Base -Receita-Despesa'!AJ$5)</f>
        <v>0</v>
      </c>
      <c r="AK37" s="192">
        <f>SUMIFS('Conciliação Bancária 2016.17.18'!$J:$J,'Conciliação Bancária 2016.17.18'!$K:$K,'Base -Receita-Despesa'!$B37,'Conciliação Bancária 2016.17.18'!$D:$D,'Base -Receita-Despesa'!AK$5)</f>
        <v>0</v>
      </c>
      <c r="AL37" s="192">
        <f>SUMIFS('Conciliação Bancária 2016.17.18'!$J:$J,'Conciliação Bancária 2016.17.18'!$K:$K,'Base -Receita-Despesa'!$B37,'Conciliação Bancária 2016.17.18'!$D:$D,'Base -Receita-Despesa'!AL$5)</f>
        <v>0</v>
      </c>
      <c r="AM37" s="192">
        <f>SUMIFS('Conciliação Bancária 2016.17.18'!$J:$J,'Conciliação Bancária 2016.17.18'!$K:$K,'Base -Receita-Despesa'!$B37,'Conciliação Bancária 2016.17.18'!$D:$D,'Base -Receita-Despesa'!AM$5)</f>
        <v>0</v>
      </c>
      <c r="AN37" s="192">
        <f>SUMIFS('Conciliação Bancária 2016.17.18'!$J:$J,'Conciliação Bancária 2016.17.18'!$K:$K,'Base -Receita-Despesa'!$B37,'Conciliação Bancária 2016.17.18'!$D:$D,'Base -Receita-Despesa'!AN$5)</f>
        <v>0</v>
      </c>
      <c r="AO37" s="192">
        <f>SUMIFS('Conciliação Bancária 2016.17.18'!$J:$J,'Conciliação Bancária 2016.17.18'!$K:$K,'Base -Receita-Despesa'!$B37,'Conciliação Bancária 2016.17.18'!$D:$D,'Base -Receita-Despesa'!AO$5)</f>
        <v>0</v>
      </c>
      <c r="AP37" s="192">
        <f>SUMIFS('Conciliação Bancária 2016.17.18'!$J:$J,'Conciliação Bancária 2016.17.18'!$K:$K,'Base -Receita-Despesa'!$B37,'Conciliação Bancária 2016.17.18'!$D:$D,'Base -Receita-Despesa'!AP$5)</f>
        <v>0</v>
      </c>
      <c r="AQ37" s="192">
        <f>SUMIFS('Conciliação Bancária 2016.17.18'!$J:$J,'Conciliação Bancária 2016.17.18'!$K:$K,'Base -Receita-Despesa'!$B37,'Conciliação Bancária 2016.17.18'!$D:$D,'Base -Receita-Despesa'!AQ$5)</f>
        <v>0</v>
      </c>
      <c r="AR37" s="193">
        <f t="shared" si="75"/>
        <v>-64279.27</v>
      </c>
      <c r="AS37" s="197">
        <f t="shared" si="76"/>
        <v>6.2755761310355354E-3</v>
      </c>
      <c r="AT37" s="194"/>
    </row>
    <row r="38" spans="2:46" s="195" customFormat="1" outlineLevel="1" x14ac:dyDescent="0.3">
      <c r="B38" s="249" t="s">
        <v>82</v>
      </c>
      <c r="C38" s="216">
        <f>SUMIFS('Conciliação Bancária 2016.17.18'!$J:$J,'Conciliação Bancária 2016.17.18'!$K:$K,'Base -Receita-Despesa'!$B38,'Conciliação Bancária 2016.17.18'!$D:$D,'Base -Receita-Despesa'!C$5)</f>
        <v>0</v>
      </c>
      <c r="D38" s="192">
        <f>SUMIFS('Conciliação Bancária 2016.17.18'!$J:$J,'Conciliação Bancária 2016.17.18'!$K:$K,'Base -Receita-Despesa'!$B38,'Conciliação Bancária 2016.17.18'!$D:$D,'Base -Receita-Despesa'!D$5)</f>
        <v>-5279.1900000000005</v>
      </c>
      <c r="E38" s="192">
        <f>SUMIFS('Conciliação Bancária 2016.17.18'!$J:$J,'Conciliação Bancária 2016.17.18'!$K:$K,'Base -Receita-Despesa'!$B38,'Conciliação Bancária 2016.17.18'!$D:$D,'Base -Receita-Despesa'!E$5)</f>
        <v>0</v>
      </c>
      <c r="F38" s="192">
        <f>SUMIFS('Conciliação Bancária 2016.17.18'!$J:$J,'Conciliação Bancária 2016.17.18'!$K:$K,'Base -Receita-Despesa'!$B38,'Conciliação Bancária 2016.17.18'!$D:$D,'Base -Receita-Despesa'!F$5)</f>
        <v>0</v>
      </c>
      <c r="G38" s="192">
        <f>SUMIFS('Conciliação Bancária 2016.17.18'!$J:$J,'Conciliação Bancária 2016.17.18'!$K:$K,'Base -Receita-Despesa'!$B38,'Conciliação Bancária 2016.17.18'!$D:$D,'Base -Receita-Despesa'!G$5)</f>
        <v>-8214.84</v>
      </c>
      <c r="H38" s="192">
        <f>SUMIFS('Conciliação Bancária 2016.17.18'!$J:$J,'Conciliação Bancária 2016.17.18'!$K:$K,'Base -Receita-Despesa'!$B38,'Conciliação Bancária 2016.17.18'!$D:$D,'Base -Receita-Despesa'!H$5)</f>
        <v>-177</v>
      </c>
      <c r="I38" s="192">
        <f>SUMIFS('Conciliação Bancária 2016.17.18'!$J:$J,'Conciliação Bancária 2016.17.18'!$K:$K,'Base -Receita-Despesa'!$B38,'Conciliação Bancária 2016.17.18'!$D:$D,'Base -Receita-Despesa'!I$5)</f>
        <v>-125.5</v>
      </c>
      <c r="J38" s="192">
        <f>SUMIFS('Conciliação Bancária 2016.17.18'!$J:$J,'Conciliação Bancária 2016.17.18'!$K:$K,'Base -Receita-Despesa'!$B38,'Conciliação Bancária 2016.17.18'!$D:$D,'Base -Receita-Despesa'!J$5)</f>
        <v>-9552.67</v>
      </c>
      <c r="K38" s="192">
        <f>SUMIFS('Conciliação Bancária 2016.17.18'!$J:$J,'Conciliação Bancária 2016.17.18'!$K:$K,'Base -Receita-Despesa'!$B38,'Conciliação Bancária 2016.17.18'!$D:$D,'Base -Receita-Despesa'!K$5)</f>
        <v>0</v>
      </c>
      <c r="L38" s="192">
        <f>SUMIFS('Conciliação Bancária 2016.17.18'!$J:$J,'Conciliação Bancária 2016.17.18'!$K:$K,'Base -Receita-Despesa'!$B38,'Conciliação Bancária 2016.17.18'!$D:$D,'Base -Receita-Despesa'!L$5)</f>
        <v>-194</v>
      </c>
      <c r="M38" s="192">
        <f>SUMIFS('Conciliação Bancária 2016.17.18'!$J:$J,'Conciliação Bancária 2016.17.18'!$K:$K,'Base -Receita-Despesa'!$B38,'Conciliação Bancária 2016.17.18'!$D:$D,'Base -Receita-Despesa'!M$5)</f>
        <v>0</v>
      </c>
      <c r="N38" s="232">
        <f>SUMIFS('Conciliação Bancária 2016.17.18'!$J:$J,'Conciliação Bancária 2016.17.18'!$K:$K,'Base -Receita-Despesa'!$B38,'Conciliação Bancária 2016.17.18'!$D:$D,'Base -Receita-Despesa'!N$5)</f>
        <v>-15.79</v>
      </c>
      <c r="O38" s="239">
        <f t="shared" si="72"/>
        <v>-23558.99</v>
      </c>
      <c r="P38" s="207"/>
      <c r="Q38" s="216">
        <f>SUMIFS('Conciliação Bancária 2016.17.18'!$J:$J,'Conciliação Bancária 2016.17.18'!$K:$K,'Base -Receita-Despesa'!$B38,'Conciliação Bancária 2016.17.18'!$D:$D,'Base -Receita-Despesa'!Q$5)</f>
        <v>-209</v>
      </c>
      <c r="R38" s="192">
        <f>SUMIFS('Conciliação Bancária 2016.17.18'!$J:$J,'Conciliação Bancária 2016.17.18'!$K:$K,'Base -Receita-Despesa'!$B38,'Conciliação Bancária 2016.17.18'!$D:$D,'Base -Receita-Despesa'!R$5)</f>
        <v>0</v>
      </c>
      <c r="S38" s="192">
        <f>SUMIFS('Conciliação Bancária 2016.17.18'!$J:$J,'Conciliação Bancária 2016.17.18'!$K:$K,'Base -Receita-Despesa'!$B38,'Conciliação Bancária 2016.17.18'!$D:$D,'Base -Receita-Despesa'!S$5)</f>
        <v>-10831.550000000001</v>
      </c>
      <c r="T38" s="192">
        <f>SUMIFS('Conciliação Bancária 2016.17.18'!$J:$J,'Conciliação Bancária 2016.17.18'!$K:$K,'Base -Receita-Despesa'!$B38,'Conciliação Bancária 2016.17.18'!$D:$D,'Base -Receita-Despesa'!T$5)</f>
        <v>-177.84</v>
      </c>
      <c r="U38" s="192">
        <f>SUMIFS('Conciliação Bancária 2016.17.18'!$J:$J,'Conciliação Bancária 2016.17.18'!$K:$K,'Base -Receita-Despesa'!$B38,'Conciliação Bancária 2016.17.18'!$D:$D,'Base -Receita-Despesa'!U$5)</f>
        <v>-40376.14</v>
      </c>
      <c r="V38" s="192">
        <f>SUMIFS('Conciliação Bancária 2016.17.18'!$J:$J,'Conciliação Bancária 2016.17.18'!$K:$K,'Base -Receita-Despesa'!$B38,'Conciliação Bancária 2016.17.18'!$D:$D,'Base -Receita-Despesa'!V$5)</f>
        <v>0</v>
      </c>
      <c r="W38" s="192">
        <f>SUMIFS('Conciliação Bancária 2016.17.18'!$J:$J,'Conciliação Bancária 2016.17.18'!$K:$K,'Base -Receita-Despesa'!$B38,'Conciliação Bancária 2016.17.18'!$D:$D,'Base -Receita-Despesa'!W$5)</f>
        <v>-382.56</v>
      </c>
      <c r="X38" s="192">
        <f>SUMIFS('Conciliação Bancária 2016.17.18'!$J:$J,'Conciliação Bancária 2016.17.18'!$K:$K,'Base -Receita-Despesa'!$B38,'Conciliação Bancária 2016.17.18'!$D:$D,'Base -Receita-Despesa'!X$5)</f>
        <v>-360</v>
      </c>
      <c r="Y38" s="192">
        <f>SUMIFS('Conciliação Bancária 2016.17.18'!$J:$J,'Conciliação Bancária 2016.17.18'!$K:$K,'Base -Receita-Despesa'!$B38,'Conciliação Bancária 2016.17.18'!$D:$D,'Base -Receita-Despesa'!Y$5)</f>
        <v>0</v>
      </c>
      <c r="Z38" s="192">
        <f>SUMIFS('Conciliação Bancária 2016.17.18'!$J:$J,'Conciliação Bancária 2016.17.18'!$K:$K,'Base -Receita-Despesa'!$B38,'Conciliação Bancária 2016.17.18'!$D:$D,'Base -Receita-Despesa'!Z$5)</f>
        <v>-651.19000000000005</v>
      </c>
      <c r="AA38" s="192">
        <f>SUMIFS('Conciliação Bancária 2016.17.18'!$J:$J,'Conciliação Bancária 2016.17.18'!$K:$K,'Base -Receita-Despesa'!$B38,'Conciliação Bancária 2016.17.18'!$D:$D,'Base -Receita-Despesa'!AA$5)</f>
        <v>-814.56999999999994</v>
      </c>
      <c r="AB38" s="192">
        <f>SUMIFS('Conciliação Bancária 2016.17.18'!$J:$J,'Conciliação Bancária 2016.17.18'!$K:$K,'Base -Receita-Despesa'!$B38,'Conciliação Bancária 2016.17.18'!$D:$D,'Base -Receita-Despesa'!AB$5)</f>
        <v>-1448.6100000000001</v>
      </c>
      <c r="AC38" s="193">
        <f t="shared" si="73"/>
        <v>-55251.46</v>
      </c>
      <c r="AD38" s="197">
        <f t="shared" si="74"/>
        <v>2.9827817322671943E-3</v>
      </c>
      <c r="AE38" s="194"/>
      <c r="AF38" s="216">
        <f>SUMIFS('Conciliação Bancária 2016.17.18'!$J:$J,'Conciliação Bancária 2016.17.18'!$K:$K,'Base -Receita-Despesa'!$B38,'Conciliação Bancária 2016.17.18'!$D:$D,'Base -Receita-Despesa'!AF$5)</f>
        <v>-40</v>
      </c>
      <c r="AG38" s="192">
        <f>SUMIFS('Conciliação Bancária 2016.17.18'!$J:$J,'Conciliação Bancária 2016.17.18'!$K:$K,'Base -Receita-Despesa'!$B38,'Conciliação Bancária 2016.17.18'!$D:$D,'Base -Receita-Despesa'!AG$5)</f>
        <v>-1521.21</v>
      </c>
      <c r="AH38" s="192">
        <f>SUMIFS('Conciliação Bancária 2016.17.18'!$J:$J,'Conciliação Bancária 2016.17.18'!$K:$K,'Base -Receita-Despesa'!$B38,'Conciliação Bancária 2016.17.18'!$D:$D,'Base -Receita-Despesa'!AH$5)</f>
        <v>-2256.19</v>
      </c>
      <c r="AI38" s="192">
        <f>SUMIFS('Conciliação Bancária 2016.17.18'!$J:$J,'Conciliação Bancária 2016.17.18'!$K:$K,'Base -Receita-Despesa'!$B38,'Conciliação Bancária 2016.17.18'!$D:$D,'Base -Receita-Despesa'!AI$5)</f>
        <v>-30897.18</v>
      </c>
      <c r="AJ38" s="192">
        <f>SUMIFS('Conciliação Bancária 2016.17.18'!$J:$J,'Conciliação Bancária 2016.17.18'!$K:$K,'Base -Receita-Despesa'!$B38,'Conciliação Bancária 2016.17.18'!$D:$D,'Base -Receita-Despesa'!AJ$5)</f>
        <v>0</v>
      </c>
      <c r="AK38" s="192">
        <f>SUMIFS('Conciliação Bancária 2016.17.18'!$J:$J,'Conciliação Bancária 2016.17.18'!$K:$K,'Base -Receita-Despesa'!$B38,'Conciliação Bancária 2016.17.18'!$D:$D,'Base -Receita-Despesa'!AK$5)</f>
        <v>0</v>
      </c>
      <c r="AL38" s="192">
        <f>SUMIFS('Conciliação Bancária 2016.17.18'!$J:$J,'Conciliação Bancária 2016.17.18'!$K:$K,'Base -Receita-Despesa'!$B38,'Conciliação Bancária 2016.17.18'!$D:$D,'Base -Receita-Despesa'!AL$5)</f>
        <v>0</v>
      </c>
      <c r="AM38" s="192">
        <f>SUMIFS('Conciliação Bancária 2016.17.18'!$J:$J,'Conciliação Bancária 2016.17.18'!$K:$K,'Base -Receita-Despesa'!$B38,'Conciliação Bancária 2016.17.18'!$D:$D,'Base -Receita-Despesa'!AM$5)</f>
        <v>0</v>
      </c>
      <c r="AN38" s="192">
        <f>SUMIFS('Conciliação Bancária 2016.17.18'!$J:$J,'Conciliação Bancária 2016.17.18'!$K:$K,'Base -Receita-Despesa'!$B38,'Conciliação Bancária 2016.17.18'!$D:$D,'Base -Receita-Despesa'!AN$5)</f>
        <v>0</v>
      </c>
      <c r="AO38" s="192">
        <f>SUMIFS('Conciliação Bancária 2016.17.18'!$J:$J,'Conciliação Bancária 2016.17.18'!$K:$K,'Base -Receita-Despesa'!$B38,'Conciliação Bancária 2016.17.18'!$D:$D,'Base -Receita-Despesa'!AO$5)</f>
        <v>0</v>
      </c>
      <c r="AP38" s="192">
        <f>SUMIFS('Conciliação Bancária 2016.17.18'!$J:$J,'Conciliação Bancária 2016.17.18'!$K:$K,'Base -Receita-Despesa'!$B38,'Conciliação Bancária 2016.17.18'!$D:$D,'Base -Receita-Despesa'!AP$5)</f>
        <v>0</v>
      </c>
      <c r="AQ38" s="192">
        <f>SUMIFS('Conciliação Bancária 2016.17.18'!$J:$J,'Conciliação Bancária 2016.17.18'!$K:$K,'Base -Receita-Despesa'!$B38,'Conciliação Bancária 2016.17.18'!$D:$D,'Base -Receita-Despesa'!AQ$5)</f>
        <v>0</v>
      </c>
      <c r="AR38" s="193">
        <f t="shared" si="75"/>
        <v>-34714.58</v>
      </c>
      <c r="AS38" s="197">
        <f t="shared" si="76"/>
        <v>3.3891795853768034E-3</v>
      </c>
      <c r="AT38" s="194"/>
    </row>
    <row r="39" spans="2:46" s="195" customFormat="1" outlineLevel="1" x14ac:dyDescent="0.3">
      <c r="B39" s="249" t="s">
        <v>83</v>
      </c>
      <c r="C39" s="216">
        <f>SUMIFS('Conciliação Bancária 2016.17.18'!$J:$J,'Conciliação Bancária 2016.17.18'!$K:$K,'Base -Receita-Despesa'!$B39,'Conciliação Bancária 2016.17.18'!$D:$D,'Base -Receita-Despesa'!C$5)</f>
        <v>-2213.5599999999995</v>
      </c>
      <c r="D39" s="192">
        <f>SUMIFS('Conciliação Bancária 2016.17.18'!$J:$J,'Conciliação Bancária 2016.17.18'!$K:$K,'Base -Receita-Despesa'!$B39,'Conciliação Bancária 2016.17.18'!$D:$D,'Base -Receita-Despesa'!D$5)</f>
        <v>-2297.0399999999981</v>
      </c>
      <c r="E39" s="192">
        <f>SUMIFS('Conciliação Bancária 2016.17.18'!$J:$J,'Conciliação Bancária 2016.17.18'!$K:$K,'Base -Receita-Despesa'!$B39,'Conciliação Bancária 2016.17.18'!$D:$D,'Base -Receita-Despesa'!E$5)</f>
        <v>-2179.7799999999988</v>
      </c>
      <c r="F39" s="192">
        <f>SUMIFS('Conciliação Bancária 2016.17.18'!$J:$J,'Conciliação Bancária 2016.17.18'!$K:$K,'Base -Receita-Despesa'!$B39,'Conciliação Bancária 2016.17.18'!$D:$D,'Base -Receita-Despesa'!F$5)</f>
        <v>-2178.0399999999995</v>
      </c>
      <c r="G39" s="192">
        <f>SUMIFS('Conciliação Bancária 2016.17.18'!$J:$J,'Conciliação Bancária 2016.17.18'!$K:$K,'Base -Receita-Despesa'!$B39,'Conciliação Bancária 2016.17.18'!$D:$D,'Base -Receita-Despesa'!G$5)</f>
        <v>-5266.2699999999923</v>
      </c>
      <c r="H39" s="192">
        <f>SUMIFS('Conciliação Bancária 2016.17.18'!$J:$J,'Conciliação Bancária 2016.17.18'!$K:$K,'Base -Receita-Despesa'!$B39,'Conciliação Bancária 2016.17.18'!$D:$D,'Base -Receita-Despesa'!H$5)</f>
        <v>-2821.1699999999933</v>
      </c>
      <c r="I39" s="192">
        <f>SUMIFS('Conciliação Bancária 2016.17.18'!$J:$J,'Conciliação Bancária 2016.17.18'!$K:$K,'Base -Receita-Despesa'!$B39,'Conciliação Bancária 2016.17.18'!$D:$D,'Base -Receita-Despesa'!I$5)</f>
        <v>-2158.81</v>
      </c>
      <c r="J39" s="192">
        <f>SUMIFS('Conciliação Bancária 2016.17.18'!$J:$J,'Conciliação Bancária 2016.17.18'!$K:$K,'Base -Receita-Despesa'!$B39,'Conciliação Bancária 2016.17.18'!$D:$D,'Base -Receita-Despesa'!J$5)</f>
        <v>-1732.3699999999997</v>
      </c>
      <c r="K39" s="192">
        <f>SUMIFS('Conciliação Bancária 2016.17.18'!$J:$J,'Conciliação Bancária 2016.17.18'!$K:$K,'Base -Receita-Despesa'!$B39,'Conciliação Bancária 2016.17.18'!$D:$D,'Base -Receita-Despesa'!K$5)</f>
        <v>-2184.7800000000002</v>
      </c>
      <c r="L39" s="192">
        <f>SUMIFS('Conciliação Bancária 2016.17.18'!$J:$J,'Conciliação Bancária 2016.17.18'!$K:$K,'Base -Receita-Despesa'!$B39,'Conciliação Bancária 2016.17.18'!$D:$D,'Base -Receita-Despesa'!L$5)</f>
        <v>-2118.19</v>
      </c>
      <c r="M39" s="192">
        <f>SUMIFS('Conciliação Bancária 2016.17.18'!$J:$J,'Conciliação Bancária 2016.17.18'!$K:$K,'Base -Receita-Despesa'!$B39,'Conciliação Bancária 2016.17.18'!$D:$D,'Base -Receita-Despesa'!M$5)</f>
        <v>-957.05999999999972</v>
      </c>
      <c r="N39" s="232">
        <f>SUMIFS('Conciliação Bancária 2016.17.18'!$J:$J,'Conciliação Bancária 2016.17.18'!$K:$K,'Base -Receita-Despesa'!$B39,'Conciliação Bancária 2016.17.18'!$D:$D,'Base -Receita-Despesa'!N$5)</f>
        <v>-2326.9799999999996</v>
      </c>
      <c r="O39" s="239">
        <f t="shared" si="72"/>
        <v>-28434.049999999981</v>
      </c>
      <c r="P39" s="207"/>
      <c r="Q39" s="216">
        <f>SUMIFS('Conciliação Bancária 2016.17.18'!$J:$J,'Conciliação Bancária 2016.17.18'!$K:$K,'Base -Receita-Despesa'!$B39,'Conciliação Bancária 2016.17.18'!$D:$D,'Base -Receita-Despesa'!Q$5)</f>
        <v>-2585.4099999999994</v>
      </c>
      <c r="R39" s="192">
        <f>SUMIFS('Conciliação Bancária 2016.17.18'!$J:$J,'Conciliação Bancária 2016.17.18'!$K:$K,'Base -Receita-Despesa'!$B39,'Conciliação Bancária 2016.17.18'!$D:$D,'Base -Receita-Despesa'!R$5)</f>
        <v>-2136.8999999999996</v>
      </c>
      <c r="S39" s="192">
        <f>SUMIFS('Conciliação Bancária 2016.17.18'!$J:$J,'Conciliação Bancária 2016.17.18'!$K:$K,'Base -Receita-Despesa'!$B39,'Conciliação Bancária 2016.17.18'!$D:$D,'Base -Receita-Despesa'!S$5)</f>
        <v>-2326.92</v>
      </c>
      <c r="T39" s="192">
        <f>SUMIFS('Conciliação Bancária 2016.17.18'!$J:$J,'Conciliação Bancária 2016.17.18'!$K:$K,'Base -Receita-Despesa'!$B39,'Conciliação Bancária 2016.17.18'!$D:$D,'Base -Receita-Despesa'!T$5)</f>
        <v>-2153.86</v>
      </c>
      <c r="U39" s="192">
        <f>SUMIFS('Conciliação Bancária 2016.17.18'!$J:$J,'Conciliação Bancária 2016.17.18'!$K:$K,'Base -Receita-Despesa'!$B39,'Conciliação Bancária 2016.17.18'!$D:$D,'Base -Receita-Despesa'!U$5)</f>
        <v>-2256.8300000000008</v>
      </c>
      <c r="V39" s="192">
        <f>SUMIFS('Conciliação Bancária 2016.17.18'!$J:$J,'Conciliação Bancária 2016.17.18'!$K:$K,'Base -Receita-Despesa'!$B39,'Conciliação Bancária 2016.17.18'!$D:$D,'Base -Receita-Despesa'!V$5)</f>
        <v>338865.92999999941</v>
      </c>
      <c r="W39" s="192">
        <f>SUMIFS('Conciliação Bancária 2016.17.18'!$J:$J,'Conciliação Bancária 2016.17.18'!$K:$K,'Base -Receita-Despesa'!$B39,'Conciliação Bancária 2016.17.18'!$D:$D,'Base -Receita-Despesa'!W$5)</f>
        <v>-12324.630000000006</v>
      </c>
      <c r="X39" s="192">
        <f>SUMIFS('Conciliação Bancária 2016.17.18'!$J:$J,'Conciliação Bancária 2016.17.18'!$K:$K,'Base -Receita-Despesa'!$B39,'Conciliação Bancária 2016.17.18'!$D:$D,'Base -Receita-Despesa'!X$5)</f>
        <v>-21266.780000000064</v>
      </c>
      <c r="Y39" s="192">
        <f>SUMIFS('Conciliação Bancária 2016.17.18'!$J:$J,'Conciliação Bancária 2016.17.18'!$K:$K,'Base -Receita-Despesa'!$B39,'Conciliação Bancária 2016.17.18'!$D:$D,'Base -Receita-Despesa'!Y$5)</f>
        <v>-2983.4600000000059</v>
      </c>
      <c r="Z39" s="192">
        <f>SUMIFS('Conciliação Bancária 2016.17.18'!$J:$J,'Conciliação Bancária 2016.17.18'!$K:$K,'Base -Receita-Despesa'!$B39,'Conciliação Bancária 2016.17.18'!$D:$D,'Base -Receita-Despesa'!Z$5)</f>
        <v>-2925.2200000000053</v>
      </c>
      <c r="AA39" s="192">
        <f>SUMIFS('Conciliação Bancária 2016.17.18'!$J:$J,'Conciliação Bancária 2016.17.18'!$K:$K,'Base -Receita-Despesa'!$B39,'Conciliação Bancária 2016.17.18'!$D:$D,'Base -Receita-Despesa'!AA$5)</f>
        <v>-5904.2099999999764</v>
      </c>
      <c r="AB39" s="192">
        <f>SUMIFS('Conciliação Bancária 2016.17.18'!$J:$J,'Conciliação Bancária 2016.17.18'!$K:$K,'Base -Receita-Despesa'!$B39,'Conciliação Bancária 2016.17.18'!$D:$D,'Base -Receita-Despesa'!AB$5)</f>
        <v>-23140.690000000002</v>
      </c>
      <c r="AC39" s="193">
        <f t="shared" si="73"/>
        <v>258861.01999999932</v>
      </c>
      <c r="AD39" s="197">
        <f t="shared" si="74"/>
        <v>-1.397476051586783E-2</v>
      </c>
      <c r="AE39" s="194"/>
      <c r="AF39" s="216">
        <f>SUMIFS('Conciliação Bancária 2016.17.18'!$J:$J,'Conciliação Bancária 2016.17.18'!$K:$K,'Base -Receita-Despesa'!$B39,'Conciliação Bancária 2016.17.18'!$D:$D,'Base -Receita-Despesa'!AF$5)</f>
        <v>10859.16000000002</v>
      </c>
      <c r="AG39" s="192">
        <f>SUMIFS('Conciliação Bancária 2016.17.18'!$J:$J,'Conciliação Bancária 2016.17.18'!$K:$K,'Base -Receita-Despesa'!$B39,'Conciliação Bancária 2016.17.18'!$D:$D,'Base -Receita-Despesa'!AG$5)</f>
        <v>-15101.789999999975</v>
      </c>
      <c r="AH39" s="192">
        <f>SUMIFS('Conciliação Bancária 2016.17.18'!$J:$J,'Conciliação Bancária 2016.17.18'!$K:$K,'Base -Receita-Despesa'!$B39,'Conciliação Bancária 2016.17.18'!$D:$D,'Base -Receita-Despesa'!AH$5)</f>
        <v>-6323.49999999998</v>
      </c>
      <c r="AI39" s="192">
        <f>SUMIFS('Conciliação Bancária 2016.17.18'!$J:$J,'Conciliação Bancária 2016.17.18'!$K:$K,'Base -Receita-Despesa'!$B39,'Conciliação Bancária 2016.17.18'!$D:$D,'Base -Receita-Despesa'!AI$5)</f>
        <v>-2778.5800000000008</v>
      </c>
      <c r="AJ39" s="192">
        <f>SUMIFS('Conciliação Bancária 2016.17.18'!$J:$J,'Conciliação Bancária 2016.17.18'!$K:$K,'Base -Receita-Despesa'!$B39,'Conciliação Bancária 2016.17.18'!$D:$D,'Base -Receita-Despesa'!AJ$5)</f>
        <v>0</v>
      </c>
      <c r="AK39" s="192">
        <f>SUMIFS('Conciliação Bancária 2016.17.18'!$J:$J,'Conciliação Bancária 2016.17.18'!$K:$K,'Base -Receita-Despesa'!$B39,'Conciliação Bancária 2016.17.18'!$D:$D,'Base -Receita-Despesa'!AK$5)</f>
        <v>0</v>
      </c>
      <c r="AL39" s="192">
        <f>SUMIFS('Conciliação Bancária 2016.17.18'!$J:$J,'Conciliação Bancária 2016.17.18'!$K:$K,'Base -Receita-Despesa'!$B39,'Conciliação Bancária 2016.17.18'!$D:$D,'Base -Receita-Despesa'!AL$5)</f>
        <v>0</v>
      </c>
      <c r="AM39" s="192">
        <f>SUMIFS('Conciliação Bancária 2016.17.18'!$J:$J,'Conciliação Bancária 2016.17.18'!$K:$K,'Base -Receita-Despesa'!$B39,'Conciliação Bancária 2016.17.18'!$D:$D,'Base -Receita-Despesa'!AM$5)</f>
        <v>0</v>
      </c>
      <c r="AN39" s="192">
        <f>SUMIFS('Conciliação Bancária 2016.17.18'!$J:$J,'Conciliação Bancária 2016.17.18'!$K:$K,'Base -Receita-Despesa'!$B39,'Conciliação Bancária 2016.17.18'!$D:$D,'Base -Receita-Despesa'!AN$5)</f>
        <v>0</v>
      </c>
      <c r="AO39" s="192">
        <f>SUMIFS('Conciliação Bancária 2016.17.18'!$J:$J,'Conciliação Bancária 2016.17.18'!$K:$K,'Base -Receita-Despesa'!$B39,'Conciliação Bancária 2016.17.18'!$D:$D,'Base -Receita-Despesa'!AO$5)</f>
        <v>0</v>
      </c>
      <c r="AP39" s="192">
        <f>SUMIFS('Conciliação Bancária 2016.17.18'!$J:$J,'Conciliação Bancária 2016.17.18'!$K:$K,'Base -Receita-Despesa'!$B39,'Conciliação Bancária 2016.17.18'!$D:$D,'Base -Receita-Despesa'!AP$5)</f>
        <v>0</v>
      </c>
      <c r="AQ39" s="192">
        <f>SUMIFS('Conciliação Bancária 2016.17.18'!$J:$J,'Conciliação Bancária 2016.17.18'!$K:$K,'Base -Receita-Despesa'!$B39,'Conciliação Bancária 2016.17.18'!$D:$D,'Base -Receita-Despesa'!AQ$5)</f>
        <v>0</v>
      </c>
      <c r="AR39" s="193">
        <f t="shared" si="75"/>
        <v>-13344.709999999937</v>
      </c>
      <c r="AS39" s="197">
        <f t="shared" si="76"/>
        <v>1.3028421690475145E-3</v>
      </c>
      <c r="AT39" s="194"/>
    </row>
    <row r="40" spans="2:46" s="195" customFormat="1" outlineLevel="1" x14ac:dyDescent="0.3">
      <c r="B40" s="249" t="s">
        <v>84</v>
      </c>
      <c r="C40" s="216">
        <f>SUMIFS('Conciliação Bancária 2016.17.18'!$J:$J,'Conciliação Bancária 2016.17.18'!$K:$K,'Base -Receita-Despesa'!$B40,'Conciliação Bancária 2016.17.18'!$D:$D,'Base -Receita-Despesa'!C$5)</f>
        <v>0</v>
      </c>
      <c r="D40" s="192">
        <f>SUMIFS('Conciliação Bancária 2016.17.18'!$J:$J,'Conciliação Bancária 2016.17.18'!$K:$K,'Base -Receita-Despesa'!$B40,'Conciliação Bancária 2016.17.18'!$D:$D,'Base -Receita-Despesa'!D$5)</f>
        <v>0</v>
      </c>
      <c r="E40" s="192">
        <f>SUMIFS('Conciliação Bancária 2016.17.18'!$J:$J,'Conciliação Bancária 2016.17.18'!$K:$K,'Base -Receita-Despesa'!$B40,'Conciliação Bancária 2016.17.18'!$D:$D,'Base -Receita-Despesa'!E$5)</f>
        <v>0</v>
      </c>
      <c r="F40" s="192">
        <f>SUMIFS('Conciliação Bancária 2016.17.18'!$J:$J,'Conciliação Bancária 2016.17.18'!$K:$K,'Base -Receita-Despesa'!$B40,'Conciliação Bancária 2016.17.18'!$D:$D,'Base -Receita-Despesa'!F$5)</f>
        <v>0</v>
      </c>
      <c r="G40" s="192">
        <f>SUMIFS('Conciliação Bancária 2016.17.18'!$J:$J,'Conciliação Bancária 2016.17.18'!$K:$K,'Base -Receita-Despesa'!$B40,'Conciliação Bancária 2016.17.18'!$D:$D,'Base -Receita-Despesa'!G$5)</f>
        <v>0</v>
      </c>
      <c r="H40" s="192">
        <f>SUMIFS('Conciliação Bancária 2016.17.18'!$J:$J,'Conciliação Bancária 2016.17.18'!$K:$K,'Base -Receita-Despesa'!$B40,'Conciliação Bancária 2016.17.18'!$D:$D,'Base -Receita-Despesa'!H$5)</f>
        <v>0</v>
      </c>
      <c r="I40" s="192">
        <f>SUMIFS('Conciliação Bancária 2016.17.18'!$J:$J,'Conciliação Bancária 2016.17.18'!$K:$K,'Base -Receita-Despesa'!$B40,'Conciliação Bancária 2016.17.18'!$D:$D,'Base -Receita-Despesa'!I$5)</f>
        <v>0</v>
      </c>
      <c r="J40" s="192">
        <f>SUMIFS('Conciliação Bancária 2016.17.18'!$J:$J,'Conciliação Bancária 2016.17.18'!$K:$K,'Base -Receita-Despesa'!$B40,'Conciliação Bancária 2016.17.18'!$D:$D,'Base -Receita-Despesa'!J$5)</f>
        <v>0</v>
      </c>
      <c r="K40" s="192">
        <f>SUMIFS('Conciliação Bancária 2016.17.18'!$J:$J,'Conciliação Bancária 2016.17.18'!$K:$K,'Base -Receita-Despesa'!$B40,'Conciliação Bancária 2016.17.18'!$D:$D,'Base -Receita-Despesa'!K$5)</f>
        <v>0</v>
      </c>
      <c r="L40" s="192">
        <f>SUMIFS('Conciliação Bancária 2016.17.18'!$J:$J,'Conciliação Bancária 2016.17.18'!$K:$K,'Base -Receita-Despesa'!$B40,'Conciliação Bancária 2016.17.18'!$D:$D,'Base -Receita-Despesa'!L$5)</f>
        <v>0</v>
      </c>
      <c r="M40" s="192">
        <f>SUMIFS('Conciliação Bancária 2016.17.18'!$J:$J,'Conciliação Bancária 2016.17.18'!$K:$K,'Base -Receita-Despesa'!$B40,'Conciliação Bancária 2016.17.18'!$D:$D,'Base -Receita-Despesa'!M$5)</f>
        <v>0</v>
      </c>
      <c r="N40" s="232">
        <f>SUMIFS('Conciliação Bancária 2016.17.18'!$J:$J,'Conciliação Bancária 2016.17.18'!$K:$K,'Base -Receita-Despesa'!$B40,'Conciliação Bancária 2016.17.18'!$D:$D,'Base -Receita-Despesa'!N$5)</f>
        <v>0</v>
      </c>
      <c r="O40" s="239">
        <f t="shared" si="72"/>
        <v>0</v>
      </c>
      <c r="P40" s="207"/>
      <c r="Q40" s="216">
        <f>SUMIFS('Conciliação Bancária 2016.17.18'!$J:$J,'Conciliação Bancária 2016.17.18'!$K:$K,'Base -Receita-Despesa'!$B40,'Conciliação Bancária 2016.17.18'!$D:$D,'Base -Receita-Despesa'!Q$5)</f>
        <v>0</v>
      </c>
      <c r="R40" s="192">
        <f>SUMIFS('Conciliação Bancária 2016.17.18'!$J:$J,'Conciliação Bancária 2016.17.18'!$K:$K,'Base -Receita-Despesa'!$B40,'Conciliação Bancária 2016.17.18'!$D:$D,'Base -Receita-Despesa'!R$5)</f>
        <v>0</v>
      </c>
      <c r="S40" s="192">
        <f>SUMIFS('Conciliação Bancária 2016.17.18'!$J:$J,'Conciliação Bancária 2016.17.18'!$K:$K,'Base -Receita-Despesa'!$B40,'Conciliação Bancária 2016.17.18'!$D:$D,'Base -Receita-Despesa'!S$5)</f>
        <v>0</v>
      </c>
      <c r="T40" s="192">
        <f>SUMIFS('Conciliação Bancária 2016.17.18'!$J:$J,'Conciliação Bancária 2016.17.18'!$K:$K,'Base -Receita-Despesa'!$B40,'Conciliação Bancária 2016.17.18'!$D:$D,'Base -Receita-Despesa'!T$5)</f>
        <v>0</v>
      </c>
      <c r="U40" s="192">
        <f>SUMIFS('Conciliação Bancária 2016.17.18'!$J:$J,'Conciliação Bancária 2016.17.18'!$K:$K,'Base -Receita-Despesa'!$B40,'Conciliação Bancária 2016.17.18'!$D:$D,'Base -Receita-Despesa'!U$5)</f>
        <v>0</v>
      </c>
      <c r="V40" s="192">
        <f>SUMIFS('Conciliação Bancária 2016.17.18'!$J:$J,'Conciliação Bancária 2016.17.18'!$K:$K,'Base -Receita-Despesa'!$B40,'Conciliação Bancária 2016.17.18'!$D:$D,'Base -Receita-Despesa'!V$5)</f>
        <v>0</v>
      </c>
      <c r="W40" s="192">
        <f>SUMIFS('Conciliação Bancária 2016.17.18'!$J:$J,'Conciliação Bancária 2016.17.18'!$K:$K,'Base -Receita-Despesa'!$B40,'Conciliação Bancária 2016.17.18'!$D:$D,'Base -Receita-Despesa'!W$5)</f>
        <v>0</v>
      </c>
      <c r="X40" s="192">
        <f>SUMIFS('Conciliação Bancária 2016.17.18'!$J:$J,'Conciliação Bancária 2016.17.18'!$K:$K,'Base -Receita-Despesa'!$B40,'Conciliação Bancária 2016.17.18'!$D:$D,'Base -Receita-Despesa'!X$5)</f>
        <v>0</v>
      </c>
      <c r="Y40" s="192">
        <f>SUMIFS('Conciliação Bancária 2016.17.18'!$J:$J,'Conciliação Bancária 2016.17.18'!$K:$K,'Base -Receita-Despesa'!$B40,'Conciliação Bancária 2016.17.18'!$D:$D,'Base -Receita-Despesa'!Y$5)</f>
        <v>0</v>
      </c>
      <c r="Z40" s="192">
        <f>SUMIFS('Conciliação Bancária 2016.17.18'!$J:$J,'Conciliação Bancária 2016.17.18'!$K:$K,'Base -Receita-Despesa'!$B40,'Conciliação Bancária 2016.17.18'!$D:$D,'Base -Receita-Despesa'!Z$5)</f>
        <v>0</v>
      </c>
      <c r="AA40" s="192">
        <f>SUMIFS('Conciliação Bancária 2016.17.18'!$J:$J,'Conciliação Bancária 2016.17.18'!$K:$K,'Base -Receita-Despesa'!$B40,'Conciliação Bancária 2016.17.18'!$D:$D,'Base -Receita-Despesa'!AA$5)</f>
        <v>0</v>
      </c>
      <c r="AB40" s="192">
        <f>SUMIFS('Conciliação Bancária 2016.17.18'!$J:$J,'Conciliação Bancária 2016.17.18'!$K:$K,'Base -Receita-Despesa'!$B40,'Conciliação Bancária 2016.17.18'!$D:$D,'Base -Receita-Despesa'!AB$5)</f>
        <v>0</v>
      </c>
      <c r="AC40" s="193">
        <f t="shared" si="73"/>
        <v>0</v>
      </c>
      <c r="AD40" s="197">
        <f t="shared" si="74"/>
        <v>0</v>
      </c>
      <c r="AE40" s="194"/>
      <c r="AF40" s="216">
        <f>SUMIFS('Conciliação Bancária 2016.17.18'!$J:$J,'Conciliação Bancária 2016.17.18'!$K:$K,'Base -Receita-Despesa'!$B40,'Conciliação Bancária 2016.17.18'!$D:$D,'Base -Receita-Despesa'!AF$5)</f>
        <v>0</v>
      </c>
      <c r="AG40" s="192">
        <f>SUMIFS('Conciliação Bancária 2016.17.18'!$J:$J,'Conciliação Bancária 2016.17.18'!$K:$K,'Base -Receita-Despesa'!$B40,'Conciliação Bancária 2016.17.18'!$D:$D,'Base -Receita-Despesa'!AG$5)</f>
        <v>0</v>
      </c>
      <c r="AH40" s="192">
        <f>SUMIFS('Conciliação Bancária 2016.17.18'!$J:$J,'Conciliação Bancária 2016.17.18'!$K:$K,'Base -Receita-Despesa'!$B40,'Conciliação Bancária 2016.17.18'!$D:$D,'Base -Receita-Despesa'!AH$5)</f>
        <v>0</v>
      </c>
      <c r="AI40" s="192">
        <f>SUMIFS('Conciliação Bancária 2016.17.18'!$J:$J,'Conciliação Bancária 2016.17.18'!$K:$K,'Base -Receita-Despesa'!$B40,'Conciliação Bancária 2016.17.18'!$D:$D,'Base -Receita-Despesa'!AI$5)</f>
        <v>0</v>
      </c>
      <c r="AJ40" s="192">
        <f>SUMIFS('Conciliação Bancária 2016.17.18'!$J:$J,'Conciliação Bancária 2016.17.18'!$K:$K,'Base -Receita-Despesa'!$B40,'Conciliação Bancária 2016.17.18'!$D:$D,'Base -Receita-Despesa'!AJ$5)</f>
        <v>0</v>
      </c>
      <c r="AK40" s="192">
        <f>SUMIFS('Conciliação Bancária 2016.17.18'!$J:$J,'Conciliação Bancária 2016.17.18'!$K:$K,'Base -Receita-Despesa'!$B40,'Conciliação Bancária 2016.17.18'!$D:$D,'Base -Receita-Despesa'!AK$5)</f>
        <v>0</v>
      </c>
      <c r="AL40" s="192">
        <f>SUMIFS('Conciliação Bancária 2016.17.18'!$J:$J,'Conciliação Bancária 2016.17.18'!$K:$K,'Base -Receita-Despesa'!$B40,'Conciliação Bancária 2016.17.18'!$D:$D,'Base -Receita-Despesa'!AL$5)</f>
        <v>0</v>
      </c>
      <c r="AM40" s="192">
        <f>SUMIFS('Conciliação Bancária 2016.17.18'!$J:$J,'Conciliação Bancária 2016.17.18'!$K:$K,'Base -Receita-Despesa'!$B40,'Conciliação Bancária 2016.17.18'!$D:$D,'Base -Receita-Despesa'!AM$5)</f>
        <v>0</v>
      </c>
      <c r="AN40" s="192">
        <f>SUMIFS('Conciliação Bancária 2016.17.18'!$J:$J,'Conciliação Bancária 2016.17.18'!$K:$K,'Base -Receita-Despesa'!$B40,'Conciliação Bancária 2016.17.18'!$D:$D,'Base -Receita-Despesa'!AN$5)</f>
        <v>0</v>
      </c>
      <c r="AO40" s="192">
        <f>SUMIFS('Conciliação Bancária 2016.17.18'!$J:$J,'Conciliação Bancária 2016.17.18'!$K:$K,'Base -Receita-Despesa'!$B40,'Conciliação Bancária 2016.17.18'!$D:$D,'Base -Receita-Despesa'!AO$5)</f>
        <v>0</v>
      </c>
      <c r="AP40" s="192">
        <f>SUMIFS('Conciliação Bancária 2016.17.18'!$J:$J,'Conciliação Bancária 2016.17.18'!$K:$K,'Base -Receita-Despesa'!$B40,'Conciliação Bancária 2016.17.18'!$D:$D,'Base -Receita-Despesa'!AP$5)</f>
        <v>0</v>
      </c>
      <c r="AQ40" s="192">
        <f>SUMIFS('Conciliação Bancária 2016.17.18'!$J:$J,'Conciliação Bancária 2016.17.18'!$K:$K,'Base -Receita-Despesa'!$B40,'Conciliação Bancária 2016.17.18'!$D:$D,'Base -Receita-Despesa'!AQ$5)</f>
        <v>0</v>
      </c>
      <c r="AR40" s="193">
        <f t="shared" si="75"/>
        <v>0</v>
      </c>
      <c r="AS40" s="197">
        <f t="shared" si="76"/>
        <v>0</v>
      </c>
      <c r="AT40" s="194"/>
    </row>
    <row r="41" spans="2:46" s="195" customFormat="1" outlineLevel="1" x14ac:dyDescent="0.3">
      <c r="B41" s="249" t="s">
        <v>13</v>
      </c>
      <c r="C41" s="216">
        <f>SUMIFS('Conciliação Bancária 2016.17.18'!$J:$J,'Conciliação Bancária 2016.17.18'!$K:$K,'Base -Receita-Despesa'!$B41,'Conciliação Bancária 2016.17.18'!$D:$D,'Base -Receita-Despesa'!C$5)</f>
        <v>-80593.01999999999</v>
      </c>
      <c r="D41" s="192">
        <f>SUMIFS('Conciliação Bancária 2016.17.18'!$J:$J,'Conciliação Bancária 2016.17.18'!$K:$K,'Base -Receita-Despesa'!$B41,'Conciliação Bancária 2016.17.18'!$D:$D,'Base -Receita-Despesa'!D$5)</f>
        <v>-10005.470000000001</v>
      </c>
      <c r="E41" s="192">
        <f>SUMIFS('Conciliação Bancária 2016.17.18'!$J:$J,'Conciliação Bancária 2016.17.18'!$K:$K,'Base -Receita-Despesa'!$B41,'Conciliação Bancária 2016.17.18'!$D:$D,'Base -Receita-Despesa'!E$5)</f>
        <v>-191.62</v>
      </c>
      <c r="F41" s="192">
        <f>SUMIFS('Conciliação Bancária 2016.17.18'!$J:$J,'Conciliação Bancária 2016.17.18'!$K:$K,'Base -Receita-Despesa'!$B41,'Conciliação Bancária 2016.17.18'!$D:$D,'Base -Receita-Despesa'!F$5)</f>
        <v>-13718.01</v>
      </c>
      <c r="G41" s="192">
        <f>SUMIFS('Conciliação Bancária 2016.17.18'!$J:$J,'Conciliação Bancária 2016.17.18'!$K:$K,'Base -Receita-Despesa'!$B41,'Conciliação Bancária 2016.17.18'!$D:$D,'Base -Receita-Despesa'!G$5)</f>
        <v>-18439.539999999997</v>
      </c>
      <c r="H41" s="192">
        <f>SUMIFS('Conciliação Bancária 2016.17.18'!$J:$J,'Conciliação Bancária 2016.17.18'!$K:$K,'Base -Receita-Despesa'!$B41,'Conciliação Bancária 2016.17.18'!$D:$D,'Base -Receita-Despesa'!H$5)</f>
        <v>-15344.670000000002</v>
      </c>
      <c r="I41" s="192">
        <f>SUMIFS('Conciliação Bancária 2016.17.18'!$J:$J,'Conciliação Bancária 2016.17.18'!$K:$K,'Base -Receita-Despesa'!$B41,'Conciliação Bancária 2016.17.18'!$D:$D,'Base -Receita-Despesa'!I$5)</f>
        <v>-120020.72</v>
      </c>
      <c r="J41" s="192">
        <f>SUMIFS('Conciliação Bancária 2016.17.18'!$J:$J,'Conciliação Bancária 2016.17.18'!$K:$K,'Base -Receita-Despesa'!$B41,'Conciliação Bancária 2016.17.18'!$D:$D,'Base -Receita-Despesa'!J$5)</f>
        <v>-3029.4500000000003</v>
      </c>
      <c r="K41" s="192">
        <f>SUMIFS('Conciliação Bancária 2016.17.18'!$J:$J,'Conciliação Bancária 2016.17.18'!$K:$K,'Base -Receita-Despesa'!$B41,'Conciliação Bancária 2016.17.18'!$D:$D,'Base -Receita-Despesa'!K$5)</f>
        <v>-93139.46</v>
      </c>
      <c r="L41" s="192">
        <f>SUMIFS('Conciliação Bancária 2016.17.18'!$J:$J,'Conciliação Bancária 2016.17.18'!$K:$K,'Base -Receita-Despesa'!$B41,'Conciliação Bancária 2016.17.18'!$D:$D,'Base -Receita-Despesa'!L$5)</f>
        <v>-135466.31000000003</v>
      </c>
      <c r="M41" s="192">
        <f>SUMIFS('Conciliação Bancária 2016.17.18'!$J:$J,'Conciliação Bancária 2016.17.18'!$K:$K,'Base -Receita-Despesa'!$B41,'Conciliação Bancária 2016.17.18'!$D:$D,'Base -Receita-Despesa'!M$5)</f>
        <v>-44650.37</v>
      </c>
      <c r="N41" s="232">
        <f>SUMIFS('Conciliação Bancária 2016.17.18'!$J:$J,'Conciliação Bancária 2016.17.18'!$K:$K,'Base -Receita-Despesa'!$B41,'Conciliação Bancária 2016.17.18'!$D:$D,'Base -Receita-Despesa'!N$5)</f>
        <v>-68135.55</v>
      </c>
      <c r="O41" s="239">
        <f t="shared" si="72"/>
        <v>-602734.19000000006</v>
      </c>
      <c r="P41" s="207"/>
      <c r="Q41" s="216">
        <f>SUMIFS('Conciliação Bancária 2016.17.18'!$J:$J,'Conciliação Bancária 2016.17.18'!$K:$K,'Base -Receita-Despesa'!$B41,'Conciliação Bancária 2016.17.18'!$D:$D,'Base -Receita-Despesa'!Q$5)</f>
        <v>-30331.64</v>
      </c>
      <c r="R41" s="192">
        <f>SUMIFS('Conciliação Bancária 2016.17.18'!$J:$J,'Conciliação Bancária 2016.17.18'!$K:$K,'Base -Receita-Despesa'!$B41,'Conciliação Bancária 2016.17.18'!$D:$D,'Base -Receita-Despesa'!R$5)</f>
        <v>-3523.83</v>
      </c>
      <c r="S41" s="192">
        <f>SUMIFS('Conciliação Bancária 2016.17.18'!$J:$J,'Conciliação Bancária 2016.17.18'!$K:$K,'Base -Receita-Despesa'!$B41,'Conciliação Bancária 2016.17.18'!$D:$D,'Base -Receita-Despesa'!S$5)</f>
        <v>-102451.70000000001</v>
      </c>
      <c r="T41" s="192">
        <f>SUMIFS('Conciliação Bancária 2016.17.18'!$J:$J,'Conciliação Bancária 2016.17.18'!$K:$K,'Base -Receita-Despesa'!$B41,'Conciliação Bancária 2016.17.18'!$D:$D,'Base -Receita-Despesa'!T$5)</f>
        <v>-23888.300000000003</v>
      </c>
      <c r="U41" s="192">
        <f>SUMIFS('Conciliação Bancária 2016.17.18'!$J:$J,'Conciliação Bancária 2016.17.18'!$K:$K,'Base -Receita-Despesa'!$B41,'Conciliação Bancária 2016.17.18'!$D:$D,'Base -Receita-Despesa'!U$5)</f>
        <v>-27495.45</v>
      </c>
      <c r="V41" s="192">
        <f>SUMIFS('Conciliação Bancária 2016.17.18'!$J:$J,'Conciliação Bancária 2016.17.18'!$K:$K,'Base -Receita-Despesa'!$B41,'Conciliação Bancária 2016.17.18'!$D:$D,'Base -Receita-Despesa'!V$5)</f>
        <v>0</v>
      </c>
      <c r="W41" s="192">
        <f>SUMIFS('Conciliação Bancária 2016.17.18'!$J:$J,'Conciliação Bancária 2016.17.18'!$K:$K,'Base -Receita-Despesa'!$B41,'Conciliação Bancária 2016.17.18'!$D:$D,'Base -Receita-Despesa'!W$5)</f>
        <v>-58.02</v>
      </c>
      <c r="X41" s="192">
        <f>SUMIFS('Conciliação Bancária 2016.17.18'!$J:$J,'Conciliação Bancária 2016.17.18'!$K:$K,'Base -Receita-Despesa'!$B41,'Conciliação Bancária 2016.17.18'!$D:$D,'Base -Receita-Despesa'!X$5)</f>
        <v>0</v>
      </c>
      <c r="Y41" s="192">
        <f>SUMIFS('Conciliação Bancária 2016.17.18'!$J:$J,'Conciliação Bancária 2016.17.18'!$K:$K,'Base -Receita-Despesa'!$B41,'Conciliação Bancária 2016.17.18'!$D:$D,'Base -Receita-Despesa'!Y$5)</f>
        <v>-791.71</v>
      </c>
      <c r="Z41" s="192">
        <f>SUMIFS('Conciliação Bancária 2016.17.18'!$J:$J,'Conciliação Bancária 2016.17.18'!$K:$K,'Base -Receita-Despesa'!$B41,'Conciliação Bancária 2016.17.18'!$D:$D,'Base -Receita-Despesa'!Z$5)</f>
        <v>-7061.02</v>
      </c>
      <c r="AA41" s="192">
        <f>SUMIFS('Conciliação Bancária 2016.17.18'!$J:$J,'Conciliação Bancária 2016.17.18'!$K:$K,'Base -Receita-Despesa'!$B41,'Conciliação Bancária 2016.17.18'!$D:$D,'Base -Receita-Despesa'!AA$5)</f>
        <v>-6156.03</v>
      </c>
      <c r="AB41" s="192">
        <f>SUMIFS('Conciliação Bancária 2016.17.18'!$J:$J,'Conciliação Bancária 2016.17.18'!$K:$K,'Base -Receita-Despesa'!$B41,'Conciliação Bancária 2016.17.18'!$D:$D,'Base -Receita-Despesa'!AB$5)</f>
        <v>-71959.819999999978</v>
      </c>
      <c r="AC41" s="193">
        <f t="shared" si="73"/>
        <v>-273717.52</v>
      </c>
      <c r="AD41" s="197">
        <f t="shared" si="74"/>
        <v>1.4776797182508489E-2</v>
      </c>
      <c r="AE41" s="194"/>
      <c r="AF41" s="216">
        <f>SUMIFS('Conciliação Bancária 2016.17.18'!$J:$J,'Conciliação Bancária 2016.17.18'!$K:$K,'Base -Receita-Despesa'!$B41,'Conciliação Bancária 2016.17.18'!$D:$D,'Base -Receita-Despesa'!AF$5)</f>
        <v>-2683.58</v>
      </c>
      <c r="AG41" s="192">
        <f>SUMIFS('Conciliação Bancária 2016.17.18'!$J:$J,'Conciliação Bancária 2016.17.18'!$K:$K,'Base -Receita-Despesa'!$B41,'Conciliação Bancária 2016.17.18'!$D:$D,'Base -Receita-Despesa'!AG$5)</f>
        <v>-311483.13000000006</v>
      </c>
      <c r="AH41" s="192">
        <f>SUMIFS('Conciliação Bancária 2016.17.18'!$J:$J,'Conciliação Bancária 2016.17.18'!$K:$K,'Base -Receita-Despesa'!$B41,'Conciliação Bancária 2016.17.18'!$D:$D,'Base -Receita-Despesa'!AH$5)</f>
        <v>-182818.76</v>
      </c>
      <c r="AI41" s="192">
        <f>SUMIFS('Conciliação Bancária 2016.17.18'!$J:$J,'Conciliação Bancária 2016.17.18'!$K:$K,'Base -Receita-Despesa'!$B41,'Conciliação Bancária 2016.17.18'!$D:$D,'Base -Receita-Despesa'!AI$5)</f>
        <v>-803.25</v>
      </c>
      <c r="AJ41" s="192">
        <f>SUMIFS('Conciliação Bancária 2016.17.18'!$J:$J,'Conciliação Bancária 2016.17.18'!$K:$K,'Base -Receita-Despesa'!$B41,'Conciliação Bancária 2016.17.18'!$D:$D,'Base -Receita-Despesa'!AJ$5)</f>
        <v>0</v>
      </c>
      <c r="AK41" s="192">
        <f>SUMIFS('Conciliação Bancária 2016.17.18'!$J:$J,'Conciliação Bancária 2016.17.18'!$K:$K,'Base -Receita-Despesa'!$B41,'Conciliação Bancária 2016.17.18'!$D:$D,'Base -Receita-Despesa'!AK$5)</f>
        <v>0</v>
      </c>
      <c r="AL41" s="192">
        <f>SUMIFS('Conciliação Bancária 2016.17.18'!$J:$J,'Conciliação Bancária 2016.17.18'!$K:$K,'Base -Receita-Despesa'!$B41,'Conciliação Bancária 2016.17.18'!$D:$D,'Base -Receita-Despesa'!AL$5)</f>
        <v>0</v>
      </c>
      <c r="AM41" s="192">
        <f>SUMIFS('Conciliação Bancária 2016.17.18'!$J:$J,'Conciliação Bancária 2016.17.18'!$K:$K,'Base -Receita-Despesa'!$B41,'Conciliação Bancária 2016.17.18'!$D:$D,'Base -Receita-Despesa'!AM$5)</f>
        <v>0</v>
      </c>
      <c r="AN41" s="192">
        <f>SUMIFS('Conciliação Bancária 2016.17.18'!$J:$J,'Conciliação Bancária 2016.17.18'!$K:$K,'Base -Receita-Despesa'!$B41,'Conciliação Bancária 2016.17.18'!$D:$D,'Base -Receita-Despesa'!AN$5)</f>
        <v>0</v>
      </c>
      <c r="AO41" s="192">
        <f>SUMIFS('Conciliação Bancária 2016.17.18'!$J:$J,'Conciliação Bancária 2016.17.18'!$K:$K,'Base -Receita-Despesa'!$B41,'Conciliação Bancária 2016.17.18'!$D:$D,'Base -Receita-Despesa'!AO$5)</f>
        <v>0</v>
      </c>
      <c r="AP41" s="192">
        <f>SUMIFS('Conciliação Bancária 2016.17.18'!$J:$J,'Conciliação Bancária 2016.17.18'!$K:$K,'Base -Receita-Despesa'!$B41,'Conciliação Bancária 2016.17.18'!$D:$D,'Base -Receita-Despesa'!AP$5)</f>
        <v>0</v>
      </c>
      <c r="AQ41" s="192">
        <f>SUMIFS('Conciliação Bancária 2016.17.18'!$J:$J,'Conciliação Bancária 2016.17.18'!$K:$K,'Base -Receita-Despesa'!$B41,'Conciliação Bancária 2016.17.18'!$D:$D,'Base -Receita-Despesa'!AQ$5)</f>
        <v>0</v>
      </c>
      <c r="AR41" s="193">
        <f t="shared" si="75"/>
        <v>-497788.72000000009</v>
      </c>
      <c r="AS41" s="197">
        <f t="shared" si="76"/>
        <v>4.8599043043437366E-2</v>
      </c>
      <c r="AT41" s="194"/>
    </row>
    <row r="42" spans="2:46" s="195" customFormat="1" outlineLevel="1" x14ac:dyDescent="0.3">
      <c r="B42" s="249" t="s">
        <v>85</v>
      </c>
      <c r="C42" s="216">
        <f>SUMIFS('Conciliação Bancária 2016.17.18'!$J:$J,'Conciliação Bancária 2016.17.18'!$K:$K,'Base -Receita-Despesa'!$B42,'Conciliação Bancária 2016.17.18'!$D:$D,'Base -Receita-Despesa'!C$5)</f>
        <v>0</v>
      </c>
      <c r="D42" s="192">
        <f>SUMIFS('Conciliação Bancária 2016.17.18'!$J:$J,'Conciliação Bancária 2016.17.18'!$K:$K,'Base -Receita-Despesa'!$B42,'Conciliação Bancária 2016.17.18'!$D:$D,'Base -Receita-Despesa'!D$5)</f>
        <v>0</v>
      </c>
      <c r="E42" s="192">
        <f>SUMIFS('Conciliação Bancária 2016.17.18'!$J:$J,'Conciliação Bancária 2016.17.18'!$K:$K,'Base -Receita-Despesa'!$B42,'Conciliação Bancária 2016.17.18'!$D:$D,'Base -Receita-Despesa'!E$5)</f>
        <v>0</v>
      </c>
      <c r="F42" s="192">
        <f>SUMIFS('Conciliação Bancária 2016.17.18'!$J:$J,'Conciliação Bancária 2016.17.18'!$K:$K,'Base -Receita-Despesa'!$B42,'Conciliação Bancária 2016.17.18'!$D:$D,'Base -Receita-Despesa'!F$5)</f>
        <v>0</v>
      </c>
      <c r="G42" s="192">
        <f>SUMIFS('Conciliação Bancária 2016.17.18'!$J:$J,'Conciliação Bancária 2016.17.18'!$K:$K,'Base -Receita-Despesa'!$B42,'Conciliação Bancária 2016.17.18'!$D:$D,'Base -Receita-Despesa'!G$5)</f>
        <v>0</v>
      </c>
      <c r="H42" s="192">
        <f>SUMIFS('Conciliação Bancária 2016.17.18'!$J:$J,'Conciliação Bancária 2016.17.18'!$K:$K,'Base -Receita-Despesa'!$B42,'Conciliação Bancária 2016.17.18'!$D:$D,'Base -Receita-Despesa'!H$5)</f>
        <v>0</v>
      </c>
      <c r="I42" s="192">
        <f>SUMIFS('Conciliação Bancária 2016.17.18'!$J:$J,'Conciliação Bancária 2016.17.18'!$K:$K,'Base -Receita-Despesa'!$B42,'Conciliação Bancária 2016.17.18'!$D:$D,'Base -Receita-Despesa'!I$5)</f>
        <v>0</v>
      </c>
      <c r="J42" s="192">
        <f>SUMIFS('Conciliação Bancária 2016.17.18'!$J:$J,'Conciliação Bancária 2016.17.18'!$K:$K,'Base -Receita-Despesa'!$B42,'Conciliação Bancária 2016.17.18'!$D:$D,'Base -Receita-Despesa'!J$5)</f>
        <v>0</v>
      </c>
      <c r="K42" s="192">
        <f>SUMIFS('Conciliação Bancária 2016.17.18'!$J:$J,'Conciliação Bancária 2016.17.18'!$K:$K,'Base -Receita-Despesa'!$B42,'Conciliação Bancária 2016.17.18'!$D:$D,'Base -Receita-Despesa'!K$5)</f>
        <v>0</v>
      </c>
      <c r="L42" s="192">
        <f>SUMIFS('Conciliação Bancária 2016.17.18'!$J:$J,'Conciliação Bancária 2016.17.18'!$K:$K,'Base -Receita-Despesa'!$B42,'Conciliação Bancária 2016.17.18'!$D:$D,'Base -Receita-Despesa'!L$5)</f>
        <v>-24398.71</v>
      </c>
      <c r="M42" s="192">
        <f>SUMIFS('Conciliação Bancária 2016.17.18'!$J:$J,'Conciliação Bancária 2016.17.18'!$K:$K,'Base -Receita-Despesa'!$B42,'Conciliação Bancária 2016.17.18'!$D:$D,'Base -Receita-Despesa'!M$5)</f>
        <v>-39395.07</v>
      </c>
      <c r="N42" s="232">
        <f>SUMIFS('Conciliação Bancária 2016.17.18'!$J:$J,'Conciliação Bancária 2016.17.18'!$K:$K,'Base -Receita-Despesa'!$B42,'Conciliação Bancária 2016.17.18'!$D:$D,'Base -Receita-Despesa'!N$5)</f>
        <v>-53507.58</v>
      </c>
      <c r="O42" s="239">
        <f t="shared" si="72"/>
        <v>-117301.36</v>
      </c>
      <c r="P42" s="207"/>
      <c r="Q42" s="216">
        <f>SUMIFS('Conciliação Bancária 2016.17.18'!$J:$J,'Conciliação Bancária 2016.17.18'!$K:$K,'Base -Receita-Despesa'!$B42,'Conciliação Bancária 2016.17.18'!$D:$D,'Base -Receita-Despesa'!Q$5)</f>
        <v>-40696.99</v>
      </c>
      <c r="R42" s="192">
        <f>SUMIFS('Conciliação Bancária 2016.17.18'!$J:$J,'Conciliação Bancária 2016.17.18'!$K:$K,'Base -Receita-Despesa'!$B42,'Conciliação Bancária 2016.17.18'!$D:$D,'Base -Receita-Despesa'!R$5)</f>
        <v>-40778.75</v>
      </c>
      <c r="S42" s="192">
        <f>SUMIFS('Conciliação Bancária 2016.17.18'!$J:$J,'Conciliação Bancária 2016.17.18'!$K:$K,'Base -Receita-Despesa'!$B42,'Conciliação Bancária 2016.17.18'!$D:$D,'Base -Receita-Despesa'!S$5)</f>
        <v>-35667.65</v>
      </c>
      <c r="T42" s="192">
        <f>SUMIFS('Conciliação Bancária 2016.17.18'!$J:$J,'Conciliação Bancária 2016.17.18'!$K:$K,'Base -Receita-Despesa'!$B42,'Conciliação Bancária 2016.17.18'!$D:$D,'Base -Receita-Despesa'!T$5)</f>
        <v>-75090.73</v>
      </c>
      <c r="U42" s="192">
        <f>SUMIFS('Conciliação Bancária 2016.17.18'!$J:$J,'Conciliação Bancária 2016.17.18'!$K:$K,'Base -Receita-Despesa'!$B42,'Conciliação Bancária 2016.17.18'!$D:$D,'Base -Receita-Despesa'!U$5)</f>
        <v>-73584.52</v>
      </c>
      <c r="V42" s="192">
        <f>SUMIFS('Conciliação Bancária 2016.17.18'!$J:$J,'Conciliação Bancária 2016.17.18'!$K:$K,'Base -Receita-Despesa'!$B42,'Conciliação Bancária 2016.17.18'!$D:$D,'Base -Receita-Despesa'!V$5)</f>
        <v>0</v>
      </c>
      <c r="W42" s="192">
        <f>SUMIFS('Conciliação Bancária 2016.17.18'!$J:$J,'Conciliação Bancária 2016.17.18'!$K:$K,'Base -Receita-Despesa'!$B42,'Conciliação Bancária 2016.17.18'!$D:$D,'Base -Receita-Despesa'!W$5)</f>
        <v>-84598.25</v>
      </c>
      <c r="X42" s="192">
        <f>SUMIFS('Conciliação Bancária 2016.17.18'!$J:$J,'Conciliação Bancária 2016.17.18'!$K:$K,'Base -Receita-Despesa'!$B42,'Conciliação Bancária 2016.17.18'!$D:$D,'Base -Receita-Despesa'!X$5)</f>
        <v>-94876.23</v>
      </c>
      <c r="Y42" s="192">
        <f>SUMIFS('Conciliação Bancária 2016.17.18'!$J:$J,'Conciliação Bancária 2016.17.18'!$K:$K,'Base -Receita-Despesa'!$B42,'Conciliação Bancária 2016.17.18'!$D:$D,'Base -Receita-Despesa'!Y$5)</f>
        <v>-79403.320000000007</v>
      </c>
      <c r="Z42" s="192">
        <f>SUMIFS('Conciliação Bancária 2016.17.18'!$J:$J,'Conciliação Bancária 2016.17.18'!$K:$K,'Base -Receita-Despesa'!$B42,'Conciliação Bancária 2016.17.18'!$D:$D,'Base -Receita-Despesa'!Z$5)</f>
        <v>-90641.03</v>
      </c>
      <c r="AA42" s="192">
        <f>SUMIFS('Conciliação Bancária 2016.17.18'!$J:$J,'Conciliação Bancária 2016.17.18'!$K:$K,'Base -Receita-Despesa'!$B42,'Conciliação Bancária 2016.17.18'!$D:$D,'Base -Receita-Despesa'!AA$5)</f>
        <v>-81626.990000000005</v>
      </c>
      <c r="AB42" s="192">
        <f>SUMIFS('Conciliação Bancária 2016.17.18'!$J:$J,'Conciliação Bancária 2016.17.18'!$K:$K,'Base -Receita-Despesa'!$B42,'Conciliação Bancária 2016.17.18'!$D:$D,'Base -Receita-Despesa'!AB$5)</f>
        <v>-134831.51</v>
      </c>
      <c r="AC42" s="193">
        <f t="shared" si="73"/>
        <v>-831795.97</v>
      </c>
      <c r="AD42" s="197">
        <f t="shared" si="74"/>
        <v>4.4904982136028102E-2</v>
      </c>
      <c r="AE42" s="194"/>
      <c r="AF42" s="216">
        <f>SUMIFS('Conciliação Bancária 2016.17.18'!$J:$J,'Conciliação Bancária 2016.17.18'!$K:$K,'Base -Receita-Despesa'!$B42,'Conciliação Bancária 2016.17.18'!$D:$D,'Base -Receita-Despesa'!AF$5)</f>
        <v>-86536.01</v>
      </c>
      <c r="AG42" s="192">
        <f>SUMIFS('Conciliação Bancária 2016.17.18'!$J:$J,'Conciliação Bancária 2016.17.18'!$K:$K,'Base -Receita-Despesa'!$B42,'Conciliação Bancária 2016.17.18'!$D:$D,'Base -Receita-Despesa'!AG$5)</f>
        <v>-76417.95</v>
      </c>
      <c r="AH42" s="192">
        <f>SUMIFS('Conciliação Bancária 2016.17.18'!$J:$J,'Conciliação Bancária 2016.17.18'!$K:$K,'Base -Receita-Despesa'!$B42,'Conciliação Bancária 2016.17.18'!$D:$D,'Base -Receita-Despesa'!AH$5)</f>
        <v>-81149.58</v>
      </c>
      <c r="AI42" s="192">
        <f>SUMIFS('Conciliação Bancária 2016.17.18'!$J:$J,'Conciliação Bancária 2016.17.18'!$K:$K,'Base -Receita-Despesa'!$B42,'Conciliação Bancária 2016.17.18'!$D:$D,'Base -Receita-Despesa'!AI$5)</f>
        <v>-93423.540000000008</v>
      </c>
      <c r="AJ42" s="192">
        <f>SUMIFS('Conciliação Bancária 2016.17.18'!$J:$J,'Conciliação Bancária 2016.17.18'!$K:$K,'Base -Receita-Despesa'!$B42,'Conciliação Bancária 2016.17.18'!$D:$D,'Base -Receita-Despesa'!AJ$5)</f>
        <v>0</v>
      </c>
      <c r="AK42" s="192">
        <f>SUMIFS('Conciliação Bancária 2016.17.18'!$J:$J,'Conciliação Bancária 2016.17.18'!$K:$K,'Base -Receita-Despesa'!$B42,'Conciliação Bancária 2016.17.18'!$D:$D,'Base -Receita-Despesa'!AK$5)</f>
        <v>0</v>
      </c>
      <c r="AL42" s="192">
        <f>SUMIFS('Conciliação Bancária 2016.17.18'!$J:$J,'Conciliação Bancária 2016.17.18'!$K:$K,'Base -Receita-Despesa'!$B42,'Conciliação Bancária 2016.17.18'!$D:$D,'Base -Receita-Despesa'!AL$5)</f>
        <v>0</v>
      </c>
      <c r="AM42" s="192">
        <f>SUMIFS('Conciliação Bancária 2016.17.18'!$J:$J,'Conciliação Bancária 2016.17.18'!$K:$K,'Base -Receita-Despesa'!$B42,'Conciliação Bancária 2016.17.18'!$D:$D,'Base -Receita-Despesa'!AM$5)</f>
        <v>0</v>
      </c>
      <c r="AN42" s="192">
        <f>SUMIFS('Conciliação Bancária 2016.17.18'!$J:$J,'Conciliação Bancária 2016.17.18'!$K:$K,'Base -Receita-Despesa'!$B42,'Conciliação Bancária 2016.17.18'!$D:$D,'Base -Receita-Despesa'!AN$5)</f>
        <v>0</v>
      </c>
      <c r="AO42" s="192">
        <f>SUMIFS('Conciliação Bancária 2016.17.18'!$J:$J,'Conciliação Bancária 2016.17.18'!$K:$K,'Base -Receita-Despesa'!$B42,'Conciliação Bancária 2016.17.18'!$D:$D,'Base -Receita-Despesa'!AO$5)</f>
        <v>0</v>
      </c>
      <c r="AP42" s="192">
        <f>SUMIFS('Conciliação Bancária 2016.17.18'!$J:$J,'Conciliação Bancária 2016.17.18'!$K:$K,'Base -Receita-Despesa'!$B42,'Conciliação Bancária 2016.17.18'!$D:$D,'Base -Receita-Despesa'!AP$5)</f>
        <v>0</v>
      </c>
      <c r="AQ42" s="192">
        <f>SUMIFS('Conciliação Bancária 2016.17.18'!$J:$J,'Conciliação Bancária 2016.17.18'!$K:$K,'Base -Receita-Despesa'!$B42,'Conciliação Bancária 2016.17.18'!$D:$D,'Base -Receita-Despesa'!AQ$5)</f>
        <v>0</v>
      </c>
      <c r="AR42" s="193">
        <f t="shared" si="75"/>
        <v>-337527.07999999996</v>
      </c>
      <c r="AS42" s="197">
        <f t="shared" si="76"/>
        <v>3.2952721566783839E-2</v>
      </c>
      <c r="AT42" s="194"/>
    </row>
    <row r="43" spans="2:46" s="195" customFormat="1" outlineLevel="1" x14ac:dyDescent="0.3">
      <c r="B43" s="249" t="s">
        <v>86</v>
      </c>
      <c r="C43" s="216">
        <f>SUMIFS('Conciliação Bancária 2016.17.18'!$J:$J,'Conciliação Bancária 2016.17.18'!$K:$K,'Base -Receita-Despesa'!$B43,'Conciliação Bancária 2016.17.18'!$D:$D,'Base -Receita-Despesa'!C$5)</f>
        <v>0</v>
      </c>
      <c r="D43" s="192">
        <f>SUMIFS('Conciliação Bancária 2016.17.18'!$J:$J,'Conciliação Bancária 2016.17.18'!$K:$K,'Base -Receita-Despesa'!$B43,'Conciliação Bancária 2016.17.18'!$D:$D,'Base -Receita-Despesa'!D$5)</f>
        <v>-10120.59</v>
      </c>
      <c r="E43" s="192">
        <f>SUMIFS('Conciliação Bancária 2016.17.18'!$J:$J,'Conciliação Bancária 2016.17.18'!$K:$K,'Base -Receita-Despesa'!$B43,'Conciliação Bancária 2016.17.18'!$D:$D,'Base -Receita-Despesa'!E$5)</f>
        <v>-873.6</v>
      </c>
      <c r="F43" s="192">
        <f>SUMIFS('Conciliação Bancária 2016.17.18'!$J:$J,'Conciliação Bancária 2016.17.18'!$K:$K,'Base -Receita-Despesa'!$B43,'Conciliação Bancária 2016.17.18'!$D:$D,'Base -Receita-Despesa'!F$5)</f>
        <v>-2065.4</v>
      </c>
      <c r="G43" s="192">
        <f>SUMIFS('Conciliação Bancária 2016.17.18'!$J:$J,'Conciliação Bancária 2016.17.18'!$K:$K,'Base -Receita-Despesa'!$B43,'Conciliação Bancária 2016.17.18'!$D:$D,'Base -Receita-Despesa'!G$5)</f>
        <v>-699.2</v>
      </c>
      <c r="H43" s="192">
        <f>SUMIFS('Conciliação Bancária 2016.17.18'!$J:$J,'Conciliação Bancária 2016.17.18'!$K:$K,'Base -Receita-Despesa'!$B43,'Conciliação Bancária 2016.17.18'!$D:$D,'Base -Receita-Despesa'!H$5)</f>
        <v>-3916.24</v>
      </c>
      <c r="I43" s="192">
        <f>SUMIFS('Conciliação Bancária 2016.17.18'!$J:$J,'Conciliação Bancária 2016.17.18'!$K:$K,'Base -Receita-Despesa'!$B43,'Conciliação Bancária 2016.17.18'!$D:$D,'Base -Receita-Despesa'!I$5)</f>
        <v>-1169.1099999999999</v>
      </c>
      <c r="J43" s="192">
        <f>SUMIFS('Conciliação Bancária 2016.17.18'!$J:$J,'Conciliação Bancária 2016.17.18'!$K:$K,'Base -Receita-Despesa'!$B43,'Conciliação Bancária 2016.17.18'!$D:$D,'Base -Receita-Despesa'!J$5)</f>
        <v>-1488</v>
      </c>
      <c r="K43" s="192">
        <f>SUMIFS('Conciliação Bancária 2016.17.18'!$J:$J,'Conciliação Bancária 2016.17.18'!$K:$K,'Base -Receita-Despesa'!$B43,'Conciliação Bancária 2016.17.18'!$D:$D,'Base -Receita-Despesa'!K$5)</f>
        <v>-3380.63</v>
      </c>
      <c r="L43" s="192">
        <f>SUMIFS('Conciliação Bancária 2016.17.18'!$J:$J,'Conciliação Bancária 2016.17.18'!$K:$K,'Base -Receita-Despesa'!$B43,'Conciliação Bancária 2016.17.18'!$D:$D,'Base -Receita-Despesa'!L$5)</f>
        <v>-2667.8999999999996</v>
      </c>
      <c r="M43" s="192">
        <f>SUMIFS('Conciliação Bancária 2016.17.18'!$J:$J,'Conciliação Bancária 2016.17.18'!$K:$K,'Base -Receita-Despesa'!$B43,'Conciliação Bancária 2016.17.18'!$D:$D,'Base -Receita-Despesa'!M$5)</f>
        <v>0</v>
      </c>
      <c r="N43" s="232">
        <f>SUMIFS('Conciliação Bancária 2016.17.18'!$J:$J,'Conciliação Bancária 2016.17.18'!$K:$K,'Base -Receita-Despesa'!$B43,'Conciliação Bancária 2016.17.18'!$D:$D,'Base -Receita-Despesa'!N$5)</f>
        <v>-6778.1200000000008</v>
      </c>
      <c r="O43" s="239">
        <f t="shared" si="72"/>
        <v>-33158.79</v>
      </c>
      <c r="P43" s="207"/>
      <c r="Q43" s="216">
        <f>SUMIFS('Conciliação Bancária 2016.17.18'!$J:$J,'Conciliação Bancária 2016.17.18'!$K:$K,'Base -Receita-Despesa'!$B43,'Conciliação Bancária 2016.17.18'!$D:$D,'Base -Receita-Despesa'!Q$5)</f>
        <v>0</v>
      </c>
      <c r="R43" s="192">
        <f>SUMIFS('Conciliação Bancária 2016.17.18'!$J:$J,'Conciliação Bancária 2016.17.18'!$K:$K,'Base -Receita-Despesa'!$B43,'Conciliação Bancária 2016.17.18'!$D:$D,'Base -Receita-Despesa'!R$5)</f>
        <v>-506.65</v>
      </c>
      <c r="S43" s="192">
        <f>SUMIFS('Conciliação Bancária 2016.17.18'!$J:$J,'Conciliação Bancária 2016.17.18'!$K:$K,'Base -Receita-Despesa'!$B43,'Conciliação Bancária 2016.17.18'!$D:$D,'Base -Receita-Despesa'!S$5)</f>
        <v>-3449.87</v>
      </c>
      <c r="T43" s="192">
        <f>SUMIFS('Conciliação Bancária 2016.17.18'!$J:$J,'Conciliação Bancária 2016.17.18'!$K:$K,'Base -Receita-Despesa'!$B43,'Conciliação Bancária 2016.17.18'!$D:$D,'Base -Receita-Despesa'!T$5)</f>
        <v>0</v>
      </c>
      <c r="U43" s="192">
        <f>SUMIFS('Conciliação Bancária 2016.17.18'!$J:$J,'Conciliação Bancária 2016.17.18'!$K:$K,'Base -Receita-Despesa'!$B43,'Conciliação Bancária 2016.17.18'!$D:$D,'Base -Receita-Despesa'!U$5)</f>
        <v>-8040.0599999999995</v>
      </c>
      <c r="V43" s="192">
        <f>SUMIFS('Conciliação Bancária 2016.17.18'!$J:$J,'Conciliação Bancária 2016.17.18'!$K:$K,'Base -Receita-Despesa'!$B43,'Conciliação Bancária 2016.17.18'!$D:$D,'Base -Receita-Despesa'!V$5)</f>
        <v>0</v>
      </c>
      <c r="W43" s="192">
        <f>SUMIFS('Conciliação Bancária 2016.17.18'!$J:$J,'Conciliação Bancária 2016.17.18'!$K:$K,'Base -Receita-Despesa'!$B43,'Conciliação Bancária 2016.17.18'!$D:$D,'Base -Receita-Despesa'!W$5)</f>
        <v>-3595.07</v>
      </c>
      <c r="X43" s="192">
        <f>SUMIFS('Conciliação Bancária 2016.17.18'!$J:$J,'Conciliação Bancária 2016.17.18'!$K:$K,'Base -Receita-Despesa'!$B43,'Conciliação Bancária 2016.17.18'!$D:$D,'Base -Receita-Despesa'!X$5)</f>
        <v>-10395.249999999998</v>
      </c>
      <c r="Y43" s="192">
        <f>SUMIFS('Conciliação Bancária 2016.17.18'!$J:$J,'Conciliação Bancária 2016.17.18'!$K:$K,'Base -Receita-Despesa'!$B43,'Conciliação Bancária 2016.17.18'!$D:$D,'Base -Receita-Despesa'!Y$5)</f>
        <v>-14517.01</v>
      </c>
      <c r="Z43" s="192">
        <f>SUMIFS('Conciliação Bancária 2016.17.18'!$J:$J,'Conciliação Bancária 2016.17.18'!$K:$K,'Base -Receita-Despesa'!$B43,'Conciliação Bancária 2016.17.18'!$D:$D,'Base -Receita-Despesa'!Z$5)</f>
        <v>-25107.739999999998</v>
      </c>
      <c r="AA43" s="192">
        <f>SUMIFS('Conciliação Bancária 2016.17.18'!$J:$J,'Conciliação Bancária 2016.17.18'!$K:$K,'Base -Receita-Despesa'!$B43,'Conciliação Bancária 2016.17.18'!$D:$D,'Base -Receita-Despesa'!AA$5)</f>
        <v>-11971.91</v>
      </c>
      <c r="AB43" s="192">
        <f>SUMIFS('Conciliação Bancária 2016.17.18'!$J:$J,'Conciliação Bancária 2016.17.18'!$K:$K,'Base -Receita-Despesa'!$B43,'Conciliação Bancária 2016.17.18'!$D:$D,'Base -Receita-Despesa'!AB$5)</f>
        <v>-5247.02</v>
      </c>
      <c r="AC43" s="193">
        <f t="shared" si="73"/>
        <v>-82830.58</v>
      </c>
      <c r="AD43" s="197">
        <f t="shared" si="74"/>
        <v>4.4716563308389761E-3</v>
      </c>
      <c r="AE43" s="194"/>
      <c r="AF43" s="216">
        <f>SUMIFS('Conciliação Bancária 2016.17.18'!$J:$J,'Conciliação Bancária 2016.17.18'!$K:$K,'Base -Receita-Despesa'!$B43,'Conciliação Bancária 2016.17.18'!$D:$D,'Base -Receita-Despesa'!AF$5)</f>
        <v>-2307.0500000000002</v>
      </c>
      <c r="AG43" s="192">
        <f>SUMIFS('Conciliação Bancária 2016.17.18'!$J:$J,'Conciliação Bancária 2016.17.18'!$K:$K,'Base -Receita-Despesa'!$B43,'Conciliação Bancária 2016.17.18'!$D:$D,'Base -Receita-Despesa'!AG$5)</f>
        <v>-3913.71</v>
      </c>
      <c r="AH43" s="192">
        <f>SUMIFS('Conciliação Bancária 2016.17.18'!$J:$J,'Conciliação Bancária 2016.17.18'!$K:$K,'Base -Receita-Despesa'!$B43,'Conciliação Bancária 2016.17.18'!$D:$D,'Base -Receita-Despesa'!AH$5)</f>
        <v>-13701.019999999999</v>
      </c>
      <c r="AI43" s="192">
        <f>SUMIFS('Conciliação Bancária 2016.17.18'!$J:$J,'Conciliação Bancária 2016.17.18'!$K:$K,'Base -Receita-Despesa'!$B43,'Conciliação Bancária 2016.17.18'!$D:$D,'Base -Receita-Despesa'!AI$5)</f>
        <v>-7669.67</v>
      </c>
      <c r="AJ43" s="192">
        <f>SUMIFS('Conciliação Bancária 2016.17.18'!$J:$J,'Conciliação Bancária 2016.17.18'!$K:$K,'Base -Receita-Despesa'!$B43,'Conciliação Bancária 2016.17.18'!$D:$D,'Base -Receita-Despesa'!AJ$5)</f>
        <v>0</v>
      </c>
      <c r="AK43" s="192">
        <f>SUMIFS('Conciliação Bancária 2016.17.18'!$J:$J,'Conciliação Bancária 2016.17.18'!$K:$K,'Base -Receita-Despesa'!$B43,'Conciliação Bancária 2016.17.18'!$D:$D,'Base -Receita-Despesa'!AK$5)</f>
        <v>0</v>
      </c>
      <c r="AL43" s="192">
        <f>SUMIFS('Conciliação Bancária 2016.17.18'!$J:$J,'Conciliação Bancária 2016.17.18'!$K:$K,'Base -Receita-Despesa'!$B43,'Conciliação Bancária 2016.17.18'!$D:$D,'Base -Receita-Despesa'!AL$5)</f>
        <v>0</v>
      </c>
      <c r="AM43" s="192">
        <f>SUMIFS('Conciliação Bancária 2016.17.18'!$J:$J,'Conciliação Bancária 2016.17.18'!$K:$K,'Base -Receita-Despesa'!$B43,'Conciliação Bancária 2016.17.18'!$D:$D,'Base -Receita-Despesa'!AM$5)</f>
        <v>0</v>
      </c>
      <c r="AN43" s="192">
        <f>SUMIFS('Conciliação Bancária 2016.17.18'!$J:$J,'Conciliação Bancária 2016.17.18'!$K:$K,'Base -Receita-Despesa'!$B43,'Conciliação Bancária 2016.17.18'!$D:$D,'Base -Receita-Despesa'!AN$5)</f>
        <v>0</v>
      </c>
      <c r="AO43" s="192">
        <f>SUMIFS('Conciliação Bancária 2016.17.18'!$J:$J,'Conciliação Bancária 2016.17.18'!$K:$K,'Base -Receita-Despesa'!$B43,'Conciliação Bancária 2016.17.18'!$D:$D,'Base -Receita-Despesa'!AO$5)</f>
        <v>0</v>
      </c>
      <c r="AP43" s="192">
        <f>SUMIFS('Conciliação Bancária 2016.17.18'!$J:$J,'Conciliação Bancária 2016.17.18'!$K:$K,'Base -Receita-Despesa'!$B43,'Conciliação Bancária 2016.17.18'!$D:$D,'Base -Receita-Despesa'!AP$5)</f>
        <v>0</v>
      </c>
      <c r="AQ43" s="192">
        <f>SUMIFS('Conciliação Bancária 2016.17.18'!$J:$J,'Conciliação Bancária 2016.17.18'!$K:$K,'Base -Receita-Despesa'!$B43,'Conciliação Bancária 2016.17.18'!$D:$D,'Base -Receita-Despesa'!AQ$5)</f>
        <v>0</v>
      </c>
      <c r="AR43" s="193">
        <f t="shared" si="75"/>
        <v>-27591.449999999997</v>
      </c>
      <c r="AS43" s="197">
        <f t="shared" si="76"/>
        <v>2.6937494007113088E-3</v>
      </c>
      <c r="AT43" s="194"/>
    </row>
    <row r="44" spans="2:46" s="195" customFormat="1" outlineLevel="1" x14ac:dyDescent="0.3">
      <c r="B44" s="249" t="s">
        <v>87</v>
      </c>
      <c r="C44" s="216">
        <f>SUMIFS('Conciliação Bancária 2016.17.18'!$J:$J,'Conciliação Bancária 2016.17.18'!$K:$K,'Base -Receita-Despesa'!$B44,'Conciliação Bancária 2016.17.18'!$D:$D,'Base -Receita-Despesa'!C$5)</f>
        <v>0</v>
      </c>
      <c r="D44" s="192">
        <f>SUMIFS('Conciliação Bancária 2016.17.18'!$J:$J,'Conciliação Bancária 2016.17.18'!$K:$K,'Base -Receita-Despesa'!$B44,'Conciliação Bancária 2016.17.18'!$D:$D,'Base -Receita-Despesa'!D$5)</f>
        <v>0</v>
      </c>
      <c r="E44" s="192">
        <f>SUMIFS('Conciliação Bancária 2016.17.18'!$J:$J,'Conciliação Bancária 2016.17.18'!$K:$K,'Base -Receita-Despesa'!$B44,'Conciliação Bancária 2016.17.18'!$D:$D,'Base -Receita-Despesa'!E$5)</f>
        <v>0</v>
      </c>
      <c r="F44" s="192">
        <f>SUMIFS('Conciliação Bancária 2016.17.18'!$J:$J,'Conciliação Bancária 2016.17.18'!$K:$K,'Base -Receita-Despesa'!$B44,'Conciliação Bancária 2016.17.18'!$D:$D,'Base -Receita-Despesa'!F$5)</f>
        <v>0</v>
      </c>
      <c r="G44" s="192">
        <f>SUMIFS('Conciliação Bancária 2016.17.18'!$J:$J,'Conciliação Bancária 2016.17.18'!$K:$K,'Base -Receita-Despesa'!$B44,'Conciliação Bancária 2016.17.18'!$D:$D,'Base -Receita-Despesa'!G$5)</f>
        <v>0</v>
      </c>
      <c r="H44" s="192">
        <f>SUMIFS('Conciliação Bancária 2016.17.18'!$J:$J,'Conciliação Bancária 2016.17.18'!$K:$K,'Base -Receita-Despesa'!$B44,'Conciliação Bancária 2016.17.18'!$D:$D,'Base -Receita-Despesa'!H$5)</f>
        <v>0</v>
      </c>
      <c r="I44" s="192">
        <f>SUMIFS('Conciliação Bancária 2016.17.18'!$J:$J,'Conciliação Bancária 2016.17.18'!$K:$K,'Base -Receita-Despesa'!$B44,'Conciliação Bancária 2016.17.18'!$D:$D,'Base -Receita-Despesa'!I$5)</f>
        <v>0</v>
      </c>
      <c r="J44" s="192">
        <f>SUMIFS('Conciliação Bancária 2016.17.18'!$J:$J,'Conciliação Bancária 2016.17.18'!$K:$K,'Base -Receita-Despesa'!$B44,'Conciliação Bancária 2016.17.18'!$D:$D,'Base -Receita-Despesa'!J$5)</f>
        <v>0</v>
      </c>
      <c r="K44" s="192">
        <f>SUMIFS('Conciliação Bancária 2016.17.18'!$J:$J,'Conciliação Bancária 2016.17.18'!$K:$K,'Base -Receita-Despesa'!$B44,'Conciliação Bancária 2016.17.18'!$D:$D,'Base -Receita-Despesa'!K$5)</f>
        <v>0</v>
      </c>
      <c r="L44" s="192">
        <f>SUMIFS('Conciliação Bancária 2016.17.18'!$J:$J,'Conciliação Bancária 2016.17.18'!$K:$K,'Base -Receita-Despesa'!$B44,'Conciliação Bancária 2016.17.18'!$D:$D,'Base -Receita-Despesa'!L$5)</f>
        <v>0</v>
      </c>
      <c r="M44" s="192">
        <f>SUMIFS('Conciliação Bancária 2016.17.18'!$J:$J,'Conciliação Bancária 2016.17.18'!$K:$K,'Base -Receita-Despesa'!$B44,'Conciliação Bancária 2016.17.18'!$D:$D,'Base -Receita-Despesa'!M$5)</f>
        <v>0</v>
      </c>
      <c r="N44" s="232">
        <f>SUMIFS('Conciliação Bancária 2016.17.18'!$J:$J,'Conciliação Bancária 2016.17.18'!$K:$K,'Base -Receita-Despesa'!$B44,'Conciliação Bancária 2016.17.18'!$D:$D,'Base -Receita-Despesa'!N$5)</f>
        <v>0</v>
      </c>
      <c r="O44" s="239">
        <f t="shared" si="72"/>
        <v>0</v>
      </c>
      <c r="P44" s="207"/>
      <c r="Q44" s="216">
        <f>SUMIFS('Conciliação Bancária 2016.17.18'!$J:$J,'Conciliação Bancária 2016.17.18'!$K:$K,'Base -Receita-Despesa'!$B44,'Conciliação Bancária 2016.17.18'!$D:$D,'Base -Receita-Despesa'!Q$5)</f>
        <v>0</v>
      </c>
      <c r="R44" s="192">
        <f>SUMIFS('Conciliação Bancária 2016.17.18'!$J:$J,'Conciliação Bancária 2016.17.18'!$K:$K,'Base -Receita-Despesa'!$B44,'Conciliação Bancária 2016.17.18'!$D:$D,'Base -Receita-Despesa'!R$5)</f>
        <v>0</v>
      </c>
      <c r="S44" s="192">
        <f>SUMIFS('Conciliação Bancária 2016.17.18'!$J:$J,'Conciliação Bancária 2016.17.18'!$K:$K,'Base -Receita-Despesa'!$B44,'Conciliação Bancária 2016.17.18'!$D:$D,'Base -Receita-Despesa'!S$5)</f>
        <v>0</v>
      </c>
      <c r="T44" s="192">
        <f>SUMIFS('Conciliação Bancária 2016.17.18'!$J:$J,'Conciliação Bancária 2016.17.18'!$K:$K,'Base -Receita-Despesa'!$B44,'Conciliação Bancária 2016.17.18'!$D:$D,'Base -Receita-Despesa'!T$5)</f>
        <v>0</v>
      </c>
      <c r="U44" s="192">
        <f>SUMIFS('Conciliação Bancária 2016.17.18'!$J:$J,'Conciliação Bancária 2016.17.18'!$K:$K,'Base -Receita-Despesa'!$B44,'Conciliação Bancária 2016.17.18'!$D:$D,'Base -Receita-Despesa'!U$5)</f>
        <v>0</v>
      </c>
      <c r="V44" s="192">
        <f>SUMIFS('Conciliação Bancária 2016.17.18'!$J:$J,'Conciliação Bancária 2016.17.18'!$K:$K,'Base -Receita-Despesa'!$B44,'Conciliação Bancária 2016.17.18'!$D:$D,'Base -Receita-Despesa'!V$5)</f>
        <v>0</v>
      </c>
      <c r="W44" s="192">
        <f>SUMIFS('Conciliação Bancária 2016.17.18'!$J:$J,'Conciliação Bancária 2016.17.18'!$K:$K,'Base -Receita-Despesa'!$B44,'Conciliação Bancária 2016.17.18'!$D:$D,'Base -Receita-Despesa'!W$5)</f>
        <v>0</v>
      </c>
      <c r="X44" s="192">
        <f>SUMIFS('Conciliação Bancária 2016.17.18'!$J:$J,'Conciliação Bancária 2016.17.18'!$K:$K,'Base -Receita-Despesa'!$B44,'Conciliação Bancária 2016.17.18'!$D:$D,'Base -Receita-Despesa'!X$5)</f>
        <v>0</v>
      </c>
      <c r="Y44" s="192">
        <f>SUMIFS('Conciliação Bancária 2016.17.18'!$J:$J,'Conciliação Bancária 2016.17.18'!$K:$K,'Base -Receita-Despesa'!$B44,'Conciliação Bancária 2016.17.18'!$D:$D,'Base -Receita-Despesa'!Y$5)</f>
        <v>0</v>
      </c>
      <c r="Z44" s="192">
        <f>SUMIFS('Conciliação Bancária 2016.17.18'!$J:$J,'Conciliação Bancária 2016.17.18'!$K:$K,'Base -Receita-Despesa'!$B44,'Conciliação Bancária 2016.17.18'!$D:$D,'Base -Receita-Despesa'!Z$5)</f>
        <v>0</v>
      </c>
      <c r="AA44" s="192">
        <f>SUMIFS('Conciliação Bancária 2016.17.18'!$J:$J,'Conciliação Bancária 2016.17.18'!$K:$K,'Base -Receita-Despesa'!$B44,'Conciliação Bancária 2016.17.18'!$D:$D,'Base -Receita-Despesa'!AA$5)</f>
        <v>0</v>
      </c>
      <c r="AB44" s="192">
        <f>SUMIFS('Conciliação Bancária 2016.17.18'!$J:$J,'Conciliação Bancária 2016.17.18'!$K:$K,'Base -Receita-Despesa'!$B44,'Conciliação Bancária 2016.17.18'!$D:$D,'Base -Receita-Despesa'!AB$5)</f>
        <v>0</v>
      </c>
      <c r="AC44" s="193">
        <f t="shared" si="73"/>
        <v>0</v>
      </c>
      <c r="AD44" s="197">
        <f t="shared" si="74"/>
        <v>0</v>
      </c>
      <c r="AE44" s="194"/>
      <c r="AF44" s="216">
        <f>SUMIFS('Conciliação Bancária 2016.17.18'!$J:$J,'Conciliação Bancária 2016.17.18'!$K:$K,'Base -Receita-Despesa'!$B44,'Conciliação Bancária 2016.17.18'!$D:$D,'Base -Receita-Despesa'!AF$5)</f>
        <v>0</v>
      </c>
      <c r="AG44" s="192">
        <f>SUMIFS('Conciliação Bancária 2016.17.18'!$J:$J,'Conciliação Bancária 2016.17.18'!$K:$K,'Base -Receita-Despesa'!$B44,'Conciliação Bancária 2016.17.18'!$D:$D,'Base -Receita-Despesa'!AG$5)</f>
        <v>0</v>
      </c>
      <c r="AH44" s="192">
        <f>SUMIFS('Conciliação Bancária 2016.17.18'!$J:$J,'Conciliação Bancária 2016.17.18'!$K:$K,'Base -Receita-Despesa'!$B44,'Conciliação Bancária 2016.17.18'!$D:$D,'Base -Receita-Despesa'!AH$5)</f>
        <v>0</v>
      </c>
      <c r="AI44" s="192">
        <f>SUMIFS('Conciliação Bancária 2016.17.18'!$J:$J,'Conciliação Bancária 2016.17.18'!$K:$K,'Base -Receita-Despesa'!$B44,'Conciliação Bancária 2016.17.18'!$D:$D,'Base -Receita-Despesa'!AI$5)</f>
        <v>0</v>
      </c>
      <c r="AJ44" s="192">
        <f>SUMIFS('Conciliação Bancária 2016.17.18'!$J:$J,'Conciliação Bancária 2016.17.18'!$K:$K,'Base -Receita-Despesa'!$B44,'Conciliação Bancária 2016.17.18'!$D:$D,'Base -Receita-Despesa'!AJ$5)</f>
        <v>0</v>
      </c>
      <c r="AK44" s="192">
        <f>SUMIFS('Conciliação Bancária 2016.17.18'!$J:$J,'Conciliação Bancária 2016.17.18'!$K:$K,'Base -Receita-Despesa'!$B44,'Conciliação Bancária 2016.17.18'!$D:$D,'Base -Receita-Despesa'!AK$5)</f>
        <v>0</v>
      </c>
      <c r="AL44" s="192">
        <f>SUMIFS('Conciliação Bancária 2016.17.18'!$J:$J,'Conciliação Bancária 2016.17.18'!$K:$K,'Base -Receita-Despesa'!$B44,'Conciliação Bancária 2016.17.18'!$D:$D,'Base -Receita-Despesa'!AL$5)</f>
        <v>0</v>
      </c>
      <c r="AM44" s="192">
        <f>SUMIFS('Conciliação Bancária 2016.17.18'!$J:$J,'Conciliação Bancária 2016.17.18'!$K:$K,'Base -Receita-Despesa'!$B44,'Conciliação Bancária 2016.17.18'!$D:$D,'Base -Receita-Despesa'!AM$5)</f>
        <v>0</v>
      </c>
      <c r="AN44" s="192">
        <f>SUMIFS('Conciliação Bancária 2016.17.18'!$J:$J,'Conciliação Bancária 2016.17.18'!$K:$K,'Base -Receita-Despesa'!$B44,'Conciliação Bancária 2016.17.18'!$D:$D,'Base -Receita-Despesa'!AN$5)</f>
        <v>0</v>
      </c>
      <c r="AO44" s="192">
        <f>SUMIFS('Conciliação Bancária 2016.17.18'!$J:$J,'Conciliação Bancária 2016.17.18'!$K:$K,'Base -Receita-Despesa'!$B44,'Conciliação Bancária 2016.17.18'!$D:$D,'Base -Receita-Despesa'!AO$5)</f>
        <v>0</v>
      </c>
      <c r="AP44" s="192">
        <f>SUMIFS('Conciliação Bancária 2016.17.18'!$J:$J,'Conciliação Bancária 2016.17.18'!$K:$K,'Base -Receita-Despesa'!$B44,'Conciliação Bancária 2016.17.18'!$D:$D,'Base -Receita-Despesa'!AP$5)</f>
        <v>0</v>
      </c>
      <c r="AQ44" s="192">
        <f>SUMIFS('Conciliação Bancária 2016.17.18'!$J:$J,'Conciliação Bancária 2016.17.18'!$K:$K,'Base -Receita-Despesa'!$B44,'Conciliação Bancária 2016.17.18'!$D:$D,'Base -Receita-Despesa'!AQ$5)</f>
        <v>0</v>
      </c>
      <c r="AR44" s="193">
        <f t="shared" si="75"/>
        <v>0</v>
      </c>
      <c r="AS44" s="197">
        <f t="shared" si="76"/>
        <v>0</v>
      </c>
      <c r="AT44" s="194"/>
    </row>
    <row r="45" spans="2:46" s="195" customFormat="1" outlineLevel="1" x14ac:dyDescent="0.3">
      <c r="B45" s="249" t="s">
        <v>88</v>
      </c>
      <c r="C45" s="216">
        <f>SUMIFS('Conciliação Bancária 2016.17.18'!$J:$J,'Conciliação Bancária 2016.17.18'!$K:$K,'Base -Receita-Despesa'!$B45,'Conciliação Bancária 2016.17.18'!$D:$D,'Base -Receita-Despesa'!C$5)</f>
        <v>0</v>
      </c>
      <c r="D45" s="192">
        <f>SUMIFS('Conciliação Bancária 2016.17.18'!$J:$J,'Conciliação Bancária 2016.17.18'!$K:$K,'Base -Receita-Despesa'!$B45,'Conciliação Bancária 2016.17.18'!$D:$D,'Base -Receita-Despesa'!D$5)</f>
        <v>-2456</v>
      </c>
      <c r="E45" s="192">
        <f>SUMIFS('Conciliação Bancária 2016.17.18'!$J:$J,'Conciliação Bancária 2016.17.18'!$K:$K,'Base -Receita-Despesa'!$B45,'Conciliação Bancária 2016.17.18'!$D:$D,'Base -Receita-Despesa'!E$5)</f>
        <v>0</v>
      </c>
      <c r="F45" s="192">
        <f>SUMIFS('Conciliação Bancária 2016.17.18'!$J:$J,'Conciliação Bancária 2016.17.18'!$K:$K,'Base -Receita-Despesa'!$B45,'Conciliação Bancária 2016.17.18'!$D:$D,'Base -Receita-Despesa'!F$5)</f>
        <v>-1760</v>
      </c>
      <c r="G45" s="192">
        <f>SUMIFS('Conciliação Bancária 2016.17.18'!$J:$J,'Conciliação Bancária 2016.17.18'!$K:$K,'Base -Receita-Despesa'!$B45,'Conciliação Bancária 2016.17.18'!$D:$D,'Base -Receita-Despesa'!G$5)</f>
        <v>-880</v>
      </c>
      <c r="H45" s="192">
        <f>SUMIFS('Conciliação Bancária 2016.17.18'!$J:$J,'Conciliação Bancária 2016.17.18'!$K:$K,'Base -Receita-Despesa'!$B45,'Conciliação Bancária 2016.17.18'!$D:$D,'Base -Receita-Despesa'!H$5)</f>
        <v>-880</v>
      </c>
      <c r="I45" s="192">
        <f>SUMIFS('Conciliação Bancária 2016.17.18'!$J:$J,'Conciliação Bancária 2016.17.18'!$K:$K,'Base -Receita-Despesa'!$B45,'Conciliação Bancária 2016.17.18'!$D:$D,'Base -Receita-Despesa'!I$5)</f>
        <v>-880</v>
      </c>
      <c r="J45" s="192">
        <f>SUMIFS('Conciliação Bancária 2016.17.18'!$J:$J,'Conciliação Bancária 2016.17.18'!$K:$K,'Base -Receita-Despesa'!$B45,'Conciliação Bancária 2016.17.18'!$D:$D,'Base -Receita-Despesa'!J$5)</f>
        <v>-880</v>
      </c>
      <c r="K45" s="192">
        <f>SUMIFS('Conciliação Bancária 2016.17.18'!$J:$J,'Conciliação Bancária 2016.17.18'!$K:$K,'Base -Receita-Despesa'!$B45,'Conciliação Bancária 2016.17.18'!$D:$D,'Base -Receita-Despesa'!K$5)</f>
        <v>-880</v>
      </c>
      <c r="L45" s="192">
        <f>SUMIFS('Conciliação Bancária 2016.17.18'!$J:$J,'Conciliação Bancária 2016.17.18'!$K:$K,'Base -Receita-Despesa'!$B45,'Conciliação Bancária 2016.17.18'!$D:$D,'Base -Receita-Despesa'!L$5)</f>
        <v>-880</v>
      </c>
      <c r="M45" s="192">
        <f>SUMIFS('Conciliação Bancária 2016.17.18'!$J:$J,'Conciliação Bancária 2016.17.18'!$K:$K,'Base -Receita-Despesa'!$B45,'Conciliação Bancária 2016.17.18'!$D:$D,'Base -Receita-Despesa'!M$5)</f>
        <v>-880</v>
      </c>
      <c r="N45" s="232">
        <f>SUMIFS('Conciliação Bancária 2016.17.18'!$J:$J,'Conciliação Bancária 2016.17.18'!$K:$K,'Base -Receita-Despesa'!$B45,'Conciliação Bancária 2016.17.18'!$D:$D,'Base -Receita-Despesa'!N$5)</f>
        <v>-880</v>
      </c>
      <c r="O45" s="239">
        <f t="shared" si="72"/>
        <v>-11256</v>
      </c>
      <c r="P45" s="207"/>
      <c r="Q45" s="216">
        <f>SUMIFS('Conciliação Bancária 2016.17.18'!$J:$J,'Conciliação Bancária 2016.17.18'!$K:$K,'Base -Receita-Despesa'!$B45,'Conciliação Bancária 2016.17.18'!$D:$D,'Base -Receita-Despesa'!Q$5)</f>
        <v>-880</v>
      </c>
      <c r="R45" s="192">
        <f>SUMIFS('Conciliação Bancária 2016.17.18'!$J:$J,'Conciliação Bancária 2016.17.18'!$K:$K,'Base -Receita-Despesa'!$B45,'Conciliação Bancária 2016.17.18'!$D:$D,'Base -Receita-Despesa'!R$5)</f>
        <v>-880</v>
      </c>
      <c r="S45" s="192">
        <f>SUMIFS('Conciliação Bancária 2016.17.18'!$J:$J,'Conciliação Bancária 2016.17.18'!$K:$K,'Base -Receita-Despesa'!$B45,'Conciliação Bancária 2016.17.18'!$D:$D,'Base -Receita-Despesa'!S$5)</f>
        <v>-994</v>
      </c>
      <c r="T45" s="192">
        <f>SUMIFS('Conciliação Bancária 2016.17.18'!$J:$J,'Conciliação Bancária 2016.17.18'!$K:$K,'Base -Receita-Despesa'!$B45,'Conciliação Bancária 2016.17.18'!$D:$D,'Base -Receita-Despesa'!T$5)</f>
        <v>-937</v>
      </c>
      <c r="U45" s="192">
        <f>SUMIFS('Conciliação Bancária 2016.17.18'!$J:$J,'Conciliação Bancária 2016.17.18'!$K:$K,'Base -Receita-Despesa'!$B45,'Conciliação Bancária 2016.17.18'!$D:$D,'Base -Receita-Despesa'!U$5)</f>
        <v>-937</v>
      </c>
      <c r="V45" s="192">
        <f>SUMIFS('Conciliação Bancária 2016.17.18'!$J:$J,'Conciliação Bancária 2016.17.18'!$K:$K,'Base -Receita-Despesa'!$B45,'Conciliação Bancária 2016.17.18'!$D:$D,'Base -Receita-Despesa'!V$5)</f>
        <v>0</v>
      </c>
      <c r="W45" s="192">
        <f>SUMIFS('Conciliação Bancária 2016.17.18'!$J:$J,'Conciliação Bancária 2016.17.18'!$K:$K,'Base -Receita-Despesa'!$B45,'Conciliação Bancária 2016.17.18'!$D:$D,'Base -Receita-Despesa'!W$5)</f>
        <v>-937</v>
      </c>
      <c r="X45" s="192">
        <f>SUMIFS('Conciliação Bancária 2016.17.18'!$J:$J,'Conciliação Bancária 2016.17.18'!$K:$K,'Base -Receita-Despesa'!$B45,'Conciliação Bancária 2016.17.18'!$D:$D,'Base -Receita-Despesa'!X$5)</f>
        <v>-937</v>
      </c>
      <c r="Y45" s="192">
        <f>SUMIFS('Conciliação Bancária 2016.17.18'!$J:$J,'Conciliação Bancária 2016.17.18'!$K:$K,'Base -Receita-Despesa'!$B45,'Conciliação Bancária 2016.17.18'!$D:$D,'Base -Receita-Despesa'!Y$5)</f>
        <v>-937</v>
      </c>
      <c r="Z45" s="192">
        <f>SUMIFS('Conciliação Bancária 2016.17.18'!$J:$J,'Conciliação Bancária 2016.17.18'!$K:$K,'Base -Receita-Despesa'!$B45,'Conciliação Bancária 2016.17.18'!$D:$D,'Base -Receita-Despesa'!Z$5)</f>
        <v>-937</v>
      </c>
      <c r="AA45" s="192">
        <f>SUMIFS('Conciliação Bancária 2016.17.18'!$J:$J,'Conciliação Bancária 2016.17.18'!$K:$K,'Base -Receita-Despesa'!$B45,'Conciliação Bancária 2016.17.18'!$D:$D,'Base -Receita-Despesa'!AA$5)</f>
        <v>-937</v>
      </c>
      <c r="AB45" s="192">
        <f>SUMIFS('Conciliação Bancária 2016.17.18'!$J:$J,'Conciliação Bancária 2016.17.18'!$K:$K,'Base -Receita-Despesa'!$B45,'Conciliação Bancária 2016.17.18'!$D:$D,'Base -Receita-Despesa'!AB$5)</f>
        <v>-937</v>
      </c>
      <c r="AC45" s="193">
        <f t="shared" si="73"/>
        <v>-10250</v>
      </c>
      <c r="AD45" s="197">
        <f t="shared" si="74"/>
        <v>5.5335212419253257E-4</v>
      </c>
      <c r="AE45" s="194"/>
      <c r="AF45" s="216">
        <f>SUMIFS('Conciliação Bancária 2016.17.18'!$J:$J,'Conciliação Bancária 2016.17.18'!$K:$K,'Base -Receita-Despesa'!$B45,'Conciliação Bancária 2016.17.18'!$D:$D,'Base -Receita-Despesa'!AF$5)</f>
        <v>-937</v>
      </c>
      <c r="AG45" s="192">
        <f>SUMIFS('Conciliação Bancária 2016.17.18'!$J:$J,'Conciliação Bancária 2016.17.18'!$K:$K,'Base -Receita-Despesa'!$B45,'Conciliação Bancária 2016.17.18'!$D:$D,'Base -Receita-Despesa'!AG$5)</f>
        <v>-937</v>
      </c>
      <c r="AH45" s="192">
        <f>SUMIFS('Conciliação Bancária 2016.17.18'!$J:$J,'Conciliação Bancária 2016.17.18'!$K:$K,'Base -Receita-Despesa'!$B45,'Conciliação Bancária 2016.17.18'!$D:$D,'Base -Receita-Despesa'!AH$5)</f>
        <v>-971</v>
      </c>
      <c r="AI45" s="192">
        <f>SUMIFS('Conciliação Bancária 2016.17.18'!$J:$J,'Conciliação Bancária 2016.17.18'!$K:$K,'Base -Receita-Despesa'!$B45,'Conciliação Bancária 2016.17.18'!$D:$D,'Base -Receita-Despesa'!AI$5)</f>
        <v>-954</v>
      </c>
      <c r="AJ45" s="192">
        <f>SUMIFS('Conciliação Bancária 2016.17.18'!$J:$J,'Conciliação Bancária 2016.17.18'!$K:$K,'Base -Receita-Despesa'!$B45,'Conciliação Bancária 2016.17.18'!$D:$D,'Base -Receita-Despesa'!AJ$5)</f>
        <v>0</v>
      </c>
      <c r="AK45" s="192">
        <f>SUMIFS('Conciliação Bancária 2016.17.18'!$J:$J,'Conciliação Bancária 2016.17.18'!$K:$K,'Base -Receita-Despesa'!$B45,'Conciliação Bancária 2016.17.18'!$D:$D,'Base -Receita-Despesa'!AK$5)</f>
        <v>0</v>
      </c>
      <c r="AL45" s="192">
        <f>SUMIFS('Conciliação Bancária 2016.17.18'!$J:$J,'Conciliação Bancária 2016.17.18'!$K:$K,'Base -Receita-Despesa'!$B45,'Conciliação Bancária 2016.17.18'!$D:$D,'Base -Receita-Despesa'!AL$5)</f>
        <v>0</v>
      </c>
      <c r="AM45" s="192">
        <f>SUMIFS('Conciliação Bancária 2016.17.18'!$J:$J,'Conciliação Bancária 2016.17.18'!$K:$K,'Base -Receita-Despesa'!$B45,'Conciliação Bancária 2016.17.18'!$D:$D,'Base -Receita-Despesa'!AM$5)</f>
        <v>0</v>
      </c>
      <c r="AN45" s="192">
        <f>SUMIFS('Conciliação Bancária 2016.17.18'!$J:$J,'Conciliação Bancária 2016.17.18'!$K:$K,'Base -Receita-Despesa'!$B45,'Conciliação Bancária 2016.17.18'!$D:$D,'Base -Receita-Despesa'!AN$5)</f>
        <v>0</v>
      </c>
      <c r="AO45" s="192">
        <f>SUMIFS('Conciliação Bancária 2016.17.18'!$J:$J,'Conciliação Bancária 2016.17.18'!$K:$K,'Base -Receita-Despesa'!$B45,'Conciliação Bancária 2016.17.18'!$D:$D,'Base -Receita-Despesa'!AO$5)</f>
        <v>0</v>
      </c>
      <c r="AP45" s="192">
        <f>SUMIFS('Conciliação Bancária 2016.17.18'!$J:$J,'Conciliação Bancária 2016.17.18'!$K:$K,'Base -Receita-Despesa'!$B45,'Conciliação Bancária 2016.17.18'!$D:$D,'Base -Receita-Despesa'!AP$5)</f>
        <v>0</v>
      </c>
      <c r="AQ45" s="192">
        <f>SUMIFS('Conciliação Bancária 2016.17.18'!$J:$J,'Conciliação Bancária 2016.17.18'!$K:$K,'Base -Receita-Despesa'!$B45,'Conciliação Bancária 2016.17.18'!$D:$D,'Base -Receita-Despesa'!AQ$5)</f>
        <v>0</v>
      </c>
      <c r="AR45" s="193">
        <f t="shared" si="75"/>
        <v>-3799</v>
      </c>
      <c r="AS45" s="197">
        <f t="shared" si="76"/>
        <v>3.7089583814197021E-4</v>
      </c>
      <c r="AT45" s="194"/>
    </row>
    <row r="46" spans="2:46" s="195" customFormat="1" outlineLevel="1" x14ac:dyDescent="0.3">
      <c r="B46" s="249" t="s">
        <v>89</v>
      </c>
      <c r="C46" s="216">
        <f>SUMIFS('Conciliação Bancária 2016.17.18'!$J:$J,'Conciliação Bancária 2016.17.18'!$K:$K,'Base -Receita-Despesa'!$B46,'Conciliação Bancária 2016.17.18'!$D:$D,'Base -Receita-Despesa'!C$5)</f>
        <v>0</v>
      </c>
      <c r="D46" s="192">
        <f>SUMIFS('Conciliação Bancária 2016.17.18'!$J:$J,'Conciliação Bancária 2016.17.18'!$K:$K,'Base -Receita-Despesa'!$B46,'Conciliação Bancária 2016.17.18'!$D:$D,'Base -Receita-Despesa'!D$5)</f>
        <v>0</v>
      </c>
      <c r="E46" s="192">
        <f>SUMIFS('Conciliação Bancária 2016.17.18'!$J:$J,'Conciliação Bancária 2016.17.18'!$K:$K,'Base -Receita-Despesa'!$B46,'Conciliação Bancária 2016.17.18'!$D:$D,'Base -Receita-Despesa'!E$5)</f>
        <v>0</v>
      </c>
      <c r="F46" s="192">
        <f>SUMIFS('Conciliação Bancária 2016.17.18'!$J:$J,'Conciliação Bancária 2016.17.18'!$K:$K,'Base -Receita-Despesa'!$B46,'Conciliação Bancária 2016.17.18'!$D:$D,'Base -Receita-Despesa'!F$5)</f>
        <v>0</v>
      </c>
      <c r="G46" s="192">
        <f>SUMIFS('Conciliação Bancária 2016.17.18'!$J:$J,'Conciliação Bancária 2016.17.18'!$K:$K,'Base -Receita-Despesa'!$B46,'Conciliação Bancária 2016.17.18'!$D:$D,'Base -Receita-Despesa'!G$5)</f>
        <v>0</v>
      </c>
      <c r="H46" s="192">
        <f>SUMIFS('Conciliação Bancária 2016.17.18'!$J:$J,'Conciliação Bancária 2016.17.18'!$K:$K,'Base -Receita-Despesa'!$B46,'Conciliação Bancária 2016.17.18'!$D:$D,'Base -Receita-Despesa'!H$5)</f>
        <v>0</v>
      </c>
      <c r="I46" s="192">
        <f>SUMIFS('Conciliação Bancária 2016.17.18'!$J:$J,'Conciliação Bancária 2016.17.18'!$K:$K,'Base -Receita-Despesa'!$B46,'Conciliação Bancária 2016.17.18'!$D:$D,'Base -Receita-Despesa'!I$5)</f>
        <v>0</v>
      </c>
      <c r="J46" s="192">
        <f>SUMIFS('Conciliação Bancária 2016.17.18'!$J:$J,'Conciliação Bancária 2016.17.18'!$K:$K,'Base -Receita-Despesa'!$B46,'Conciliação Bancária 2016.17.18'!$D:$D,'Base -Receita-Despesa'!J$5)</f>
        <v>0</v>
      </c>
      <c r="K46" s="192">
        <f>SUMIFS('Conciliação Bancária 2016.17.18'!$J:$J,'Conciliação Bancária 2016.17.18'!$K:$K,'Base -Receita-Despesa'!$B46,'Conciliação Bancária 2016.17.18'!$D:$D,'Base -Receita-Despesa'!K$5)</f>
        <v>0</v>
      </c>
      <c r="L46" s="192">
        <f>SUMIFS('Conciliação Bancária 2016.17.18'!$J:$J,'Conciliação Bancária 2016.17.18'!$K:$K,'Base -Receita-Despesa'!$B46,'Conciliação Bancária 2016.17.18'!$D:$D,'Base -Receita-Despesa'!L$5)</f>
        <v>0</v>
      </c>
      <c r="M46" s="192">
        <f>SUMIFS('Conciliação Bancária 2016.17.18'!$J:$J,'Conciliação Bancária 2016.17.18'!$K:$K,'Base -Receita-Despesa'!$B46,'Conciliação Bancária 2016.17.18'!$D:$D,'Base -Receita-Despesa'!M$5)</f>
        <v>0</v>
      </c>
      <c r="N46" s="232">
        <f>SUMIFS('Conciliação Bancária 2016.17.18'!$J:$J,'Conciliação Bancária 2016.17.18'!$K:$K,'Base -Receita-Despesa'!$B46,'Conciliação Bancária 2016.17.18'!$D:$D,'Base -Receita-Despesa'!N$5)</f>
        <v>0</v>
      </c>
      <c r="O46" s="239">
        <f t="shared" si="72"/>
        <v>0</v>
      </c>
      <c r="P46" s="207"/>
      <c r="Q46" s="216">
        <f>SUMIFS('Conciliação Bancária 2016.17.18'!$J:$J,'Conciliação Bancária 2016.17.18'!$K:$K,'Base -Receita-Despesa'!$B46,'Conciliação Bancária 2016.17.18'!$D:$D,'Base -Receita-Despesa'!Q$5)</f>
        <v>0</v>
      </c>
      <c r="R46" s="192">
        <f>SUMIFS('Conciliação Bancária 2016.17.18'!$J:$J,'Conciliação Bancária 2016.17.18'!$K:$K,'Base -Receita-Despesa'!$B46,'Conciliação Bancária 2016.17.18'!$D:$D,'Base -Receita-Despesa'!R$5)</f>
        <v>0</v>
      </c>
      <c r="S46" s="192">
        <f>SUMIFS('Conciliação Bancária 2016.17.18'!$J:$J,'Conciliação Bancária 2016.17.18'!$K:$K,'Base -Receita-Despesa'!$B46,'Conciliação Bancária 2016.17.18'!$D:$D,'Base -Receita-Despesa'!S$5)</f>
        <v>0</v>
      </c>
      <c r="T46" s="192">
        <f>SUMIFS('Conciliação Bancária 2016.17.18'!$J:$J,'Conciliação Bancária 2016.17.18'!$K:$K,'Base -Receita-Despesa'!$B46,'Conciliação Bancária 2016.17.18'!$D:$D,'Base -Receita-Despesa'!T$5)</f>
        <v>0</v>
      </c>
      <c r="U46" s="192">
        <f>SUMIFS('Conciliação Bancária 2016.17.18'!$J:$J,'Conciliação Bancária 2016.17.18'!$K:$K,'Base -Receita-Despesa'!$B46,'Conciliação Bancária 2016.17.18'!$D:$D,'Base -Receita-Despesa'!U$5)</f>
        <v>0</v>
      </c>
      <c r="V46" s="192">
        <f>SUMIFS('Conciliação Bancária 2016.17.18'!$J:$J,'Conciliação Bancária 2016.17.18'!$K:$K,'Base -Receita-Despesa'!$B46,'Conciliação Bancária 2016.17.18'!$D:$D,'Base -Receita-Despesa'!V$5)</f>
        <v>0</v>
      </c>
      <c r="W46" s="192">
        <f>SUMIFS('Conciliação Bancária 2016.17.18'!$J:$J,'Conciliação Bancária 2016.17.18'!$K:$K,'Base -Receita-Despesa'!$B46,'Conciliação Bancária 2016.17.18'!$D:$D,'Base -Receita-Despesa'!W$5)</f>
        <v>0</v>
      </c>
      <c r="X46" s="192">
        <f>SUMIFS('Conciliação Bancária 2016.17.18'!$J:$J,'Conciliação Bancária 2016.17.18'!$K:$K,'Base -Receita-Despesa'!$B46,'Conciliação Bancária 2016.17.18'!$D:$D,'Base -Receita-Despesa'!X$5)</f>
        <v>0</v>
      </c>
      <c r="Y46" s="192">
        <f>SUMIFS('Conciliação Bancária 2016.17.18'!$J:$J,'Conciliação Bancária 2016.17.18'!$K:$K,'Base -Receita-Despesa'!$B46,'Conciliação Bancária 2016.17.18'!$D:$D,'Base -Receita-Despesa'!Y$5)</f>
        <v>0</v>
      </c>
      <c r="Z46" s="192">
        <f>SUMIFS('Conciliação Bancária 2016.17.18'!$J:$J,'Conciliação Bancária 2016.17.18'!$K:$K,'Base -Receita-Despesa'!$B46,'Conciliação Bancária 2016.17.18'!$D:$D,'Base -Receita-Despesa'!Z$5)</f>
        <v>0</v>
      </c>
      <c r="AA46" s="192">
        <f>SUMIFS('Conciliação Bancária 2016.17.18'!$J:$J,'Conciliação Bancária 2016.17.18'!$K:$K,'Base -Receita-Despesa'!$B46,'Conciliação Bancária 2016.17.18'!$D:$D,'Base -Receita-Despesa'!AA$5)</f>
        <v>0</v>
      </c>
      <c r="AB46" s="192">
        <f>SUMIFS('Conciliação Bancária 2016.17.18'!$J:$J,'Conciliação Bancária 2016.17.18'!$K:$K,'Base -Receita-Despesa'!$B46,'Conciliação Bancária 2016.17.18'!$D:$D,'Base -Receita-Despesa'!AB$5)</f>
        <v>0</v>
      </c>
      <c r="AC46" s="193">
        <f t="shared" si="73"/>
        <v>0</v>
      </c>
      <c r="AD46" s="197">
        <f t="shared" si="74"/>
        <v>0</v>
      </c>
      <c r="AE46" s="194"/>
      <c r="AF46" s="216">
        <f>SUMIFS('Conciliação Bancária 2016.17.18'!$J:$J,'Conciliação Bancária 2016.17.18'!$K:$K,'Base -Receita-Despesa'!$B46,'Conciliação Bancária 2016.17.18'!$D:$D,'Base -Receita-Despesa'!AF$5)</f>
        <v>0</v>
      </c>
      <c r="AG46" s="192">
        <f>SUMIFS('Conciliação Bancária 2016.17.18'!$J:$J,'Conciliação Bancária 2016.17.18'!$K:$K,'Base -Receita-Despesa'!$B46,'Conciliação Bancária 2016.17.18'!$D:$D,'Base -Receita-Despesa'!AG$5)</f>
        <v>0</v>
      </c>
      <c r="AH46" s="192">
        <f>SUMIFS('Conciliação Bancária 2016.17.18'!$J:$J,'Conciliação Bancária 2016.17.18'!$K:$K,'Base -Receita-Despesa'!$B46,'Conciliação Bancária 2016.17.18'!$D:$D,'Base -Receita-Despesa'!AH$5)</f>
        <v>0</v>
      </c>
      <c r="AI46" s="192">
        <f>SUMIFS('Conciliação Bancária 2016.17.18'!$J:$J,'Conciliação Bancária 2016.17.18'!$K:$K,'Base -Receita-Despesa'!$B46,'Conciliação Bancária 2016.17.18'!$D:$D,'Base -Receita-Despesa'!AI$5)</f>
        <v>0</v>
      </c>
      <c r="AJ46" s="192">
        <f>SUMIFS('Conciliação Bancária 2016.17.18'!$J:$J,'Conciliação Bancária 2016.17.18'!$K:$K,'Base -Receita-Despesa'!$B46,'Conciliação Bancária 2016.17.18'!$D:$D,'Base -Receita-Despesa'!AJ$5)</f>
        <v>0</v>
      </c>
      <c r="AK46" s="192">
        <f>SUMIFS('Conciliação Bancária 2016.17.18'!$J:$J,'Conciliação Bancária 2016.17.18'!$K:$K,'Base -Receita-Despesa'!$B46,'Conciliação Bancária 2016.17.18'!$D:$D,'Base -Receita-Despesa'!AK$5)</f>
        <v>0</v>
      </c>
      <c r="AL46" s="192">
        <f>SUMIFS('Conciliação Bancária 2016.17.18'!$J:$J,'Conciliação Bancária 2016.17.18'!$K:$K,'Base -Receita-Despesa'!$B46,'Conciliação Bancária 2016.17.18'!$D:$D,'Base -Receita-Despesa'!AL$5)</f>
        <v>0</v>
      </c>
      <c r="AM46" s="192">
        <f>SUMIFS('Conciliação Bancária 2016.17.18'!$J:$J,'Conciliação Bancária 2016.17.18'!$K:$K,'Base -Receita-Despesa'!$B46,'Conciliação Bancária 2016.17.18'!$D:$D,'Base -Receita-Despesa'!AM$5)</f>
        <v>0</v>
      </c>
      <c r="AN46" s="192">
        <f>SUMIFS('Conciliação Bancária 2016.17.18'!$J:$J,'Conciliação Bancária 2016.17.18'!$K:$K,'Base -Receita-Despesa'!$B46,'Conciliação Bancária 2016.17.18'!$D:$D,'Base -Receita-Despesa'!AN$5)</f>
        <v>0</v>
      </c>
      <c r="AO46" s="192">
        <f>SUMIFS('Conciliação Bancária 2016.17.18'!$J:$J,'Conciliação Bancária 2016.17.18'!$K:$K,'Base -Receita-Despesa'!$B46,'Conciliação Bancária 2016.17.18'!$D:$D,'Base -Receita-Despesa'!AO$5)</f>
        <v>0</v>
      </c>
      <c r="AP46" s="192">
        <f>SUMIFS('Conciliação Bancária 2016.17.18'!$J:$J,'Conciliação Bancária 2016.17.18'!$K:$K,'Base -Receita-Despesa'!$B46,'Conciliação Bancária 2016.17.18'!$D:$D,'Base -Receita-Despesa'!AP$5)</f>
        <v>0</v>
      </c>
      <c r="AQ46" s="192">
        <f>SUMIFS('Conciliação Bancária 2016.17.18'!$J:$J,'Conciliação Bancária 2016.17.18'!$K:$K,'Base -Receita-Despesa'!$B46,'Conciliação Bancária 2016.17.18'!$D:$D,'Base -Receita-Despesa'!AQ$5)</f>
        <v>0</v>
      </c>
      <c r="AR46" s="193">
        <f t="shared" si="75"/>
        <v>0</v>
      </c>
      <c r="AS46" s="197">
        <f t="shared" si="76"/>
        <v>0</v>
      </c>
      <c r="AT46" s="194"/>
    </row>
    <row r="47" spans="2:46" s="195" customFormat="1" outlineLevel="1" x14ac:dyDescent="0.3">
      <c r="B47" s="249" t="s">
        <v>90</v>
      </c>
      <c r="C47" s="216">
        <f>SUMIFS('Conciliação Bancária 2016.17.18'!$J:$J,'Conciliação Bancária 2016.17.18'!$K:$K,'Base -Receita-Despesa'!$B47,'Conciliação Bancária 2016.17.18'!$D:$D,'Base -Receita-Despesa'!C$5)</f>
        <v>-229742.85000000003</v>
      </c>
      <c r="D47" s="192">
        <f>SUMIFS('Conciliação Bancária 2016.17.18'!$J:$J,'Conciliação Bancária 2016.17.18'!$K:$K,'Base -Receita-Despesa'!$B47,'Conciliação Bancária 2016.17.18'!$D:$D,'Base -Receita-Despesa'!D$5)</f>
        <v>-175043.51</v>
      </c>
      <c r="E47" s="192">
        <f>SUMIFS('Conciliação Bancária 2016.17.18'!$J:$J,'Conciliação Bancária 2016.17.18'!$K:$K,'Base -Receita-Despesa'!$B47,'Conciliação Bancária 2016.17.18'!$D:$D,'Base -Receita-Despesa'!E$5)</f>
        <v>-201038.15999999997</v>
      </c>
      <c r="F47" s="192">
        <f>SUMIFS('Conciliação Bancária 2016.17.18'!$J:$J,'Conciliação Bancária 2016.17.18'!$K:$K,'Base -Receita-Despesa'!$B47,'Conciliação Bancária 2016.17.18'!$D:$D,'Base -Receita-Despesa'!F$5)</f>
        <v>-202401.16</v>
      </c>
      <c r="G47" s="192">
        <f>SUMIFS('Conciliação Bancária 2016.17.18'!$J:$J,'Conciliação Bancária 2016.17.18'!$K:$K,'Base -Receita-Despesa'!$B47,'Conciliação Bancária 2016.17.18'!$D:$D,'Base -Receita-Despesa'!G$5)</f>
        <v>-225193.63000000003</v>
      </c>
      <c r="H47" s="192">
        <f>SUMIFS('Conciliação Bancária 2016.17.18'!$J:$J,'Conciliação Bancária 2016.17.18'!$K:$K,'Base -Receita-Despesa'!$B47,'Conciliação Bancária 2016.17.18'!$D:$D,'Base -Receita-Despesa'!H$5)</f>
        <v>-224878.12</v>
      </c>
      <c r="I47" s="192">
        <f>SUMIFS('Conciliação Bancária 2016.17.18'!$J:$J,'Conciliação Bancária 2016.17.18'!$K:$K,'Base -Receita-Despesa'!$B47,'Conciliação Bancária 2016.17.18'!$D:$D,'Base -Receita-Despesa'!I$5)</f>
        <v>-356378.9</v>
      </c>
      <c r="J47" s="192">
        <f>SUMIFS('Conciliação Bancária 2016.17.18'!$J:$J,'Conciliação Bancária 2016.17.18'!$K:$K,'Base -Receita-Despesa'!$B47,'Conciliação Bancária 2016.17.18'!$D:$D,'Base -Receita-Despesa'!J$5)</f>
        <v>-234675.73</v>
      </c>
      <c r="K47" s="192">
        <f>SUMIFS('Conciliação Bancária 2016.17.18'!$J:$J,'Conciliação Bancária 2016.17.18'!$K:$K,'Base -Receita-Despesa'!$B47,'Conciliação Bancária 2016.17.18'!$D:$D,'Base -Receita-Despesa'!K$5)</f>
        <v>-175506.33999999997</v>
      </c>
      <c r="L47" s="192">
        <f>SUMIFS('Conciliação Bancária 2016.17.18'!$J:$J,'Conciliação Bancária 2016.17.18'!$K:$K,'Base -Receita-Despesa'!$B47,'Conciliação Bancária 2016.17.18'!$D:$D,'Base -Receita-Despesa'!L$5)</f>
        <v>-210894.1</v>
      </c>
      <c r="M47" s="192">
        <f>SUMIFS('Conciliação Bancária 2016.17.18'!$J:$J,'Conciliação Bancária 2016.17.18'!$K:$K,'Base -Receita-Despesa'!$B47,'Conciliação Bancária 2016.17.18'!$D:$D,'Base -Receita-Despesa'!M$5)</f>
        <v>-216878.06999999998</v>
      </c>
      <c r="N47" s="232">
        <f>SUMIFS('Conciliação Bancária 2016.17.18'!$J:$J,'Conciliação Bancária 2016.17.18'!$K:$K,'Base -Receita-Despesa'!$B47,'Conciliação Bancária 2016.17.18'!$D:$D,'Base -Receita-Despesa'!N$5)</f>
        <v>-295504.34000000003</v>
      </c>
      <c r="O47" s="239">
        <f t="shared" si="72"/>
        <v>-2748134.9099999997</v>
      </c>
      <c r="P47" s="207"/>
      <c r="Q47" s="216">
        <f>SUMIFS('Conciliação Bancária 2016.17.18'!$J:$J,'Conciliação Bancária 2016.17.18'!$K:$K,'Base -Receita-Despesa'!$B47,'Conciliação Bancária 2016.17.18'!$D:$D,'Base -Receita-Despesa'!Q$5)</f>
        <v>-219710.94000000003</v>
      </c>
      <c r="R47" s="192">
        <f>SUMIFS('Conciliação Bancária 2016.17.18'!$J:$J,'Conciliação Bancária 2016.17.18'!$K:$K,'Base -Receita-Despesa'!$B47,'Conciliação Bancária 2016.17.18'!$D:$D,'Base -Receita-Despesa'!R$5)</f>
        <v>-178278.93</v>
      </c>
      <c r="S47" s="192">
        <f>SUMIFS('Conciliação Bancária 2016.17.18'!$J:$J,'Conciliação Bancária 2016.17.18'!$K:$K,'Base -Receita-Despesa'!$B47,'Conciliação Bancária 2016.17.18'!$D:$D,'Base -Receita-Despesa'!S$5)</f>
        <v>-177417.78999999998</v>
      </c>
      <c r="T47" s="192">
        <f>SUMIFS('Conciliação Bancária 2016.17.18'!$J:$J,'Conciliação Bancária 2016.17.18'!$K:$K,'Base -Receita-Despesa'!$B47,'Conciliação Bancária 2016.17.18'!$D:$D,'Base -Receita-Despesa'!T$5)</f>
        <v>-169694.89</v>
      </c>
      <c r="U47" s="192">
        <f>SUMIFS('Conciliação Bancária 2016.17.18'!$J:$J,'Conciliação Bancária 2016.17.18'!$K:$K,'Base -Receita-Despesa'!$B47,'Conciliação Bancária 2016.17.18'!$D:$D,'Base -Receita-Despesa'!U$5)</f>
        <v>-177741.18999999997</v>
      </c>
      <c r="V47" s="192">
        <f>SUMIFS('Conciliação Bancária 2016.17.18'!$J:$J,'Conciliação Bancária 2016.17.18'!$K:$K,'Base -Receita-Despesa'!$B47,'Conciliação Bancária 2016.17.18'!$D:$D,'Base -Receita-Despesa'!V$5)</f>
        <v>0</v>
      </c>
      <c r="W47" s="192">
        <f>SUMIFS('Conciliação Bancária 2016.17.18'!$J:$J,'Conciliação Bancária 2016.17.18'!$K:$K,'Base -Receita-Despesa'!$B47,'Conciliação Bancária 2016.17.18'!$D:$D,'Base -Receita-Despesa'!W$5)</f>
        <v>-213335.67999999999</v>
      </c>
      <c r="X47" s="192">
        <f>SUMIFS('Conciliação Bancária 2016.17.18'!$J:$J,'Conciliação Bancária 2016.17.18'!$K:$K,'Base -Receita-Despesa'!$B47,'Conciliação Bancária 2016.17.18'!$D:$D,'Base -Receita-Despesa'!X$5)</f>
        <v>-245804.54000000004</v>
      </c>
      <c r="Y47" s="192">
        <f>SUMIFS('Conciliação Bancária 2016.17.18'!$J:$J,'Conciliação Bancária 2016.17.18'!$K:$K,'Base -Receita-Despesa'!$B47,'Conciliação Bancária 2016.17.18'!$D:$D,'Base -Receita-Despesa'!Y$5)</f>
        <v>-279457.24</v>
      </c>
      <c r="Z47" s="192">
        <f>SUMIFS('Conciliação Bancária 2016.17.18'!$J:$J,'Conciliação Bancária 2016.17.18'!$K:$K,'Base -Receita-Despesa'!$B47,'Conciliação Bancária 2016.17.18'!$D:$D,'Base -Receita-Despesa'!Z$5)</f>
        <v>-274416.99</v>
      </c>
      <c r="AA47" s="192">
        <f>SUMIFS('Conciliação Bancária 2016.17.18'!$J:$J,'Conciliação Bancária 2016.17.18'!$K:$K,'Base -Receita-Despesa'!$B47,'Conciliação Bancária 2016.17.18'!$D:$D,'Base -Receita-Despesa'!AA$5)</f>
        <v>-309539.62</v>
      </c>
      <c r="AB47" s="192">
        <f>SUMIFS('Conciliação Bancária 2016.17.18'!$J:$J,'Conciliação Bancária 2016.17.18'!$K:$K,'Base -Receita-Despesa'!$B47,'Conciliação Bancária 2016.17.18'!$D:$D,'Base -Receita-Despesa'!AB$5)</f>
        <v>-454243.17</v>
      </c>
      <c r="AC47" s="193">
        <f t="shared" si="73"/>
        <v>-2699640.98</v>
      </c>
      <c r="AD47" s="197">
        <f t="shared" si="74"/>
        <v>0.14574166544782538</v>
      </c>
      <c r="AE47" s="194"/>
      <c r="AF47" s="216">
        <f>SUMIFS('Conciliação Bancária 2016.17.18'!$J:$J,'Conciliação Bancária 2016.17.18'!$K:$K,'Base -Receita-Despesa'!$B47,'Conciliação Bancária 2016.17.18'!$D:$D,'Base -Receita-Despesa'!AF$5)</f>
        <v>-353577.04999999993</v>
      </c>
      <c r="AG47" s="192">
        <f>SUMIFS('Conciliação Bancária 2016.17.18'!$J:$J,'Conciliação Bancária 2016.17.18'!$K:$K,'Base -Receita-Despesa'!$B47,'Conciliação Bancária 2016.17.18'!$D:$D,'Base -Receita-Despesa'!AG$5)</f>
        <v>-315256.33</v>
      </c>
      <c r="AH47" s="192">
        <f>SUMIFS('Conciliação Bancária 2016.17.18'!$J:$J,'Conciliação Bancária 2016.17.18'!$K:$K,'Base -Receita-Despesa'!$B47,'Conciliação Bancária 2016.17.18'!$D:$D,'Base -Receita-Despesa'!AH$5)</f>
        <v>-272678.75</v>
      </c>
      <c r="AI47" s="192">
        <f>SUMIFS('Conciliação Bancária 2016.17.18'!$J:$J,'Conciliação Bancária 2016.17.18'!$K:$K,'Base -Receita-Despesa'!$B47,'Conciliação Bancária 2016.17.18'!$D:$D,'Base -Receita-Despesa'!AI$5)</f>
        <v>-182940.32</v>
      </c>
      <c r="AJ47" s="192">
        <f>SUMIFS('Conciliação Bancária 2016.17.18'!$J:$J,'Conciliação Bancária 2016.17.18'!$K:$K,'Base -Receita-Despesa'!$B47,'Conciliação Bancária 2016.17.18'!$D:$D,'Base -Receita-Despesa'!AJ$5)</f>
        <v>0</v>
      </c>
      <c r="AK47" s="192">
        <f>SUMIFS('Conciliação Bancária 2016.17.18'!$J:$J,'Conciliação Bancária 2016.17.18'!$K:$K,'Base -Receita-Despesa'!$B47,'Conciliação Bancária 2016.17.18'!$D:$D,'Base -Receita-Despesa'!AK$5)</f>
        <v>0</v>
      </c>
      <c r="AL47" s="192">
        <f>SUMIFS('Conciliação Bancária 2016.17.18'!$J:$J,'Conciliação Bancária 2016.17.18'!$K:$K,'Base -Receita-Despesa'!$B47,'Conciliação Bancária 2016.17.18'!$D:$D,'Base -Receita-Despesa'!AL$5)</f>
        <v>0</v>
      </c>
      <c r="AM47" s="192">
        <f>SUMIFS('Conciliação Bancária 2016.17.18'!$J:$J,'Conciliação Bancária 2016.17.18'!$K:$K,'Base -Receita-Despesa'!$B47,'Conciliação Bancária 2016.17.18'!$D:$D,'Base -Receita-Despesa'!AM$5)</f>
        <v>0</v>
      </c>
      <c r="AN47" s="192">
        <f>SUMIFS('Conciliação Bancária 2016.17.18'!$J:$J,'Conciliação Bancária 2016.17.18'!$K:$K,'Base -Receita-Despesa'!$B47,'Conciliação Bancária 2016.17.18'!$D:$D,'Base -Receita-Despesa'!AN$5)</f>
        <v>0</v>
      </c>
      <c r="AO47" s="192">
        <f>SUMIFS('Conciliação Bancária 2016.17.18'!$J:$J,'Conciliação Bancária 2016.17.18'!$K:$K,'Base -Receita-Despesa'!$B47,'Conciliação Bancária 2016.17.18'!$D:$D,'Base -Receita-Despesa'!AO$5)</f>
        <v>0</v>
      </c>
      <c r="AP47" s="192">
        <f>SUMIFS('Conciliação Bancária 2016.17.18'!$J:$J,'Conciliação Bancária 2016.17.18'!$K:$K,'Base -Receita-Despesa'!$B47,'Conciliação Bancária 2016.17.18'!$D:$D,'Base -Receita-Despesa'!AP$5)</f>
        <v>0</v>
      </c>
      <c r="AQ47" s="192">
        <f>SUMIFS('Conciliação Bancária 2016.17.18'!$J:$J,'Conciliação Bancária 2016.17.18'!$K:$K,'Base -Receita-Despesa'!$B47,'Conciliação Bancária 2016.17.18'!$D:$D,'Base -Receita-Despesa'!AQ$5)</f>
        <v>0</v>
      </c>
      <c r="AR47" s="193">
        <f t="shared" si="75"/>
        <v>-1124452.45</v>
      </c>
      <c r="AS47" s="197">
        <f t="shared" si="76"/>
        <v>0.10978013527074015</v>
      </c>
      <c r="AT47" s="194"/>
    </row>
    <row r="48" spans="2:46" outlineLevel="1" x14ac:dyDescent="0.3">
      <c r="B48" s="245" t="s">
        <v>91</v>
      </c>
      <c r="C48" s="215">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1">
        <f>SUMIFS('Conciliação Bancária 2016.17.18'!$J:$J,'Conciliação Bancária 2016.17.18'!$K:$K,'Base -Receita-Despesa'!$B48,'Conciliação Bancária 2016.17.18'!$D:$D,'Base -Receita-Despesa'!N$5)</f>
        <v>0</v>
      </c>
      <c r="O48" s="219">
        <f t="shared" si="72"/>
        <v>0</v>
      </c>
      <c r="P48" s="207"/>
      <c r="Q48" s="215">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73"/>
        <v>0</v>
      </c>
      <c r="AD48" s="139">
        <f t="shared" si="74"/>
        <v>0</v>
      </c>
      <c r="AE48" s="115"/>
      <c r="AF48" s="215">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75"/>
        <v>0</v>
      </c>
      <c r="AS48" s="139">
        <f t="shared" si="76"/>
        <v>0</v>
      </c>
      <c r="AT48" s="115"/>
    </row>
    <row r="49" spans="2:46" outlineLevel="1" x14ac:dyDescent="0.3">
      <c r="B49" s="245" t="s">
        <v>92</v>
      </c>
      <c r="C49" s="215">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1">
        <f>SUMIFS('Conciliação Bancária 2016.17.18'!$J:$J,'Conciliação Bancária 2016.17.18'!$K:$K,'Base -Receita-Despesa'!$B49,'Conciliação Bancária 2016.17.18'!$D:$D,'Base -Receita-Despesa'!N$5)</f>
        <v>0</v>
      </c>
      <c r="O49" s="219">
        <f t="shared" si="72"/>
        <v>0</v>
      </c>
      <c r="P49" s="207"/>
      <c r="Q49" s="215">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73"/>
        <v>0</v>
      </c>
      <c r="AD49" s="139">
        <f t="shared" si="74"/>
        <v>0</v>
      </c>
      <c r="AE49" s="115"/>
      <c r="AF49" s="215">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75"/>
        <v>0</v>
      </c>
      <c r="AS49" s="139">
        <f t="shared" si="76"/>
        <v>0</v>
      </c>
      <c r="AT49" s="115"/>
    </row>
    <row r="50" spans="2:46" s="117" customFormat="1" x14ac:dyDescent="0.3">
      <c r="B50" s="248" t="s">
        <v>93</v>
      </c>
      <c r="C50" s="149">
        <f>SUM(C33:C49)</f>
        <v>-723255.36999999965</v>
      </c>
      <c r="D50" s="149">
        <f t="shared" ref="D50:O50" si="77">SUM(D33:D49)</f>
        <v>-1276481.3426564115</v>
      </c>
      <c r="E50" s="149">
        <f t="shared" si="77"/>
        <v>-1043828.3600000001</v>
      </c>
      <c r="F50" s="149">
        <f t="shared" si="77"/>
        <v>-1139392.8</v>
      </c>
      <c r="G50" s="149">
        <f t="shared" si="77"/>
        <v>-1585035.44</v>
      </c>
      <c r="H50" s="149">
        <f t="shared" si="77"/>
        <v>-1234415.44</v>
      </c>
      <c r="I50" s="149">
        <f t="shared" si="77"/>
        <v>-1362889.1100000003</v>
      </c>
      <c r="J50" s="149">
        <f t="shared" si="77"/>
        <v>-1161116.9500000002</v>
      </c>
      <c r="K50" s="149">
        <f t="shared" si="77"/>
        <v>-1164201.25</v>
      </c>
      <c r="L50" s="149">
        <f t="shared" si="77"/>
        <v>-1350907.76</v>
      </c>
      <c r="M50" s="149">
        <f t="shared" si="77"/>
        <v>-1305708.45</v>
      </c>
      <c r="N50" s="202">
        <f t="shared" si="77"/>
        <v>-1454308.4000000001</v>
      </c>
      <c r="O50" s="219">
        <f t="shared" si="77"/>
        <v>-14801540.672656409</v>
      </c>
      <c r="P50" s="211"/>
      <c r="Q50" s="149">
        <f t="shared" ref="Q50" si="78">SUM(Q33:Q49)</f>
        <v>-1155034.08</v>
      </c>
      <c r="R50" s="149">
        <f t="shared" ref="R50" si="79">SUM(R33:R49)</f>
        <v>-865378.5399999998</v>
      </c>
      <c r="S50" s="149">
        <f t="shared" ref="S50" si="80">SUM(S33:S49)</f>
        <v>-1680963.2699999996</v>
      </c>
      <c r="T50" s="149">
        <f t="shared" ref="T50" si="81">SUM(T33:T49)</f>
        <v>-1064377.1200000001</v>
      </c>
      <c r="U50" s="149">
        <f t="shared" ref="U50" si="82">SUM(U33:U49)</f>
        <v>-1620687.8899999997</v>
      </c>
      <c r="V50" s="149">
        <f t="shared" ref="V50" si="83">SUM(V33:V49)</f>
        <v>43784.219999999332</v>
      </c>
      <c r="W50" s="149">
        <f t="shared" ref="W50" si="84">SUM(W33:W49)</f>
        <v>-1415210.0400000003</v>
      </c>
      <c r="X50" s="149">
        <f t="shared" ref="X50" si="85">SUM(X33:X49)</f>
        <v>-2090279.4300000002</v>
      </c>
      <c r="Y50" s="149">
        <f t="shared" ref="Y50" si="86">SUM(Y33:Y49)</f>
        <v>-1935131.7799999996</v>
      </c>
      <c r="Z50" s="149">
        <f t="shared" ref="Z50" si="87">SUM(Z33:Z49)</f>
        <v>-2237707.9899999993</v>
      </c>
      <c r="AA50" s="149">
        <f t="shared" ref="AA50" si="88">SUM(AA33:AA49)</f>
        <v>-1969136.8000000012</v>
      </c>
      <c r="AB50" s="149">
        <f t="shared" ref="AB50" si="89">SUM(AB33:AB49)</f>
        <v>-2533344.6199999996</v>
      </c>
      <c r="AC50" s="149">
        <f t="shared" ref="AC50" si="90">SUM(AC33:AC49)</f>
        <v>-18523467.34</v>
      </c>
      <c r="AD50" s="139">
        <f t="shared" si="74"/>
        <v>1</v>
      </c>
      <c r="AE50" s="122"/>
      <c r="AF50" s="149">
        <f t="shared" ref="AF50" si="91">SUM(AF33:AF49)</f>
        <v>-2314068.7899999996</v>
      </c>
      <c r="AG50" s="149">
        <f t="shared" ref="AG50" si="92">SUM(AG33:AG49)</f>
        <v>-2666827.4299999997</v>
      </c>
      <c r="AH50" s="149">
        <f t="shared" ref="AH50" si="93">SUM(AH33:AH49)</f>
        <v>-2396395.6199999996</v>
      </c>
      <c r="AI50" s="149">
        <f t="shared" ref="AI50" si="94">SUM(AI33:AI49)</f>
        <v>-2865476.0999999996</v>
      </c>
      <c r="AJ50" s="149">
        <f t="shared" ref="AJ50" si="95">SUM(AJ33:AJ49)</f>
        <v>0</v>
      </c>
      <c r="AK50" s="149">
        <f t="shared" ref="AK50" si="96">SUM(AK33:AK49)</f>
        <v>0</v>
      </c>
      <c r="AL50" s="149">
        <f t="shared" ref="AL50" si="97">SUM(AL33:AL49)</f>
        <v>0</v>
      </c>
      <c r="AM50" s="149">
        <f t="shared" ref="AM50" si="98">SUM(AM33:AM49)</f>
        <v>0</v>
      </c>
      <c r="AN50" s="149">
        <f t="shared" ref="AN50" si="99">SUM(AN33:AN49)</f>
        <v>0</v>
      </c>
      <c r="AO50" s="149">
        <f t="shared" ref="AO50" si="100">SUM(AO33:AO49)</f>
        <v>0</v>
      </c>
      <c r="AP50" s="149">
        <f t="shared" ref="AP50" si="101">SUM(AP33:AP49)</f>
        <v>0</v>
      </c>
      <c r="AQ50" s="149">
        <f t="shared" ref="AQ50" si="102">SUM(AQ33:AQ49)</f>
        <v>0</v>
      </c>
      <c r="AR50" s="149">
        <f t="shared" ref="AR50" si="103">SUM(AR33:AR49)</f>
        <v>-10242767.939999996</v>
      </c>
      <c r="AS50" s="139">
        <f t="shared" si="76"/>
        <v>1</v>
      </c>
      <c r="AT50" s="122"/>
    </row>
    <row r="51" spans="2:46" outlineLevel="1" x14ac:dyDescent="0.3">
      <c r="B51" s="245"/>
      <c r="C51" s="131">
        <v>0</v>
      </c>
      <c r="D51" s="132">
        <v>0</v>
      </c>
      <c r="E51" s="132">
        <v>0</v>
      </c>
      <c r="F51" s="132">
        <v>0</v>
      </c>
      <c r="G51" s="132">
        <v>0</v>
      </c>
      <c r="H51" s="132">
        <v>0</v>
      </c>
      <c r="I51" s="132">
        <v>0</v>
      </c>
      <c r="J51" s="132">
        <v>0</v>
      </c>
      <c r="K51" s="132">
        <v>0</v>
      </c>
      <c r="L51" s="132">
        <v>0</v>
      </c>
      <c r="M51" s="132">
        <v>0</v>
      </c>
      <c r="N51" s="199">
        <v>0</v>
      </c>
      <c r="O51" s="240">
        <f>SUM(C51:N51)</f>
        <v>0</v>
      </c>
      <c r="P51" s="207"/>
      <c r="Q51" s="150">
        <v>0</v>
      </c>
      <c r="R51" s="133">
        <v>0</v>
      </c>
      <c r="S51" s="133">
        <v>0</v>
      </c>
      <c r="T51" s="133">
        <v>0</v>
      </c>
      <c r="U51" s="133">
        <v>0</v>
      </c>
      <c r="V51" s="133">
        <v>0</v>
      </c>
      <c r="W51" s="133">
        <v>0</v>
      </c>
      <c r="X51" s="133">
        <v>0</v>
      </c>
      <c r="Y51" s="133">
        <v>0</v>
      </c>
      <c r="Z51" s="133">
        <v>0</v>
      </c>
      <c r="AA51" s="133">
        <v>0</v>
      </c>
      <c r="AB51" s="133">
        <v>0</v>
      </c>
      <c r="AC51" s="134">
        <f t="shared" si="73"/>
        <v>0</v>
      </c>
      <c r="AD51" s="139">
        <f t="shared" si="74"/>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76"/>
        <v>0</v>
      </c>
      <c r="AT51" s="115"/>
    </row>
    <row r="52" spans="2:46" outlineLevel="1" x14ac:dyDescent="0.3">
      <c r="B52" s="245"/>
      <c r="C52" s="131">
        <v>0</v>
      </c>
      <c r="D52" s="132">
        <v>0</v>
      </c>
      <c r="E52" s="132">
        <v>0</v>
      </c>
      <c r="F52" s="132">
        <v>0</v>
      </c>
      <c r="G52" s="132">
        <v>0</v>
      </c>
      <c r="H52" s="132">
        <v>0</v>
      </c>
      <c r="I52" s="132">
        <v>0</v>
      </c>
      <c r="J52" s="132">
        <v>0</v>
      </c>
      <c r="K52" s="132">
        <v>0</v>
      </c>
      <c r="L52" s="132">
        <v>0</v>
      </c>
      <c r="M52" s="132">
        <v>0</v>
      </c>
      <c r="N52" s="199">
        <v>0</v>
      </c>
      <c r="O52" s="240">
        <f>SUM(C52:N52)</f>
        <v>0</v>
      </c>
      <c r="P52" s="207"/>
      <c r="Q52" s="150">
        <v>0</v>
      </c>
      <c r="R52" s="133">
        <v>0</v>
      </c>
      <c r="S52" s="133">
        <v>0</v>
      </c>
      <c r="T52" s="133">
        <v>0</v>
      </c>
      <c r="U52" s="133">
        <v>0</v>
      </c>
      <c r="V52" s="133">
        <v>0</v>
      </c>
      <c r="W52" s="133">
        <v>0</v>
      </c>
      <c r="X52" s="133">
        <v>0</v>
      </c>
      <c r="Y52" s="133">
        <v>0</v>
      </c>
      <c r="Z52" s="133">
        <v>0</v>
      </c>
      <c r="AA52" s="133">
        <v>0</v>
      </c>
      <c r="AB52" s="133">
        <v>0</v>
      </c>
      <c r="AC52" s="134">
        <f t="shared" si="73"/>
        <v>0</v>
      </c>
      <c r="AD52" s="139">
        <f t="shared" si="74"/>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76"/>
        <v>0</v>
      </c>
      <c r="AT52" s="115"/>
    </row>
    <row r="53" spans="2:46" s="117" customFormat="1" x14ac:dyDescent="0.3">
      <c r="B53" s="246" t="s">
        <v>94</v>
      </c>
      <c r="C53" s="149">
        <f t="shared" ref="C53:O53" si="104">SUM(C50:C52)</f>
        <v>-723255.36999999965</v>
      </c>
      <c r="D53" s="148">
        <f t="shared" si="104"/>
        <v>-1276481.3426564115</v>
      </c>
      <c r="E53" s="148">
        <f t="shared" si="104"/>
        <v>-1043828.3600000001</v>
      </c>
      <c r="F53" s="148">
        <f t="shared" si="104"/>
        <v>-1139392.8</v>
      </c>
      <c r="G53" s="148">
        <f t="shared" si="104"/>
        <v>-1585035.44</v>
      </c>
      <c r="H53" s="148">
        <f t="shared" si="104"/>
        <v>-1234415.44</v>
      </c>
      <c r="I53" s="148">
        <f t="shared" si="104"/>
        <v>-1362889.1100000003</v>
      </c>
      <c r="J53" s="148">
        <f t="shared" si="104"/>
        <v>-1161116.9500000002</v>
      </c>
      <c r="K53" s="148">
        <f t="shared" si="104"/>
        <v>-1164201.25</v>
      </c>
      <c r="L53" s="148">
        <f t="shared" si="104"/>
        <v>-1350907.76</v>
      </c>
      <c r="M53" s="148">
        <f t="shared" si="104"/>
        <v>-1305708.45</v>
      </c>
      <c r="N53" s="147">
        <f t="shared" si="104"/>
        <v>-1454308.4000000001</v>
      </c>
      <c r="O53" s="219">
        <f t="shared" si="104"/>
        <v>-14801540.672656409</v>
      </c>
      <c r="P53" s="211"/>
      <c r="Q53" s="149">
        <f t="shared" ref="Q53:AB53" si="105">SUM(Q50:Q52)</f>
        <v>-1155034.08</v>
      </c>
      <c r="R53" s="148">
        <f t="shared" si="105"/>
        <v>-865378.5399999998</v>
      </c>
      <c r="S53" s="148">
        <f t="shared" si="105"/>
        <v>-1680963.2699999996</v>
      </c>
      <c r="T53" s="148">
        <f t="shared" si="105"/>
        <v>-1064377.1200000001</v>
      </c>
      <c r="U53" s="148">
        <f t="shared" si="105"/>
        <v>-1620687.8899999997</v>
      </c>
      <c r="V53" s="148">
        <f t="shared" si="105"/>
        <v>43784.219999999332</v>
      </c>
      <c r="W53" s="148">
        <f t="shared" si="105"/>
        <v>-1415210.0400000003</v>
      </c>
      <c r="X53" s="148">
        <f t="shared" si="105"/>
        <v>-2090279.4300000002</v>
      </c>
      <c r="Y53" s="148">
        <f t="shared" si="105"/>
        <v>-1935131.7799999996</v>
      </c>
      <c r="Z53" s="148">
        <f t="shared" si="105"/>
        <v>-2237707.9899999993</v>
      </c>
      <c r="AA53" s="148">
        <f t="shared" si="105"/>
        <v>-1969136.8000000012</v>
      </c>
      <c r="AB53" s="148">
        <f t="shared" si="105"/>
        <v>-2533344.6199999996</v>
      </c>
      <c r="AC53" s="148">
        <f t="shared" si="73"/>
        <v>-18523467.34</v>
      </c>
      <c r="AD53" s="139">
        <f t="shared" si="74"/>
        <v>1</v>
      </c>
      <c r="AE53" s="122"/>
      <c r="AF53" s="149">
        <f t="shared" ref="AF53:AR53" si="106">SUM(AF33:AF49)</f>
        <v>-2314068.7899999996</v>
      </c>
      <c r="AG53" s="148">
        <f t="shared" si="106"/>
        <v>-2666827.4299999997</v>
      </c>
      <c r="AH53" s="148">
        <f t="shared" si="106"/>
        <v>-2396395.6199999996</v>
      </c>
      <c r="AI53" s="148">
        <f t="shared" si="106"/>
        <v>-2865476.0999999996</v>
      </c>
      <c r="AJ53" s="148">
        <f t="shared" si="106"/>
        <v>0</v>
      </c>
      <c r="AK53" s="148">
        <f t="shared" si="106"/>
        <v>0</v>
      </c>
      <c r="AL53" s="152">
        <f t="shared" si="106"/>
        <v>0</v>
      </c>
      <c r="AM53" s="148">
        <f t="shared" si="106"/>
        <v>0</v>
      </c>
      <c r="AN53" s="148">
        <f t="shared" si="106"/>
        <v>0</v>
      </c>
      <c r="AO53" s="148">
        <f t="shared" si="106"/>
        <v>0</v>
      </c>
      <c r="AP53" s="148">
        <f t="shared" si="106"/>
        <v>0</v>
      </c>
      <c r="AQ53" s="148">
        <f t="shared" si="106"/>
        <v>0</v>
      </c>
      <c r="AR53" s="148">
        <f t="shared" si="106"/>
        <v>-10242767.939999996</v>
      </c>
      <c r="AS53" s="139">
        <f t="shared" si="76"/>
        <v>1</v>
      </c>
      <c r="AT53" s="122"/>
    </row>
    <row r="54" spans="2:46" x14ac:dyDescent="0.3">
      <c r="B54" s="250"/>
      <c r="C54" s="313" t="s">
        <v>95</v>
      </c>
      <c r="D54" s="313"/>
      <c r="E54" s="313"/>
      <c r="F54" s="313"/>
      <c r="G54" s="313"/>
      <c r="H54" s="313"/>
      <c r="I54" s="313"/>
      <c r="J54" s="313"/>
      <c r="K54" s="313"/>
      <c r="L54" s="313"/>
      <c r="M54" s="313"/>
      <c r="N54" s="314"/>
      <c r="O54" s="252"/>
      <c r="Q54" s="315" t="s">
        <v>96</v>
      </c>
      <c r="R54" s="315"/>
      <c r="S54" s="315"/>
      <c r="T54" s="315"/>
      <c r="U54" s="315"/>
      <c r="V54" s="315"/>
      <c r="W54" s="315"/>
      <c r="X54" s="315"/>
      <c r="Y54" s="315"/>
      <c r="Z54" s="315"/>
      <c r="AA54" s="315"/>
      <c r="AB54" s="315"/>
      <c r="AC54" s="315"/>
      <c r="AD54" s="315"/>
      <c r="AE54" s="115"/>
      <c r="AF54" s="315" t="s">
        <v>97</v>
      </c>
      <c r="AG54" s="315"/>
      <c r="AH54" s="315"/>
      <c r="AI54" s="315"/>
      <c r="AJ54" s="315"/>
      <c r="AK54" s="315"/>
      <c r="AL54" s="315"/>
      <c r="AM54" s="315"/>
      <c r="AN54" s="315"/>
      <c r="AO54" s="315"/>
      <c r="AP54" s="315"/>
      <c r="AQ54" s="315"/>
      <c r="AR54" s="315"/>
      <c r="AS54" s="315"/>
      <c r="AT54" s="115"/>
    </row>
    <row r="55" spans="2:46" outlineLevel="1" x14ac:dyDescent="0.3">
      <c r="B55" s="245" t="s">
        <v>98</v>
      </c>
      <c r="C55" s="215">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1">
        <f>SUMIFS('Conciliação Bancária 2016.17.18'!$J:$J,'Conciliação Bancária 2016.17.18'!$K:$K,'Base -Receita-Despesa'!$B55,'Conciliação Bancária 2016.17.18'!$D:$D,'Base -Receita-Despesa'!N$5)</f>
        <v>0</v>
      </c>
      <c r="O55" s="240">
        <f>SUM(C55:N55)</f>
        <v>1.0000000016589183E-2</v>
      </c>
      <c r="P55" s="207"/>
      <c r="Q55" s="215">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07">SUM(Q55:AB55)</f>
        <v>0</v>
      </c>
      <c r="AD55" s="139">
        <f t="shared" ref="AD55:AD60" si="108">AC55/$AC$60</f>
        <v>0</v>
      </c>
      <c r="AE55" s="115"/>
      <c r="AF55" s="215">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09">SUM(AF55:AQ55)</f>
        <v>0</v>
      </c>
      <c r="AS55" s="139">
        <f>IFERROR(AR55/$AR$59,0)</f>
        <v>0</v>
      </c>
      <c r="AT55" s="115"/>
    </row>
    <row r="56" spans="2:46" outlineLevel="1" x14ac:dyDescent="0.3">
      <c r="B56" s="245" t="s">
        <v>99</v>
      </c>
      <c r="C56" s="215">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1">
        <f>SUMIFS('Conciliação Bancária 2016.17.18'!$J:$J,'Conciliação Bancária 2016.17.18'!$K:$K,'Base -Receita-Despesa'!$B56,'Conciliação Bancária 2016.17.18'!$D:$D,'Base -Receita-Despesa'!N$5)</f>
        <v>0</v>
      </c>
      <c r="O56" s="240">
        <f>SUM(C56:N56)</f>
        <v>0</v>
      </c>
      <c r="P56" s="207"/>
      <c r="Q56" s="215">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07"/>
        <v>0</v>
      </c>
      <c r="AD56" s="139">
        <f t="shared" si="108"/>
        <v>0</v>
      </c>
      <c r="AE56" s="115"/>
      <c r="AF56" s="215">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09"/>
        <v>0</v>
      </c>
      <c r="AS56" s="139">
        <f t="shared" ref="AS56:AS59" si="110">IFERROR(AR56/$AR$59,0)</f>
        <v>0</v>
      </c>
      <c r="AT56" s="115"/>
    </row>
    <row r="57" spans="2:46" outlineLevel="1" x14ac:dyDescent="0.3">
      <c r="B57" s="245" t="s">
        <v>100</v>
      </c>
      <c r="C57" s="215">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1">
        <f>SUMIFS('Conciliação Bancária 2016.17.18'!$J:$J,'Conciliação Bancária 2016.17.18'!$K:$K,'Base -Receita-Despesa'!$B57,'Conciliação Bancária 2016.17.18'!$D:$D,'Base -Receita-Despesa'!N$5)</f>
        <v>0</v>
      </c>
      <c r="O57" s="240">
        <f>SUM(C57:N57)</f>
        <v>0</v>
      </c>
      <c r="P57" s="207"/>
      <c r="Q57" s="215">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07"/>
        <v>0</v>
      </c>
      <c r="AD57" s="139">
        <f t="shared" si="108"/>
        <v>0</v>
      </c>
      <c r="AE57" s="115"/>
      <c r="AF57" s="215">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09"/>
        <v>0</v>
      </c>
      <c r="AS57" s="139">
        <f t="shared" si="110"/>
        <v>0</v>
      </c>
      <c r="AT57" s="115"/>
    </row>
    <row r="58" spans="2:46" outlineLevel="1" x14ac:dyDescent="0.3">
      <c r="B58" s="245" t="s">
        <v>101</v>
      </c>
      <c r="C58" s="215">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1">
        <f>SUMIFS('Conciliação Bancária 2016.17.18'!$J:$J,'Conciliação Bancária 2016.17.18'!$K:$K,'Base -Receita-Despesa'!$B58,'Conciliação Bancária 2016.17.18'!$D:$D,'Base -Receita-Despesa'!N$5)</f>
        <v>0</v>
      </c>
      <c r="O58" s="240">
        <f>SUM(C58:N58)</f>
        <v>0</v>
      </c>
      <c r="P58" s="207"/>
      <c r="Q58" s="215">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07"/>
        <v>0</v>
      </c>
      <c r="AD58" s="139">
        <f t="shared" si="108"/>
        <v>0</v>
      </c>
      <c r="AE58" s="115"/>
      <c r="AF58" s="215">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09"/>
        <v>0</v>
      </c>
      <c r="AS58" s="139">
        <f t="shared" si="110"/>
        <v>0</v>
      </c>
      <c r="AT58" s="115"/>
    </row>
    <row r="59" spans="2:46" s="117" customFormat="1" x14ac:dyDescent="0.3">
      <c r="B59" s="248" t="s">
        <v>102</v>
      </c>
      <c r="C59" s="144">
        <f t="shared" ref="C59:O59" si="111">SUM(C55:C58)</f>
        <v>0</v>
      </c>
      <c r="D59" s="134">
        <f t="shared" si="111"/>
        <v>0</v>
      </c>
      <c r="E59" s="134">
        <f t="shared" si="111"/>
        <v>0</v>
      </c>
      <c r="F59" s="134">
        <f t="shared" si="111"/>
        <v>0</v>
      </c>
      <c r="G59" s="134">
        <f t="shared" si="111"/>
        <v>0</v>
      </c>
      <c r="H59" s="134">
        <f t="shared" si="111"/>
        <v>0</v>
      </c>
      <c r="I59" s="134">
        <f t="shared" si="111"/>
        <v>0</v>
      </c>
      <c r="J59" s="134">
        <f t="shared" si="111"/>
        <v>0</v>
      </c>
      <c r="K59" s="134">
        <f t="shared" si="111"/>
        <v>0</v>
      </c>
      <c r="L59" s="134">
        <f t="shared" si="111"/>
        <v>3.637978807091713E-11</v>
      </c>
      <c r="M59" s="134">
        <f t="shared" si="111"/>
        <v>9.9999999802093953E-3</v>
      </c>
      <c r="N59" s="153">
        <f t="shared" si="111"/>
        <v>0</v>
      </c>
      <c r="O59" s="240">
        <f t="shared" si="111"/>
        <v>1.0000000016589183E-2</v>
      </c>
      <c r="P59" s="211"/>
      <c r="Q59" s="144">
        <f t="shared" ref="Q59:AB59" si="112">SUM(Q55:Q58)</f>
        <v>0</v>
      </c>
      <c r="R59" s="134">
        <f t="shared" si="112"/>
        <v>0</v>
      </c>
      <c r="S59" s="134">
        <f t="shared" si="112"/>
        <v>0</v>
      </c>
      <c r="T59" s="134">
        <f t="shared" si="112"/>
        <v>0</v>
      </c>
      <c r="U59" s="134">
        <f t="shared" si="112"/>
        <v>0</v>
      </c>
      <c r="V59" s="134">
        <f t="shared" si="112"/>
        <v>0</v>
      </c>
      <c r="W59" s="134">
        <f t="shared" si="112"/>
        <v>0</v>
      </c>
      <c r="X59" s="134">
        <f t="shared" si="112"/>
        <v>0</v>
      </c>
      <c r="Y59" s="134">
        <f t="shared" si="112"/>
        <v>0</v>
      </c>
      <c r="Z59" s="134">
        <f t="shared" si="112"/>
        <v>0</v>
      </c>
      <c r="AA59" s="134">
        <f t="shared" si="112"/>
        <v>0</v>
      </c>
      <c r="AB59" s="134">
        <f t="shared" si="112"/>
        <v>0</v>
      </c>
      <c r="AC59" s="134">
        <f t="shared" si="107"/>
        <v>0</v>
      </c>
      <c r="AD59" s="139">
        <f t="shared" si="108"/>
        <v>0</v>
      </c>
      <c r="AE59" s="122"/>
      <c r="AF59" s="144">
        <f t="shared" ref="AF59:AQ59" si="113">SUM(AF55:AF58)</f>
        <v>0</v>
      </c>
      <c r="AG59" s="134">
        <f t="shared" si="113"/>
        <v>0</v>
      </c>
      <c r="AH59" s="134">
        <f t="shared" si="113"/>
        <v>0</v>
      </c>
      <c r="AI59" s="134">
        <f t="shared" si="113"/>
        <v>0</v>
      </c>
      <c r="AJ59" s="134">
        <f t="shared" si="113"/>
        <v>0</v>
      </c>
      <c r="AK59" s="134">
        <f t="shared" si="113"/>
        <v>0</v>
      </c>
      <c r="AL59" s="154">
        <f t="shared" si="113"/>
        <v>0</v>
      </c>
      <c r="AM59" s="134">
        <f t="shared" si="113"/>
        <v>0</v>
      </c>
      <c r="AN59" s="134">
        <f t="shared" si="113"/>
        <v>0</v>
      </c>
      <c r="AO59" s="134">
        <f t="shared" si="113"/>
        <v>0</v>
      </c>
      <c r="AP59" s="134">
        <f t="shared" si="113"/>
        <v>0</v>
      </c>
      <c r="AQ59" s="134">
        <f t="shared" si="113"/>
        <v>0</v>
      </c>
      <c r="AR59" s="134">
        <f t="shared" si="109"/>
        <v>0</v>
      </c>
      <c r="AS59" s="139">
        <f t="shared" si="110"/>
        <v>0</v>
      </c>
      <c r="AT59" s="122"/>
    </row>
    <row r="60" spans="2:46" s="157" customFormat="1" x14ac:dyDescent="0.3">
      <c r="B60" s="246" t="s">
        <v>103</v>
      </c>
      <c r="C60" s="145">
        <f t="shared" ref="C60:M60" si="114">C14+C26+C53+C59</f>
        <v>147844.24</v>
      </c>
      <c r="D60" s="145">
        <f t="shared" si="114"/>
        <v>403838.24734358862</v>
      </c>
      <c r="E60" s="145">
        <f t="shared" si="114"/>
        <v>416805.54999999981</v>
      </c>
      <c r="F60" s="145">
        <f t="shared" si="114"/>
        <v>160911.84999999986</v>
      </c>
      <c r="G60" s="145">
        <f t="shared" si="114"/>
        <v>267204.24000000022</v>
      </c>
      <c r="H60" s="145">
        <f t="shared" si="114"/>
        <v>388544.77</v>
      </c>
      <c r="I60" s="145">
        <f t="shared" si="114"/>
        <v>272471.51999999979</v>
      </c>
      <c r="J60" s="145">
        <f t="shared" si="114"/>
        <v>143187.23999999976</v>
      </c>
      <c r="K60" s="145">
        <f t="shared" si="114"/>
        <v>169487.19999999995</v>
      </c>
      <c r="L60" s="145">
        <f t="shared" si="114"/>
        <v>278508.50000000029</v>
      </c>
      <c r="M60" s="145">
        <f t="shared" si="114"/>
        <v>128933.47999999995</v>
      </c>
      <c r="N60" s="203">
        <f>N14+N26+N53+N59</f>
        <v>1135656.1399999999</v>
      </c>
      <c r="O60" s="220">
        <f>O14+O26+O31+O53+O59</f>
        <v>-42065.482656409724</v>
      </c>
      <c r="P60" s="211"/>
      <c r="Q60" s="145">
        <f t="shared" ref="Q60:AB60" si="115">Q14+Q26+Q53+Q59</f>
        <v>732683.54999999981</v>
      </c>
      <c r="R60" s="145">
        <f t="shared" si="115"/>
        <v>560994.09000000008</v>
      </c>
      <c r="S60" s="145">
        <f t="shared" si="115"/>
        <v>829613.31000000052</v>
      </c>
      <c r="T60" s="145">
        <f t="shared" si="115"/>
        <v>411206.94999999972</v>
      </c>
      <c r="U60" s="145">
        <f t="shared" si="115"/>
        <v>1800874.8900000006</v>
      </c>
      <c r="V60" s="145">
        <f>V14+V26+V53+V59</f>
        <v>1844659.1099999994</v>
      </c>
      <c r="W60" s="145">
        <f t="shared" si="115"/>
        <v>2550071.9900000002</v>
      </c>
      <c r="X60" s="145">
        <f t="shared" si="115"/>
        <v>2054219.4900000002</v>
      </c>
      <c r="Y60" s="145">
        <f t="shared" si="115"/>
        <v>1764480.0900000005</v>
      </c>
      <c r="Z60" s="145">
        <f t="shared" si="115"/>
        <v>1670110.3800000008</v>
      </c>
      <c r="AA60" s="145">
        <f t="shared" si="115"/>
        <v>2423520.0799999996</v>
      </c>
      <c r="AB60" s="145">
        <f t="shared" si="115"/>
        <v>8878320.8900000006</v>
      </c>
      <c r="AC60" s="145">
        <f t="shared" ref="AC60" si="116">AC14+AC26+AC31+AC53+AC59</f>
        <v>5277509.7800000049</v>
      </c>
      <c r="AD60" s="139">
        <f t="shared" si="108"/>
        <v>1</v>
      </c>
      <c r="AE60" s="155"/>
      <c r="AF60" s="145">
        <f t="shared" ref="AF60" si="117">AF14+AF26+AF53+AF59</f>
        <v>8235270.8699999992</v>
      </c>
      <c r="AG60" s="145">
        <f t="shared" ref="AG60" si="118">AG14+AG26+AG53+AG59</f>
        <v>6422611.4900000002</v>
      </c>
      <c r="AH60" s="145">
        <f t="shared" ref="AH60" si="119">AH14+AH26+AH53+AH59</f>
        <v>6621881.1799999997</v>
      </c>
      <c r="AI60" s="145">
        <f t="shared" ref="AI60" si="120">AI14+AI26+AI53+AI59</f>
        <v>5283032.7300000004</v>
      </c>
      <c r="AJ60" s="145">
        <f t="shared" ref="AJ60" si="121">AJ14+AJ26+AJ53+AJ59</f>
        <v>0</v>
      </c>
      <c r="AK60" s="145">
        <f t="shared" ref="AK60" si="122">AK14+AK26+AK53+AK59</f>
        <v>0</v>
      </c>
      <c r="AL60" s="145">
        <f t="shared" ref="AL60" si="123">AL14+AL26+AL53+AL59</f>
        <v>0</v>
      </c>
      <c r="AM60" s="145">
        <f t="shared" ref="AM60" si="124">AM14+AM26+AM53+AM59</f>
        <v>0</v>
      </c>
      <c r="AN60" s="145">
        <f t="shared" ref="AN60" si="125">AN14+AN26+AN53+AN59</f>
        <v>0</v>
      </c>
      <c r="AO60" s="145">
        <f t="shared" ref="AO60" si="126">AO14+AO26+AO53+AO59</f>
        <v>0</v>
      </c>
      <c r="AP60" s="145">
        <f t="shared" ref="AP60" si="127">AP14+AP26+AP53+AP59</f>
        <v>0</v>
      </c>
      <c r="AQ60" s="145">
        <f t="shared" ref="AQ60" si="128">AQ14+AQ26+AQ53+AQ59</f>
        <v>0</v>
      </c>
      <c r="AR60" s="145">
        <f t="shared" ref="AR60" si="129">AR14+AR26+AR31+AR53+AR59</f>
        <v>-1804619.9199999943</v>
      </c>
      <c r="AS60" s="156"/>
      <c r="AT60" s="155"/>
    </row>
    <row r="61" spans="2:46" ht="12.6" thickBot="1" x14ac:dyDescent="0.35">
      <c r="B61" s="245"/>
      <c r="C61" s="313" t="s">
        <v>104</v>
      </c>
      <c r="D61" s="313"/>
      <c r="E61" s="313"/>
      <c r="F61" s="313"/>
      <c r="G61" s="313"/>
      <c r="H61" s="313"/>
      <c r="I61" s="313"/>
      <c r="J61" s="313"/>
      <c r="K61" s="313"/>
      <c r="L61" s="313"/>
      <c r="M61" s="313"/>
      <c r="N61" s="314"/>
      <c r="O61" s="252"/>
      <c r="Q61" s="315" t="s">
        <v>104</v>
      </c>
      <c r="R61" s="315"/>
      <c r="S61" s="315"/>
      <c r="T61" s="315"/>
      <c r="U61" s="315"/>
      <c r="V61" s="315"/>
      <c r="W61" s="315"/>
      <c r="X61" s="315"/>
      <c r="Y61" s="315"/>
      <c r="Z61" s="315"/>
      <c r="AA61" s="315"/>
      <c r="AB61" s="315"/>
      <c r="AC61" s="315"/>
      <c r="AD61" s="315"/>
      <c r="AE61" s="115"/>
      <c r="AF61" s="315" t="s">
        <v>104</v>
      </c>
      <c r="AG61" s="315"/>
      <c r="AH61" s="315"/>
      <c r="AI61" s="315"/>
      <c r="AJ61" s="315"/>
      <c r="AK61" s="315"/>
      <c r="AL61" s="315"/>
      <c r="AM61" s="315"/>
      <c r="AN61" s="315"/>
      <c r="AO61" s="315"/>
      <c r="AP61" s="315"/>
      <c r="AQ61" s="315"/>
      <c r="AR61" s="315"/>
      <c r="AS61" s="315"/>
      <c r="AT61" s="115"/>
    </row>
    <row r="62" spans="2:46" ht="13.2" outlineLevel="1" thickTop="1" thickBot="1" x14ac:dyDescent="0.35">
      <c r="B62" s="245" t="s">
        <v>105</v>
      </c>
      <c r="C62" s="215">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1">
        <f>SUMIFS('Conciliação Bancária 2016.17.18'!$J:$J,'Conciliação Bancária 2016.17.18'!$K:$K,'Base -Receita-Despesa'!$B62,'Conciliação Bancária 2016.17.18'!$D:$D,'Base -Receita-Despesa'!N$5)</f>
        <v>0</v>
      </c>
      <c r="O62" s="240">
        <f t="shared" ref="O62:O68" si="130">SUM(C62:N62)</f>
        <v>0</v>
      </c>
      <c r="P62" s="207"/>
      <c r="Q62" s="215">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0">
        <f t="shared" ref="AC62:AC68" si="131">SUM(Q62:AB62)</f>
        <v>0</v>
      </c>
      <c r="AD62" s="217"/>
      <c r="AE62" s="115"/>
      <c r="AF62" s="215">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0</v>
      </c>
      <c r="AK62" s="146">
        <f>SUMIFS('Conciliação Bancária 2016.17.18'!$J:$J,'Conciliação Bancária 2016.17.18'!$K:$K,'Base -Receita-Despesa'!$B62,'Conciliação Bancária 2016.17.18'!$D:$D,'Base -Receita-Despesa'!AK$5,'Conciliação Bancária 2016.17.18'!$J:$J,"&gt;"&amp;0)</f>
        <v>0</v>
      </c>
      <c r="AL62" s="146">
        <f>SUMIFS('Conciliação Bancária 2016.17.18'!$J:$J,'Conciliação Bancária 2016.17.18'!$K:$K,'Base -Receita-Despesa'!$B62,'Conciliação Bancária 2016.17.18'!$D:$D,'Base -Receita-Despesa'!AL$5,'Conciliação Bancária 2016.17.18'!$J:$J,"&gt;"&amp;0)</f>
        <v>0</v>
      </c>
      <c r="AM62" s="146">
        <f>SUMIFS('Conciliação Bancária 2016.17.18'!$J:$J,'Conciliação Bancária 2016.17.18'!$K:$K,'Base -Receita-Despesa'!$B62,'Conciliação Bancária 2016.17.18'!$D:$D,'Base -Receita-Despesa'!AM$5,'Conciliação Bancária 2016.17.18'!$J:$J,"&gt;"&amp;0)</f>
        <v>0</v>
      </c>
      <c r="AN62" s="146">
        <f>SUMIFS('Conciliação Bancária 2016.17.18'!$J:$J,'Conciliação Bancária 2016.17.18'!$K:$K,'Base -Receita-Despesa'!$B62,'Conciliação Bancária 2016.17.18'!$D:$D,'Base -Receita-Despesa'!AN$5,'Conciliação Bancária 2016.17.18'!$J:$J,"&gt;"&amp;0)</f>
        <v>0</v>
      </c>
      <c r="AO62" s="146">
        <f>SUMIFS('Conciliação Bancária 2016.17.18'!$J:$J,'Conciliação Bancária 2016.17.18'!$K:$K,'Base -Receita-Despesa'!$B62,'Conciliação Bancária 2016.17.18'!$D:$D,'Base -Receita-Despesa'!AO$5,'Conciliação Bancária 2016.17.18'!$J:$J,"&gt;"&amp;0)</f>
        <v>0</v>
      </c>
      <c r="AP62" s="146">
        <f>SUMIFS('Conciliação Bancária 2016.17.18'!$J:$J,'Conciliação Bancária 2016.17.18'!$K:$K,'Base -Receita-Despesa'!$B62,'Conciliação Bancária 2016.17.18'!$D:$D,'Base -Receita-Despesa'!AP$5,'Conciliação Bancária 2016.17.18'!$J:$J,"&gt;"&amp;0)</f>
        <v>0</v>
      </c>
      <c r="AQ62" s="146">
        <f>SUMIFS('Conciliação Bancária 2016.17.18'!$J:$J,'Conciliação Bancária 2016.17.18'!$K:$K,'Base -Receita-Despesa'!$B62,'Conciliação Bancária 2016.17.18'!$D:$D,'Base -Receita-Despesa'!AQ$5,'Conciliação Bancária 2016.17.18'!$J:$J,"&gt;"&amp;0)</f>
        <v>0</v>
      </c>
      <c r="AR62" s="271">
        <f t="shared" ref="AR62:AR68" si="132">SUM(AF62:AQ62)</f>
        <v>11979633.59</v>
      </c>
      <c r="AS62" s="217"/>
      <c r="AT62" s="115"/>
    </row>
    <row r="63" spans="2:46" ht="13.2" outlineLevel="1" thickTop="1" thickBot="1" x14ac:dyDescent="0.35">
      <c r="B63" s="245" t="s">
        <v>106</v>
      </c>
      <c r="C63" s="215">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1">
        <f>SUMIFS('Conciliação Bancária 2016.17.18'!$J:$J,'Conciliação Bancária 2016.17.18'!$K:$K,'Base -Receita-Despesa'!$B63,'Conciliação Bancária 2016.17.18'!$D:$D,'Base -Receita-Despesa'!N$5)</f>
        <v>0</v>
      </c>
      <c r="O63" s="240">
        <f t="shared" si="130"/>
        <v>0</v>
      </c>
      <c r="P63" s="207"/>
      <c r="Q63" s="215">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0">
        <f t="shared" si="131"/>
        <v>0</v>
      </c>
      <c r="AD63" s="217"/>
      <c r="AE63" s="115"/>
      <c r="AF63" s="215">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0</v>
      </c>
      <c r="AK63" s="146">
        <f>SUMIFS('Conciliação Bancária 2016.17.18'!$J:$J,'Conciliação Bancária 2016.17.18'!$K:$K,'Base -Receita-Despesa'!$B62,'Conciliação Bancária 2016.17.18'!$D:$D,'Base -Receita-Despesa'!AK$5,'Conciliação Bancária 2016.17.18'!$J:$J,"&lt;"&amp;0)</f>
        <v>0</v>
      </c>
      <c r="AL63" s="146">
        <f>SUMIFS('Conciliação Bancária 2016.17.18'!$J:$J,'Conciliação Bancária 2016.17.18'!$K:$K,'Base -Receita-Despesa'!$B62,'Conciliação Bancária 2016.17.18'!$D:$D,'Base -Receita-Despesa'!AL$5,'Conciliação Bancária 2016.17.18'!$J:$J,"&lt;"&amp;0)</f>
        <v>0</v>
      </c>
      <c r="AM63" s="146">
        <f>SUMIFS('Conciliação Bancária 2016.17.18'!$J:$J,'Conciliação Bancária 2016.17.18'!$K:$K,'Base -Receita-Despesa'!$B62,'Conciliação Bancária 2016.17.18'!$D:$D,'Base -Receita-Despesa'!AM$5,'Conciliação Bancária 2016.17.18'!$J:$J,"&lt;"&amp;0)</f>
        <v>0</v>
      </c>
      <c r="AN63" s="146">
        <f>SUMIFS('Conciliação Bancária 2016.17.18'!$J:$J,'Conciliação Bancária 2016.17.18'!$K:$K,'Base -Receita-Despesa'!$B62,'Conciliação Bancária 2016.17.18'!$D:$D,'Base -Receita-Despesa'!AN$5,'Conciliação Bancária 2016.17.18'!$J:$J,"&lt;"&amp;0)</f>
        <v>0</v>
      </c>
      <c r="AO63" s="146">
        <f>SUMIFS('Conciliação Bancária 2016.17.18'!$J:$J,'Conciliação Bancária 2016.17.18'!$K:$K,'Base -Receita-Despesa'!$B62,'Conciliação Bancária 2016.17.18'!$D:$D,'Base -Receita-Despesa'!AO$5,'Conciliação Bancária 2016.17.18'!$J:$J,"&lt;"&amp;0)</f>
        <v>0</v>
      </c>
      <c r="AP63" s="146">
        <f>SUMIFS('Conciliação Bancária 2016.17.18'!$J:$J,'Conciliação Bancária 2016.17.18'!$K:$K,'Base -Receita-Despesa'!$B62,'Conciliação Bancária 2016.17.18'!$D:$D,'Base -Receita-Despesa'!AP$5,'Conciliação Bancária 2016.17.18'!$J:$J,"&lt;"&amp;0)</f>
        <v>0</v>
      </c>
      <c r="AQ63" s="146">
        <f>SUMIFS('Conciliação Bancária 2016.17.18'!$J:$J,'Conciliação Bancária 2016.17.18'!$K:$K,'Base -Receita-Despesa'!$B62,'Conciliação Bancária 2016.17.18'!$D:$D,'Base -Receita-Despesa'!AQ$5,'Conciliação Bancária 2016.17.18'!$J:$J,"&lt;"&amp;0)</f>
        <v>0</v>
      </c>
      <c r="AR63" s="271">
        <f t="shared" si="132"/>
        <v>-12379633.59</v>
      </c>
      <c r="AS63" s="217"/>
      <c r="AT63" s="115"/>
    </row>
    <row r="64" spans="2:46" s="117" customFormat="1" ht="13.2" thickTop="1" thickBot="1" x14ac:dyDescent="0.35">
      <c r="B64" s="248" t="s">
        <v>107</v>
      </c>
      <c r="C64" s="131">
        <f>C60+C62+C63</f>
        <v>147844.24</v>
      </c>
      <c r="D64" s="131">
        <f t="shared" ref="D64:N64" si="133">D60+D62+D63</f>
        <v>403838.24734358862</v>
      </c>
      <c r="E64" s="131">
        <f t="shared" si="133"/>
        <v>416805.54999999981</v>
      </c>
      <c r="F64" s="131">
        <f t="shared" si="133"/>
        <v>160911.84999999986</v>
      </c>
      <c r="G64" s="131">
        <f t="shared" si="133"/>
        <v>267204.24000000022</v>
      </c>
      <c r="H64" s="131">
        <f t="shared" si="133"/>
        <v>388544.77</v>
      </c>
      <c r="I64" s="131">
        <f t="shared" si="133"/>
        <v>272471.51999999979</v>
      </c>
      <c r="J64" s="131">
        <f t="shared" si="133"/>
        <v>143187.23999999976</v>
      </c>
      <c r="K64" s="131">
        <f t="shared" si="133"/>
        <v>169487.19999999995</v>
      </c>
      <c r="L64" s="131">
        <f t="shared" si="133"/>
        <v>278508.50000000029</v>
      </c>
      <c r="M64" s="131">
        <f t="shared" si="133"/>
        <v>128933.47999999995</v>
      </c>
      <c r="N64" s="131">
        <f t="shared" si="133"/>
        <v>1135656.1399999999</v>
      </c>
      <c r="O64" s="240">
        <f>N64</f>
        <v>1135656.1399999999</v>
      </c>
      <c r="P64" s="207"/>
      <c r="Q64" s="131">
        <f t="shared" ref="Q64" si="134">Q60+Q62+Q63</f>
        <v>732683.54999999981</v>
      </c>
      <c r="R64" s="131">
        <f t="shared" ref="R64" si="135">R60+R62+R63</f>
        <v>560994.09000000008</v>
      </c>
      <c r="S64" s="131">
        <f t="shared" ref="S64" si="136">S60+S62+S63</f>
        <v>829613.31000000052</v>
      </c>
      <c r="T64" s="131">
        <f t="shared" ref="T64" si="137">T60+T62+T63</f>
        <v>411206.94999999972</v>
      </c>
      <c r="U64" s="131">
        <f t="shared" ref="U64" si="138">U60+U62+U63</f>
        <v>1800874.8900000006</v>
      </c>
      <c r="V64" s="131">
        <f t="shared" ref="V64" si="139">V60+V62+V63</f>
        <v>1844659.1099999994</v>
      </c>
      <c r="W64" s="131">
        <f t="shared" ref="W64" si="140">W60+W62+W63</f>
        <v>2550071.9900000002</v>
      </c>
      <c r="X64" s="131">
        <f t="shared" ref="X64" si="141">X60+X62+X63</f>
        <v>2054219.4900000002</v>
      </c>
      <c r="Y64" s="131">
        <f t="shared" ref="Y64" si="142">Y60+Y62+Y63</f>
        <v>1764480.0900000005</v>
      </c>
      <c r="Z64" s="131">
        <f t="shared" ref="Z64" si="143">Z60+Z62+Z63</f>
        <v>1670110.3800000008</v>
      </c>
      <c r="AA64" s="131">
        <f t="shared" ref="AA64" si="144">AA60+AA62+AA63</f>
        <v>2423520.0799999996</v>
      </c>
      <c r="AB64" s="131">
        <f t="shared" ref="AB64" si="145">AB60+AB62+AB63</f>
        <v>8878320.8900000006</v>
      </c>
      <c r="AC64" s="240">
        <f>AB64</f>
        <v>8878320.8900000006</v>
      </c>
      <c r="AD64" s="217"/>
      <c r="AE64" s="122"/>
      <c r="AF64" s="131">
        <f t="shared" ref="AF64" si="146">AF60+AF62+AF63</f>
        <v>8235270.8699999992</v>
      </c>
      <c r="AG64" s="131">
        <f t="shared" ref="AG64" si="147">AG60+AG62+AG63</f>
        <v>6422611.4899999993</v>
      </c>
      <c r="AH64" s="131">
        <f t="shared" ref="AH64" si="148">AH60+AH62+AH63</f>
        <v>6221881.1799999997</v>
      </c>
      <c r="AI64" s="131">
        <f t="shared" ref="AI64" si="149">AI60+AI62+AI63</f>
        <v>5283032.7299999995</v>
      </c>
      <c r="AJ64" s="131">
        <f t="shared" ref="AJ64" si="150">AJ60+AJ62+AJ63</f>
        <v>0</v>
      </c>
      <c r="AK64" s="131">
        <f t="shared" ref="AK64" si="151">AK60+AK62+AK63</f>
        <v>0</v>
      </c>
      <c r="AL64" s="131">
        <f t="shared" ref="AL64" si="152">AL60+AL62+AL63</f>
        <v>0</v>
      </c>
      <c r="AM64" s="131">
        <f t="shared" ref="AM64" si="153">AM60+AM62+AM63</f>
        <v>0</v>
      </c>
      <c r="AN64" s="131">
        <f t="shared" ref="AN64" si="154">AN60+AN62+AN63</f>
        <v>0</v>
      </c>
      <c r="AO64" s="131">
        <f t="shared" ref="AO64" si="155">AO60+AO62+AO63</f>
        <v>0</v>
      </c>
      <c r="AP64" s="131">
        <f t="shared" ref="AP64" si="156">AP60+AP62+AP63</f>
        <v>0</v>
      </c>
      <c r="AQ64" s="131">
        <f t="shared" ref="AQ64" si="157">AQ60+AQ62+AQ63</f>
        <v>0</v>
      </c>
      <c r="AR64" s="240">
        <f>AQ64</f>
        <v>0</v>
      </c>
      <c r="AS64" s="217"/>
      <c r="AT64" s="122"/>
    </row>
    <row r="65" spans="2:46" ht="12.6" outlineLevel="1" thickTop="1" x14ac:dyDescent="0.3">
      <c r="B65" s="245"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29">
        <f>'HEELJ - Saldos Bancários'!P10</f>
        <v>24.7</v>
      </c>
      <c r="O65" s="240">
        <f t="shared" ref="O65:O67" si="158">N65</f>
        <v>24.7</v>
      </c>
      <c r="P65" s="207"/>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0">
        <f t="shared" ref="AC65:AC67" si="159">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0</v>
      </c>
      <c r="AO65" s="133">
        <f>'HEELJ - Saldos Bancários'!AL10</f>
        <v>0</v>
      </c>
      <c r="AP65" s="133">
        <f>'HEELJ - Saldos Bancários'!AM10</f>
        <v>0</v>
      </c>
      <c r="AQ65" s="133">
        <f>'HEELJ - Saldos Bancários'!AN10</f>
        <v>0</v>
      </c>
      <c r="AR65" s="240">
        <f t="shared" ref="AR65:AR67" si="160">AQ65</f>
        <v>0</v>
      </c>
      <c r="AS65" s="139" t="e">
        <f>AR65/$AR$69</f>
        <v>#DIV/0!</v>
      </c>
      <c r="AT65" s="115"/>
    </row>
    <row r="66" spans="2:46" outlineLevel="1" x14ac:dyDescent="0.3">
      <c r="B66" s="245"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29">
        <f>'HEELJ - Saldos Bancários'!P20</f>
        <v>1135631.44</v>
      </c>
      <c r="O66" s="240">
        <f t="shared" si="158"/>
        <v>1135631.44</v>
      </c>
      <c r="P66" s="207"/>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0">
        <f t="shared" si="159"/>
        <v>6071895.0299999993</v>
      </c>
      <c r="AD66" s="139">
        <f t="shared" ref="AD66:AD69" si="161">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0</v>
      </c>
      <c r="AK66" s="133">
        <f>'HEELJ - Saldos Bancários'!AH20</f>
        <v>0</v>
      </c>
      <c r="AL66" s="133">
        <f>'HEELJ - Saldos Bancários'!AI20</f>
        <v>0</v>
      </c>
      <c r="AM66" s="133">
        <f>'HEELJ - Saldos Bancários'!AJ20</f>
        <v>0</v>
      </c>
      <c r="AN66" s="133">
        <f>'HEELJ - Saldos Bancários'!AK20</f>
        <v>0</v>
      </c>
      <c r="AO66" s="133">
        <f>'HEELJ - Saldos Bancários'!AL20</f>
        <v>0</v>
      </c>
      <c r="AP66" s="133">
        <f>'HEELJ - Saldos Bancários'!AM20</f>
        <v>0</v>
      </c>
      <c r="AQ66" s="133">
        <f>'HEELJ - Saldos Bancários'!AN20</f>
        <v>0</v>
      </c>
      <c r="AR66" s="240">
        <f t="shared" si="160"/>
        <v>0</v>
      </c>
      <c r="AS66" s="139" t="e">
        <f>AR66/$AR$69</f>
        <v>#DIV/0!</v>
      </c>
      <c r="AT66" s="115"/>
    </row>
    <row r="67" spans="2:46" outlineLevel="1" x14ac:dyDescent="0.3">
      <c r="B67" s="245" t="s">
        <v>109</v>
      </c>
      <c r="C67" s="131">
        <v>0</v>
      </c>
      <c r="D67" s="132">
        <v>0</v>
      </c>
      <c r="E67" s="132">
        <v>0</v>
      </c>
      <c r="F67" s="132">
        <v>0</v>
      </c>
      <c r="G67" s="132">
        <v>0</v>
      </c>
      <c r="H67" s="132">
        <v>0</v>
      </c>
      <c r="I67" s="132">
        <v>0</v>
      </c>
      <c r="J67" s="132">
        <v>0</v>
      </c>
      <c r="K67" s="132">
        <v>0</v>
      </c>
      <c r="L67" s="132">
        <v>0</v>
      </c>
      <c r="M67" s="132">
        <v>0</v>
      </c>
      <c r="N67" s="199">
        <v>0</v>
      </c>
      <c r="O67" s="240">
        <f t="shared" si="158"/>
        <v>0</v>
      </c>
      <c r="P67" s="207"/>
      <c r="Q67" s="150">
        <v>0</v>
      </c>
      <c r="R67" s="133">
        <v>0</v>
      </c>
      <c r="S67" s="133">
        <v>0</v>
      </c>
      <c r="T67" s="133">
        <v>0</v>
      </c>
      <c r="U67" s="133">
        <v>0</v>
      </c>
      <c r="V67" s="133">
        <v>0</v>
      </c>
      <c r="W67" s="133">
        <v>0</v>
      </c>
      <c r="X67" s="133">
        <v>0</v>
      </c>
      <c r="Y67" s="133">
        <v>0</v>
      </c>
      <c r="Z67" s="133">
        <v>0</v>
      </c>
      <c r="AA67" s="133">
        <v>0</v>
      </c>
      <c r="AB67" s="133">
        <v>0</v>
      </c>
      <c r="AC67" s="240">
        <f t="shared" si="159"/>
        <v>0</v>
      </c>
      <c r="AD67" s="139">
        <f t="shared" si="161"/>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0">
        <f t="shared" si="160"/>
        <v>0</v>
      </c>
      <c r="AS67" s="139" t="e">
        <f>AR67/$AR$69</f>
        <v>#DIV/0!</v>
      </c>
      <c r="AT67" s="115"/>
    </row>
    <row r="68" spans="2:46" x14ac:dyDescent="0.3">
      <c r="B68" s="248" t="s">
        <v>57</v>
      </c>
      <c r="C68" s="131">
        <v>0</v>
      </c>
      <c r="D68" s="132">
        <v>0</v>
      </c>
      <c r="E68" s="132">
        <v>0</v>
      </c>
      <c r="F68" s="132">
        <v>0</v>
      </c>
      <c r="G68" s="132">
        <v>0</v>
      </c>
      <c r="H68" s="132">
        <v>0</v>
      </c>
      <c r="I68" s="132">
        <v>0</v>
      </c>
      <c r="J68" s="132">
        <v>0</v>
      </c>
      <c r="K68" s="132">
        <v>0</v>
      </c>
      <c r="L68" s="132">
        <v>0</v>
      </c>
      <c r="M68" s="132">
        <v>0</v>
      </c>
      <c r="N68" s="199">
        <v>0</v>
      </c>
      <c r="O68" s="240">
        <f t="shared" si="130"/>
        <v>0</v>
      </c>
      <c r="P68" s="207"/>
      <c r="Q68" s="150">
        <v>0</v>
      </c>
      <c r="R68" s="133">
        <v>0</v>
      </c>
      <c r="S68" s="133">
        <v>0</v>
      </c>
      <c r="T68" s="133">
        <v>0</v>
      </c>
      <c r="U68" s="133">
        <v>0</v>
      </c>
      <c r="V68" s="133">
        <v>0</v>
      </c>
      <c r="W68" s="133">
        <v>0</v>
      </c>
      <c r="X68" s="133">
        <v>0</v>
      </c>
      <c r="Y68" s="133">
        <v>0</v>
      </c>
      <c r="Z68" s="133">
        <v>0</v>
      </c>
      <c r="AA68" s="133">
        <v>0</v>
      </c>
      <c r="AB68" s="133">
        <v>0</v>
      </c>
      <c r="AC68" s="240">
        <f t="shared" si="131"/>
        <v>0</v>
      </c>
      <c r="AD68" s="139">
        <f t="shared" si="161"/>
        <v>0</v>
      </c>
      <c r="AE68" s="122"/>
      <c r="AF68" s="150">
        <f>AF11</f>
        <v>0</v>
      </c>
      <c r="AG68" s="132">
        <v>0</v>
      </c>
      <c r="AH68" s="132">
        <v>0</v>
      </c>
      <c r="AI68" s="132">
        <v>0</v>
      </c>
      <c r="AJ68" s="132">
        <v>0</v>
      </c>
      <c r="AK68" s="132">
        <v>0</v>
      </c>
      <c r="AL68" s="132">
        <v>0</v>
      </c>
      <c r="AM68" s="132">
        <v>0</v>
      </c>
      <c r="AN68" s="132">
        <v>0</v>
      </c>
      <c r="AO68" s="132">
        <v>0</v>
      </c>
      <c r="AP68" s="132">
        <v>0</v>
      </c>
      <c r="AQ68" s="132">
        <v>0</v>
      </c>
      <c r="AR68" s="240">
        <f t="shared" si="132"/>
        <v>0</v>
      </c>
      <c r="AS68" s="139" t="e">
        <f>AR68/$AR$69</f>
        <v>#DIV/0!</v>
      </c>
      <c r="AT68" s="122"/>
    </row>
    <row r="69" spans="2:46" s="117" customFormat="1" x14ac:dyDescent="0.3">
      <c r="B69" s="248" t="s">
        <v>110</v>
      </c>
      <c r="C69" s="144">
        <f t="shared" ref="C69:O69" si="162">SUM(C65:C68)</f>
        <v>147844.24</v>
      </c>
      <c r="D69" s="134">
        <f t="shared" si="162"/>
        <v>403838.25</v>
      </c>
      <c r="E69" s="134">
        <f t="shared" si="162"/>
        <v>416805.55</v>
      </c>
      <c r="F69" s="134">
        <f t="shared" si="162"/>
        <v>160911.85</v>
      </c>
      <c r="G69" s="134">
        <f t="shared" si="162"/>
        <v>267204.24</v>
      </c>
      <c r="H69" s="134">
        <f t="shared" si="162"/>
        <v>388544.77</v>
      </c>
      <c r="I69" s="134">
        <f t="shared" si="162"/>
        <v>272471.52</v>
      </c>
      <c r="J69" s="134">
        <f t="shared" si="162"/>
        <v>143187.24</v>
      </c>
      <c r="K69" s="134">
        <f t="shared" si="162"/>
        <v>169487.19999999998</v>
      </c>
      <c r="L69" s="134">
        <f t="shared" si="162"/>
        <v>278508.5</v>
      </c>
      <c r="M69" s="134">
        <f t="shared" si="162"/>
        <v>128933.47</v>
      </c>
      <c r="N69" s="153">
        <f t="shared" si="162"/>
        <v>1135656.1399999999</v>
      </c>
      <c r="O69" s="240">
        <f t="shared" si="162"/>
        <v>1135656.1399999999</v>
      </c>
      <c r="P69" s="211"/>
      <c r="Q69" s="144">
        <f t="shared" ref="Q69:AC69" si="163">SUM(Q65:Q68)</f>
        <v>732683.55</v>
      </c>
      <c r="R69" s="134">
        <f t="shared" si="163"/>
        <v>560994.09</v>
      </c>
      <c r="S69" s="134">
        <f t="shared" si="163"/>
        <v>829613.30999999994</v>
      </c>
      <c r="T69" s="134">
        <f t="shared" si="163"/>
        <v>411206.95000000007</v>
      </c>
      <c r="U69" s="134">
        <f t="shared" si="163"/>
        <v>1800874.8900000001</v>
      </c>
      <c r="V69" s="134">
        <f t="shared" si="163"/>
        <v>1844659.1100000003</v>
      </c>
      <c r="W69" s="134">
        <f t="shared" si="163"/>
        <v>2550071.9900000002</v>
      </c>
      <c r="X69" s="134">
        <f t="shared" si="163"/>
        <v>2054219.49</v>
      </c>
      <c r="Y69" s="134">
        <f t="shared" si="163"/>
        <v>1764480.0899999999</v>
      </c>
      <c r="Z69" s="134">
        <f t="shared" si="163"/>
        <v>1670110.38</v>
      </c>
      <c r="AA69" s="134">
        <f t="shared" si="163"/>
        <v>2423520.08</v>
      </c>
      <c r="AB69" s="134">
        <f t="shared" si="163"/>
        <v>8878320.879999999</v>
      </c>
      <c r="AC69" s="240">
        <f t="shared" si="163"/>
        <v>8878320.879999999</v>
      </c>
      <c r="AD69" s="139">
        <f t="shared" si="161"/>
        <v>1</v>
      </c>
      <c r="AE69" s="122"/>
      <c r="AF69" s="144">
        <f t="shared" ref="AF69:AQ69" si="164">AF65+AF66+AF67+AF68</f>
        <v>8235270.8700000001</v>
      </c>
      <c r="AG69" s="134">
        <f t="shared" si="164"/>
        <v>6422611.4899999993</v>
      </c>
      <c r="AH69" s="134">
        <f t="shared" si="164"/>
        <v>6221881.1799999997</v>
      </c>
      <c r="AI69" s="134">
        <f t="shared" si="164"/>
        <v>5283032.7299999995</v>
      </c>
      <c r="AJ69" s="134">
        <f t="shared" si="164"/>
        <v>0</v>
      </c>
      <c r="AK69" s="134">
        <f t="shared" si="164"/>
        <v>0</v>
      </c>
      <c r="AL69" s="154">
        <f t="shared" si="164"/>
        <v>0</v>
      </c>
      <c r="AM69" s="134">
        <f t="shared" si="164"/>
        <v>0</v>
      </c>
      <c r="AN69" s="134">
        <f t="shared" si="164"/>
        <v>0</v>
      </c>
      <c r="AO69" s="134">
        <f t="shared" si="164"/>
        <v>0</v>
      </c>
      <c r="AP69" s="134">
        <f t="shared" si="164"/>
        <v>0</v>
      </c>
      <c r="AQ69" s="134">
        <f t="shared" si="164"/>
        <v>0</v>
      </c>
      <c r="AR69" s="240">
        <f t="shared" ref="AR69" si="165">SUM(AR65:AR68)</f>
        <v>0</v>
      </c>
      <c r="AS69" s="139" t="e">
        <f>AR69/$AR$69</f>
        <v>#DIV/0!</v>
      </c>
      <c r="AT69" s="122"/>
    </row>
    <row r="70" spans="2:46" ht="12.6" thickBot="1" x14ac:dyDescent="0.35">
      <c r="B70" s="251" t="s">
        <v>111</v>
      </c>
      <c r="C70" s="159">
        <f>C64-C69</f>
        <v>0</v>
      </c>
      <c r="D70" s="159">
        <f t="shared" ref="D70:N70" si="166">D64-D69</f>
        <v>-2.6564113795757294E-3</v>
      </c>
      <c r="E70" s="159">
        <f t="shared" si="166"/>
        <v>0</v>
      </c>
      <c r="F70" s="159">
        <f t="shared" si="166"/>
        <v>0</v>
      </c>
      <c r="G70" s="159">
        <f t="shared" si="166"/>
        <v>0</v>
      </c>
      <c r="H70" s="159">
        <f t="shared" si="166"/>
        <v>0</v>
      </c>
      <c r="I70" s="159">
        <f t="shared" si="166"/>
        <v>0</v>
      </c>
      <c r="J70" s="159">
        <f t="shared" si="166"/>
        <v>-2.3283064365386963E-10</v>
      </c>
      <c r="K70" s="159">
        <f t="shared" si="166"/>
        <v>0</v>
      </c>
      <c r="L70" s="159">
        <f t="shared" si="166"/>
        <v>0</v>
      </c>
      <c r="M70" s="159">
        <f t="shared" si="166"/>
        <v>9.9999999511055648E-3</v>
      </c>
      <c r="N70" s="159">
        <f t="shared" si="166"/>
        <v>0</v>
      </c>
      <c r="O70" s="241">
        <f>SUM(C70:N70)</f>
        <v>7.3435883386991918E-3</v>
      </c>
      <c r="Q70" s="159">
        <f t="shared" ref="Q70" si="167">Q64-Q69</f>
        <v>0</v>
      </c>
      <c r="R70" s="159">
        <f t="shared" ref="R70" si="168">R64-R69</f>
        <v>0</v>
      </c>
      <c r="S70" s="159">
        <f t="shared" ref="S70" si="169">S64-S69</f>
        <v>0</v>
      </c>
      <c r="T70" s="159">
        <f t="shared" ref="T70" si="170">T64-T69</f>
        <v>0</v>
      </c>
      <c r="U70" s="159">
        <f t="shared" ref="U70" si="171">U64-U69</f>
        <v>0</v>
      </c>
      <c r="V70" s="304">
        <f t="shared" ref="V70" si="172">V64-V69</f>
        <v>0</v>
      </c>
      <c r="W70" s="304">
        <f t="shared" ref="W70" si="173">W64-W69</f>
        <v>0</v>
      </c>
      <c r="X70" s="159">
        <f t="shared" ref="X70" si="174">X64-X69</f>
        <v>0</v>
      </c>
      <c r="Y70" s="159">
        <f t="shared" ref="Y70" si="175">Y64-Y69</f>
        <v>0</v>
      </c>
      <c r="Z70" s="159">
        <f t="shared" ref="Z70" si="176">Z64-Z69</f>
        <v>0</v>
      </c>
      <c r="AA70" s="159">
        <f t="shared" ref="AA70" si="177">AA64-AA69</f>
        <v>0</v>
      </c>
      <c r="AB70" s="304">
        <f t="shared" ref="AB70" si="178">AB64-AB69</f>
        <v>1.0000001639127731E-2</v>
      </c>
      <c r="AC70" s="241">
        <f>SUM(Q70:AB70)</f>
        <v>1.0000001639127731E-2</v>
      </c>
      <c r="AD70" s="160"/>
      <c r="AE70" s="122"/>
      <c r="AF70" s="159">
        <f t="shared" ref="AF70" si="179">AF64-AF69</f>
        <v>0</v>
      </c>
      <c r="AG70" s="159">
        <f t="shared" ref="AG70" si="180">AG64-AG69</f>
        <v>0</v>
      </c>
      <c r="AH70" s="159">
        <f t="shared" ref="AH70" si="181">AH64-AH69</f>
        <v>0</v>
      </c>
      <c r="AI70" s="304">
        <f t="shared" ref="AI70" si="182">AI64-AI69</f>
        <v>0</v>
      </c>
      <c r="AJ70" s="304">
        <f t="shared" ref="AJ70" si="183">AJ64-AJ69</f>
        <v>0</v>
      </c>
      <c r="AK70" s="304">
        <f>AK64-AK69</f>
        <v>0</v>
      </c>
      <c r="AL70" s="304">
        <f t="shared" ref="AL70" si="184">AL64-AL69</f>
        <v>0</v>
      </c>
      <c r="AM70" s="304">
        <f t="shared" ref="AM70" si="185">AM64-AM69</f>
        <v>0</v>
      </c>
      <c r="AN70" s="304">
        <f t="shared" ref="AN70" si="186">AN64-AN69</f>
        <v>0</v>
      </c>
      <c r="AO70" s="304">
        <f t="shared" ref="AO70" si="187">AO64-AO69</f>
        <v>0</v>
      </c>
      <c r="AP70" s="159">
        <f t="shared" ref="AP70" si="188">AP64-AP69</f>
        <v>0</v>
      </c>
      <c r="AQ70" s="159">
        <f t="shared" ref="AQ70" si="189">AQ64-AQ69</f>
        <v>0</v>
      </c>
      <c r="AR70" s="241">
        <f>SUM(AF70:AQ70)</f>
        <v>0</v>
      </c>
      <c r="AS70" s="160"/>
      <c r="AT70" s="122"/>
    </row>
    <row r="71" spans="2:46" x14ac:dyDescent="0.3">
      <c r="B71" s="163"/>
      <c r="C71" s="163"/>
      <c r="D71" s="163"/>
      <c r="E71" s="163"/>
      <c r="F71" s="163"/>
      <c r="G71" s="163"/>
      <c r="H71" s="163"/>
      <c r="I71" s="163"/>
      <c r="J71" s="163"/>
      <c r="K71" s="163"/>
      <c r="L71" s="163"/>
      <c r="M71" s="163"/>
      <c r="N71" s="163"/>
      <c r="O71" s="164"/>
      <c r="Q71" s="163"/>
      <c r="R71" s="163"/>
      <c r="S71" s="163"/>
      <c r="T71" s="163"/>
      <c r="U71" s="163"/>
      <c r="V71" s="130"/>
      <c r="W71" s="163"/>
      <c r="X71" s="163"/>
      <c r="Y71" s="163"/>
      <c r="Z71" s="163"/>
      <c r="AA71" s="163"/>
      <c r="AB71" s="163"/>
      <c r="AC71" s="164"/>
      <c r="AD71" s="198"/>
      <c r="AF71" s="163"/>
      <c r="AG71" s="163"/>
      <c r="AH71" s="163"/>
      <c r="AI71" s="130">
        <f>AI69-AH69</f>
        <v>-938848.45000000019</v>
      </c>
      <c r="AJ71" s="163"/>
      <c r="AK71" s="163"/>
      <c r="AL71" s="163"/>
      <c r="AM71" s="163"/>
      <c r="AN71" s="163"/>
      <c r="AO71" s="163"/>
      <c r="AP71" s="163"/>
      <c r="AQ71" s="163"/>
      <c r="AR71" s="164"/>
    </row>
    <row r="72" spans="2:46" x14ac:dyDescent="0.3">
      <c r="B72" s="163"/>
      <c r="C72" s="282">
        <f>C26+C31+C53+C59+C62+C63</f>
        <v>-52491.349999999627</v>
      </c>
      <c r="D72" s="282">
        <f t="shared" ref="D72:O72" si="190">D26+D31+D53+D59+D62+D63</f>
        <v>255994.00734358863</v>
      </c>
      <c r="E72" s="282">
        <f t="shared" si="190"/>
        <v>12967.299999999814</v>
      </c>
      <c r="F72" s="282">
        <f t="shared" si="190"/>
        <v>-255893.70000000007</v>
      </c>
      <c r="G72" s="282">
        <f t="shared" si="190"/>
        <v>106292.39000000013</v>
      </c>
      <c r="H72" s="282">
        <f t="shared" si="190"/>
        <v>-241264.96999999997</v>
      </c>
      <c r="I72" s="282">
        <f t="shared" si="190"/>
        <v>-332.09000000031665</v>
      </c>
      <c r="J72" s="282">
        <f t="shared" si="190"/>
        <v>516.18999999971129</v>
      </c>
      <c r="K72" s="282">
        <f t="shared" si="190"/>
        <v>505.35999999986961</v>
      </c>
      <c r="L72" s="282">
        <f t="shared" si="190"/>
        <v>50877.100000000362</v>
      </c>
      <c r="M72" s="282">
        <f t="shared" si="190"/>
        <v>-48274.350000000122</v>
      </c>
      <c r="N72" s="282">
        <f t="shared" si="190"/>
        <v>105.15999999968335</v>
      </c>
      <c r="O72" s="282">
        <f t="shared" si="190"/>
        <v>-170998.9526564104</v>
      </c>
      <c r="Q72" s="282">
        <f>Q26+Q31+Q53+Q59+Q62+Q63</f>
        <v>395737.04000000004</v>
      </c>
      <c r="R72" s="282">
        <f t="shared" ref="R72:AC72" si="191">R26+R31+R53+R59+R62+R63</f>
        <v>-77896.379999999888</v>
      </c>
      <c r="S72" s="282">
        <f t="shared" si="191"/>
        <v>270294.91000000038</v>
      </c>
      <c r="T72" s="282">
        <f t="shared" si="191"/>
        <v>-418406.3600000001</v>
      </c>
      <c r="U72" s="282">
        <f t="shared" si="191"/>
        <v>-129768.30999999959</v>
      </c>
      <c r="V72" s="282">
        <f t="shared" si="191"/>
        <v>37562.539999999397</v>
      </c>
      <c r="W72" s="282">
        <f t="shared" si="191"/>
        <v>-42390.600000000326</v>
      </c>
      <c r="X72" s="282">
        <f t="shared" si="191"/>
        <v>15332.680000000168</v>
      </c>
      <c r="Y72" s="282">
        <f t="shared" si="191"/>
        <v>286482.1800000004</v>
      </c>
      <c r="Z72" s="282">
        <f t="shared" si="191"/>
        <v>-287494.12999999919</v>
      </c>
      <c r="AA72" s="282">
        <f t="shared" si="191"/>
        <v>825359.06999999937</v>
      </c>
      <c r="AB72" s="282">
        <f t="shared" si="191"/>
        <v>1979177.06</v>
      </c>
      <c r="AC72" s="282">
        <f t="shared" si="191"/>
        <v>2853989.6999999993</v>
      </c>
      <c r="AF72" s="282">
        <f>AF26+AF31+AF53+AF59+AF62+AF63</f>
        <v>-2764748.5599999996</v>
      </c>
      <c r="AG72" s="282">
        <f t="shared" ref="AG72:AR72" si="192">AG26+AG31+AG53+AG59+AG62+AG63</f>
        <v>25690.540000000037</v>
      </c>
      <c r="AH72" s="282">
        <f t="shared" si="192"/>
        <v>26649.939999999944</v>
      </c>
      <c r="AI72" s="282">
        <f t="shared" si="192"/>
        <v>507788.16000000015</v>
      </c>
      <c r="AJ72" s="282">
        <f t="shared" si="192"/>
        <v>0</v>
      </c>
      <c r="AK72" s="282">
        <f t="shared" si="192"/>
        <v>0</v>
      </c>
      <c r="AL72" s="282">
        <f t="shared" si="192"/>
        <v>0</v>
      </c>
      <c r="AM72" s="282">
        <f t="shared" si="192"/>
        <v>0</v>
      </c>
      <c r="AN72" s="282">
        <f t="shared" si="192"/>
        <v>0</v>
      </c>
      <c r="AO72" s="282">
        <f t="shared" si="192"/>
        <v>0</v>
      </c>
      <c r="AP72" s="282">
        <f t="shared" si="192"/>
        <v>0</v>
      </c>
      <c r="AQ72" s="282">
        <f t="shared" si="192"/>
        <v>0</v>
      </c>
      <c r="AR72" s="282">
        <f t="shared" si="192"/>
        <v>-2204619.9199999943</v>
      </c>
    </row>
    <row r="73" spans="2:46" x14ac:dyDescent="0.3">
      <c r="B73" s="163"/>
      <c r="C73" s="283">
        <f>SUMIFS('Conciliação Bancária 2016.17.18'!$J:$J,'Conciliação Bancária 2016.17.18'!$D:$D,'Base -Receita-Despesa'!C$5)</f>
        <v>-52491.349999999737</v>
      </c>
      <c r="D73" s="283">
        <f>SUMIFS('Conciliação Bancária 2016.17.18'!$J:$J,'Conciliação Bancária 2016.17.18'!$D:$D,'Base -Receita-Despesa'!D$5)</f>
        <v>255994.00734358878</v>
      </c>
      <c r="E73" s="283">
        <f>SUMIFS('Conciliação Bancária 2016.17.18'!$J:$J,'Conciliação Bancária 2016.17.18'!$D:$D,'Base -Receita-Despesa'!E$5)</f>
        <v>12967.299999999901</v>
      </c>
      <c r="F73" s="283">
        <f>SUMIFS('Conciliação Bancária 2016.17.18'!$J:$J,'Conciliação Bancária 2016.17.18'!$D:$D,'Base -Receita-Despesa'!F$5)</f>
        <v>-255893.69999999987</v>
      </c>
      <c r="G73" s="283">
        <f>SUMIFS('Conciliação Bancária 2016.17.18'!$J:$J,'Conciliação Bancária 2016.17.18'!$D:$D,'Base -Receita-Despesa'!G$5)</f>
        <v>106292.38999999968</v>
      </c>
      <c r="H73" s="283">
        <f>SUMIFS('Conciliação Bancária 2016.17.18'!$J:$J,'Conciliação Bancária 2016.17.18'!$D:$D,'Base -Receita-Despesa'!H$5)</f>
        <v>-241264.96999999991</v>
      </c>
      <c r="I73" s="283">
        <f>SUMIFS('Conciliação Bancária 2016.17.18'!$J:$J,'Conciliação Bancária 2016.17.18'!$D:$D,'Base -Receita-Despesa'!I$5)</f>
        <v>-332.08999999984275</v>
      </c>
      <c r="J73" s="283">
        <f>SUMIFS('Conciliação Bancária 2016.17.18'!$J:$J,'Conciliação Bancária 2016.17.18'!$D:$D,'Base -Receita-Despesa'!J$5)</f>
        <v>516.18999999992957</v>
      </c>
      <c r="K73" s="283">
        <f>SUMIFS('Conciliação Bancária 2016.17.18'!$J:$J,'Conciliação Bancária 2016.17.18'!$D:$D,'Base -Receita-Despesa'!K$5)</f>
        <v>505.35999999985307</v>
      </c>
      <c r="L73" s="283">
        <f>SUMIFS('Conciliação Bancária 2016.17.18'!$J:$J,'Conciliação Bancária 2016.17.18'!$D:$D,'Base -Receita-Despesa'!L$5)</f>
        <v>50877.099999999933</v>
      </c>
      <c r="M73" s="283">
        <f>SUMIFS('Conciliação Bancária 2016.17.18'!$J:$J,'Conciliação Bancária 2016.17.18'!$D:$D,'Base -Receita-Despesa'!M$5)</f>
        <v>-48274.350000000035</v>
      </c>
      <c r="N73" s="283">
        <f>SUMIFS('Conciliação Bancária 2016.17.18'!$J:$J,'Conciliação Bancária 2016.17.18'!$D:$D,'Base -Receita-Despesa'!N$5)</f>
        <v>105.16000000023749</v>
      </c>
      <c r="O73" s="282">
        <f>SUMIFS('Conciliação Bancária 2016.17.18'!$J:$J,'Conciliação Bancária 2016.17.18'!$A:$A,C3)</f>
        <v>-170998.95265641194</v>
      </c>
      <c r="Q73" s="283">
        <f>SUMIFS('Conciliação Bancária 2016.17.18'!$J:$J,'Conciliação Bancária 2016.17.18'!$D:$D,'Base -Receita-Despesa'!Q$5)</f>
        <v>395737.03999999986</v>
      </c>
      <c r="R73" s="283">
        <f>SUMIFS('Conciliação Bancária 2016.17.18'!$J:$J,'Conciliação Bancária 2016.17.18'!$D:$D,'Base -Receita-Despesa'!R$5)</f>
        <v>-77896.379999999903</v>
      </c>
      <c r="S73" s="283">
        <f>SUMIFS('Conciliação Bancária 2016.17.18'!$J:$J,'Conciliação Bancária 2016.17.18'!$D:$D,'Base -Receita-Despesa'!S$5)</f>
        <v>270294.90999999986</v>
      </c>
      <c r="T73" s="283">
        <f>SUMIFS('Conciliação Bancária 2016.17.18'!$J:$J,'Conciliação Bancária 2016.17.18'!$D:$D,'Base -Receita-Despesa'!T$5)</f>
        <v>-418406.36000000034</v>
      </c>
      <c r="U73" s="283">
        <f>SUMIFS('Conciliação Bancária 2016.17.18'!$J:$J,'Conciliação Bancária 2016.17.18'!$D:$D,'Base -Receita-Despesa'!U$5)</f>
        <v>-129768.31</v>
      </c>
      <c r="V73" s="283">
        <f>SUMIFS('Conciliação Bancária 2016.17.18'!$J:$J,'Conciliação Bancária 2016.17.18'!$D:$D,'Base -Receita-Despesa'!V$5)</f>
        <v>37562.539999999884</v>
      </c>
      <c r="W73" s="283">
        <f>SUMIFS('Conciliação Bancária 2016.17.18'!$J:$J,'Conciliação Bancária 2016.17.18'!$D:$D,'Base -Receita-Despesa'!W$5)</f>
        <v>-42390.600000000682</v>
      </c>
      <c r="X73" s="283">
        <f>SUMIFS('Conciliação Bancária 2016.17.18'!$J:$J,'Conciliação Bancária 2016.17.18'!$D:$D,'Base -Receita-Despesa'!X$5)</f>
        <v>15332.680000000348</v>
      </c>
      <c r="Y73" s="283">
        <f>SUMIFS('Conciliação Bancária 2016.17.18'!$J:$J,'Conciliação Bancária 2016.17.18'!$D:$D,'Base -Receita-Despesa'!Y$5)</f>
        <v>286482.17999999976</v>
      </c>
      <c r="Z73" s="283">
        <f>SUMIFS('Conciliação Bancária 2016.17.18'!$J:$J,'Conciliação Bancária 2016.17.18'!$D:$D,'Base -Receita-Despesa'!Z$5)</f>
        <v>-287494.13000000076</v>
      </c>
      <c r="AA73" s="283">
        <f>SUMIFS('Conciliação Bancária 2016.17.18'!$J:$J,'Conciliação Bancária 2016.17.18'!$D:$D,'Base -Receita-Despesa'!AA$5)</f>
        <v>825359.0699999996</v>
      </c>
      <c r="AB73" s="283">
        <f>SUMIFS('Conciliação Bancária 2016.17.18'!$J:$J,'Conciliação Bancária 2016.17.18'!$D:$D,'Base -Receita-Despesa'!AB$5)</f>
        <v>1979177.0600000061</v>
      </c>
      <c r="AC73" s="282">
        <f>SUMIFS('Conciliação Bancária 2016.17.18'!$J:$J,'Conciliação Bancária 2016.17.18'!$A:$A,Q3)</f>
        <v>2853989.6999999983</v>
      </c>
      <c r="AF73" s="283">
        <f>SUMIFS('Conciliação Bancária 2016.17.18'!$J:$J,'Conciliação Bancária 2016.17.18'!$D:$D,'Base -Receita-Despesa'!AF$5)</f>
        <v>-2764748.5600000024</v>
      </c>
      <c r="AG73" s="283">
        <f>SUMIFS('Conciliação Bancária 2016.17.18'!$J:$J,'Conciliação Bancária 2016.17.18'!$D:$D,'Base -Receita-Despesa'!AG$5)</f>
        <v>25690.540000000037</v>
      </c>
      <c r="AH73" s="283">
        <f>SUMIFS('Conciliação Bancária 2016.17.18'!$J:$J,'Conciliação Bancária 2016.17.18'!$D:$D,'Base -Receita-Despesa'!AH$5)</f>
        <v>26649.939999999769</v>
      </c>
      <c r="AI73" s="283">
        <f>SUMIFS('Conciliação Bancária 2016.17.18'!$J:$J,'Conciliação Bancária 2016.17.18'!$D:$D,'Base -Receita-Despesa'!AI$5)</f>
        <v>507788.16000000125</v>
      </c>
      <c r="AJ73" s="283">
        <f>SUMIFS('Conciliação Bancária 2016.17.18'!$J:$J,'Conciliação Bancária 2016.17.18'!$D:$D,'Base -Receita-Despesa'!AJ$5)</f>
        <v>0</v>
      </c>
      <c r="AK73" s="283">
        <f>SUMIFS('Conciliação Bancária 2016.17.18'!$J:$J,'Conciliação Bancária 2016.17.18'!$D:$D,'Base -Receita-Despesa'!AK$5)</f>
        <v>0</v>
      </c>
      <c r="AL73" s="283">
        <f>SUMIFS('Conciliação Bancária 2016.17.18'!$J:$J,'Conciliação Bancária 2016.17.18'!$D:$D,'Base -Receita-Despesa'!AL$5)</f>
        <v>0</v>
      </c>
      <c r="AM73" s="283">
        <f>SUMIFS('Conciliação Bancária 2016.17.18'!$J:$J,'Conciliação Bancária 2016.17.18'!$D:$D,'Base -Receita-Despesa'!AM$5)</f>
        <v>0</v>
      </c>
      <c r="AN73" s="283">
        <f>SUMIFS('Conciliação Bancária 2016.17.18'!$J:$J,'Conciliação Bancária 2016.17.18'!$D:$D,'Base -Receita-Despesa'!AN$5)</f>
        <v>0</v>
      </c>
      <c r="AO73" s="283">
        <f>SUMIFS('Conciliação Bancária 2016.17.18'!$J:$J,'Conciliação Bancária 2016.17.18'!$D:$D,'Base -Receita-Despesa'!AO$5)</f>
        <v>0</v>
      </c>
      <c r="AP73" s="283">
        <f>SUMIFS('Conciliação Bancária 2016.17.18'!$J:$J,'Conciliação Bancária 2016.17.18'!$D:$D,'Base -Receita-Despesa'!AP$5)</f>
        <v>0</v>
      </c>
      <c r="AQ73" s="283">
        <f>SUMIFS('Conciliação Bancária 2016.17.18'!$J:$J,'Conciliação Bancária 2016.17.18'!$D:$D,'Base -Receita-Despesa'!AQ$5)</f>
        <v>0</v>
      </c>
      <c r="AR73" s="282">
        <f>SUMIFS('Conciliação Bancária 2016.17.18'!$J:$J,'Conciliação Bancária 2016.17.18'!$A:$A,AF3)</f>
        <v>-2204619.9199999981</v>
      </c>
    </row>
    <row r="74" spans="2:46" x14ac:dyDescent="0.3">
      <c r="B74" s="163"/>
      <c r="C74" s="117" t="b">
        <f t="shared" ref="C74:O74" si="193">ROUND(C72,2)=ROUND(C73,2)</f>
        <v>1</v>
      </c>
      <c r="D74" s="117" t="b">
        <f t="shared" si="193"/>
        <v>1</v>
      </c>
      <c r="E74" s="117" t="b">
        <f t="shared" si="193"/>
        <v>1</v>
      </c>
      <c r="F74" s="117" t="b">
        <f t="shared" si="193"/>
        <v>1</v>
      </c>
      <c r="G74" s="117" t="b">
        <f t="shared" si="193"/>
        <v>1</v>
      </c>
      <c r="H74" s="117" t="b">
        <f t="shared" si="193"/>
        <v>1</v>
      </c>
      <c r="I74" s="117" t="b">
        <f t="shared" si="193"/>
        <v>1</v>
      </c>
      <c r="J74" s="117" t="b">
        <f t="shared" si="193"/>
        <v>1</v>
      </c>
      <c r="K74" s="117" t="b">
        <f t="shared" si="193"/>
        <v>1</v>
      </c>
      <c r="L74" s="117" t="b">
        <f t="shared" si="193"/>
        <v>1</v>
      </c>
      <c r="M74" s="117" t="b">
        <f t="shared" si="193"/>
        <v>1</v>
      </c>
      <c r="N74" s="117" t="b">
        <f t="shared" si="193"/>
        <v>1</v>
      </c>
      <c r="O74" s="117" t="b">
        <f t="shared" si="193"/>
        <v>1</v>
      </c>
      <c r="P74" s="212"/>
      <c r="Q74" s="117" t="b">
        <f t="shared" ref="Q74:AC74" si="194">ROUND(Q72,2)=ROUND(Q73,2)</f>
        <v>1</v>
      </c>
      <c r="R74" s="117" t="b">
        <f t="shared" si="194"/>
        <v>1</v>
      </c>
      <c r="S74" s="117" t="b">
        <f t="shared" si="194"/>
        <v>1</v>
      </c>
      <c r="T74" s="117" t="b">
        <f t="shared" si="194"/>
        <v>1</v>
      </c>
      <c r="U74" s="117" t="b">
        <f t="shared" si="194"/>
        <v>1</v>
      </c>
      <c r="V74" s="117" t="b">
        <f t="shared" si="194"/>
        <v>1</v>
      </c>
      <c r="W74" s="117" t="b">
        <f t="shared" si="194"/>
        <v>1</v>
      </c>
      <c r="X74" s="117" t="b">
        <f t="shared" si="194"/>
        <v>1</v>
      </c>
      <c r="Y74" s="117" t="b">
        <f t="shared" si="194"/>
        <v>1</v>
      </c>
      <c r="Z74" s="117" t="b">
        <f t="shared" si="194"/>
        <v>1</v>
      </c>
      <c r="AA74" s="117" t="b">
        <f t="shared" si="194"/>
        <v>1</v>
      </c>
      <c r="AB74" s="117" t="b">
        <f t="shared" si="194"/>
        <v>1</v>
      </c>
      <c r="AC74" s="117" t="b">
        <f t="shared" si="194"/>
        <v>1</v>
      </c>
      <c r="AE74" s="117"/>
      <c r="AF74" s="117" t="b">
        <f t="shared" ref="AF74:AR74" si="195">ROUND(AF72,2)=ROUND(AF73,2)</f>
        <v>1</v>
      </c>
      <c r="AG74" s="117" t="b">
        <f t="shared" si="195"/>
        <v>1</v>
      </c>
      <c r="AH74" s="117" t="b">
        <f t="shared" si="195"/>
        <v>1</v>
      </c>
      <c r="AI74" s="117" t="b">
        <f t="shared" si="195"/>
        <v>1</v>
      </c>
      <c r="AJ74" s="117" t="b">
        <f t="shared" si="195"/>
        <v>1</v>
      </c>
      <c r="AK74" s="117" t="b">
        <f t="shared" si="195"/>
        <v>1</v>
      </c>
      <c r="AL74" s="117" t="b">
        <f t="shared" si="195"/>
        <v>1</v>
      </c>
      <c r="AM74" s="117" t="b">
        <f t="shared" si="195"/>
        <v>1</v>
      </c>
      <c r="AN74" s="117" t="b">
        <f t="shared" si="195"/>
        <v>1</v>
      </c>
      <c r="AO74" s="117" t="b">
        <f t="shared" si="195"/>
        <v>1</v>
      </c>
      <c r="AP74" s="117" t="b">
        <f t="shared" si="195"/>
        <v>1</v>
      </c>
      <c r="AQ74" s="117" t="b">
        <f t="shared" si="195"/>
        <v>1</v>
      </c>
      <c r="AR74" s="117" t="b">
        <f t="shared" si="195"/>
        <v>1</v>
      </c>
      <c r="AT74" s="117"/>
    </row>
    <row r="75" spans="2:46" x14ac:dyDescent="0.3">
      <c r="B75" s="163"/>
      <c r="C75" s="163"/>
      <c r="D75" s="163"/>
      <c r="E75" s="163"/>
      <c r="F75" s="163"/>
      <c r="G75" s="163"/>
      <c r="H75" s="163"/>
      <c r="I75" s="163"/>
      <c r="J75" s="163"/>
      <c r="K75" s="163"/>
      <c r="L75" s="163"/>
      <c r="M75" s="163"/>
      <c r="N75" s="163"/>
      <c r="P75" s="212"/>
      <c r="Q75" s="117"/>
      <c r="R75" s="117"/>
      <c r="S75" s="117"/>
      <c r="T75" s="117"/>
      <c r="U75" s="117"/>
      <c r="V75" s="117"/>
      <c r="W75" s="117"/>
      <c r="X75" s="117"/>
      <c r="Y75" s="117"/>
      <c r="Z75" s="117"/>
      <c r="AA75" s="117"/>
      <c r="AB75" s="117"/>
      <c r="AC75" s="140"/>
      <c r="AE75" s="117"/>
      <c r="AF75" s="161"/>
      <c r="AG75" s="161"/>
      <c r="AH75" s="161"/>
      <c r="AI75" s="118"/>
      <c r="AK75" s="119"/>
      <c r="AL75" s="162"/>
      <c r="AT75" s="117"/>
    </row>
    <row r="76" spans="2:46" x14ac:dyDescent="0.3">
      <c r="B76" s="163"/>
      <c r="C76" s="163"/>
      <c r="D76" s="163"/>
      <c r="E76" s="163"/>
      <c r="F76" s="163"/>
      <c r="G76" s="163"/>
      <c r="H76" s="163"/>
      <c r="I76" s="163"/>
      <c r="J76" s="163"/>
      <c r="K76" s="163"/>
      <c r="L76" s="163"/>
      <c r="M76" s="163"/>
      <c r="N76" s="163"/>
      <c r="P76" s="212"/>
      <c r="Q76" s="117"/>
      <c r="R76" s="117"/>
      <c r="S76" s="117"/>
      <c r="T76" s="117"/>
      <c r="U76" s="117"/>
      <c r="V76" s="117"/>
      <c r="W76" s="117"/>
      <c r="X76" s="117"/>
      <c r="Y76" s="117"/>
      <c r="Z76" s="117"/>
      <c r="AA76" s="117"/>
      <c r="AB76" s="117"/>
      <c r="AC76" s="140"/>
      <c r="AE76" s="117"/>
      <c r="AF76" s="161"/>
      <c r="AG76" s="161"/>
      <c r="AH76" s="161"/>
      <c r="AI76" s="118"/>
      <c r="AK76" s="119"/>
      <c r="AL76" s="162"/>
      <c r="AT76" s="117"/>
    </row>
    <row r="77" spans="2:46" x14ac:dyDescent="0.3">
      <c r="B77" s="163"/>
      <c r="C77" s="163"/>
      <c r="D77" s="163"/>
      <c r="E77" s="163"/>
      <c r="F77" s="163"/>
      <c r="G77" s="163"/>
      <c r="H77" s="163"/>
      <c r="I77" s="163"/>
      <c r="J77" s="163"/>
      <c r="K77" s="163"/>
      <c r="L77" s="163"/>
      <c r="M77" s="163"/>
      <c r="N77" s="163"/>
      <c r="P77" s="212"/>
      <c r="Q77" s="117"/>
      <c r="R77" s="117"/>
      <c r="S77" s="117"/>
      <c r="T77" s="117"/>
      <c r="U77" s="117"/>
      <c r="V77" s="117"/>
      <c r="W77" s="117"/>
      <c r="X77" s="117"/>
      <c r="Y77" s="117"/>
      <c r="Z77" s="117"/>
      <c r="AA77" s="117"/>
      <c r="AB77" s="117"/>
      <c r="AC77" s="140"/>
      <c r="AE77" s="117"/>
      <c r="AF77" s="161"/>
      <c r="AG77" s="161"/>
      <c r="AH77" s="161"/>
      <c r="AI77" s="118"/>
      <c r="AK77" s="119"/>
      <c r="AL77" s="162"/>
      <c r="AT77" s="117"/>
    </row>
    <row r="78" spans="2:46" x14ac:dyDescent="0.3">
      <c r="B78" s="163"/>
      <c r="C78" s="163"/>
      <c r="D78" s="163"/>
      <c r="E78" s="163"/>
      <c r="F78" s="163"/>
      <c r="G78" s="163"/>
      <c r="H78" s="163"/>
      <c r="I78" s="163"/>
      <c r="J78" s="163"/>
      <c r="K78" s="163"/>
      <c r="L78" s="163"/>
      <c r="M78" s="163"/>
      <c r="N78" s="163"/>
      <c r="P78" s="212"/>
      <c r="Q78" s="117"/>
      <c r="R78" s="117"/>
      <c r="S78" s="117"/>
      <c r="T78" s="117"/>
      <c r="U78" s="117"/>
      <c r="V78" s="117"/>
      <c r="W78" s="117"/>
      <c r="X78" s="117"/>
      <c r="Y78" s="117"/>
      <c r="Z78" s="117"/>
      <c r="AA78" s="117"/>
      <c r="AB78" s="117"/>
      <c r="AC78" s="140"/>
      <c r="AE78" s="117"/>
      <c r="AF78" s="161"/>
      <c r="AG78" s="161"/>
      <c r="AH78" s="161"/>
      <c r="AI78" s="161"/>
      <c r="AK78" s="119"/>
      <c r="AL78" s="162"/>
      <c r="AT78" s="117"/>
    </row>
    <row r="79" spans="2:46" x14ac:dyDescent="0.3">
      <c r="P79" s="212"/>
      <c r="Q79" s="117"/>
      <c r="R79" s="117"/>
      <c r="S79" s="117"/>
      <c r="T79" s="117"/>
      <c r="U79" s="117"/>
      <c r="V79" s="117"/>
      <c r="W79" s="117"/>
      <c r="X79" s="117"/>
      <c r="Y79" s="117"/>
      <c r="Z79" s="117"/>
      <c r="AA79" s="117"/>
      <c r="AB79" s="117"/>
      <c r="AC79" s="140"/>
      <c r="AE79" s="117"/>
      <c r="AF79" s="161"/>
      <c r="AG79" s="161"/>
      <c r="AH79" s="161"/>
      <c r="AI79" s="118"/>
      <c r="AK79" s="119"/>
      <c r="AL79" s="162"/>
      <c r="AT79" s="117"/>
    </row>
    <row r="80" spans="2:46" x14ac:dyDescent="0.3">
      <c r="P80" s="212"/>
      <c r="Q80" s="117"/>
      <c r="R80" s="117"/>
      <c r="S80" s="117"/>
      <c r="T80" s="117"/>
      <c r="U80" s="117"/>
      <c r="V80" s="117"/>
      <c r="W80" s="117"/>
      <c r="X80" s="117"/>
      <c r="Y80" s="117"/>
      <c r="Z80" s="117"/>
      <c r="AA80" s="117"/>
      <c r="AB80" s="117"/>
      <c r="AC80" s="140"/>
      <c r="AE80" s="117"/>
      <c r="AF80" s="161"/>
      <c r="AG80" s="161"/>
      <c r="AH80" s="161"/>
      <c r="AI80" s="118"/>
      <c r="AL80" s="162"/>
      <c r="AT80" s="117"/>
    </row>
    <row r="81" spans="2:46" x14ac:dyDescent="0.3">
      <c r="P81" s="212"/>
      <c r="Q81" s="117"/>
      <c r="R81" s="117"/>
      <c r="S81" s="117"/>
      <c r="T81" s="117"/>
      <c r="U81" s="117"/>
      <c r="V81" s="117"/>
      <c r="W81" s="117"/>
      <c r="X81" s="117"/>
      <c r="Y81" s="117"/>
      <c r="Z81" s="117"/>
      <c r="AA81" s="117"/>
      <c r="AB81" s="117"/>
      <c r="AC81" s="140"/>
      <c r="AE81" s="117"/>
      <c r="AF81" s="161"/>
      <c r="AG81" s="161"/>
      <c r="AH81" s="161"/>
      <c r="AI81" s="118"/>
      <c r="AK81" s="119"/>
      <c r="AL81" s="162"/>
      <c r="AT81" s="117"/>
    </row>
    <row r="82" spans="2:46" s="117" customFormat="1" x14ac:dyDescent="0.3">
      <c r="B82" s="140"/>
      <c r="C82" s="140"/>
      <c r="D82" s="140"/>
      <c r="E82" s="140"/>
      <c r="F82" s="140"/>
      <c r="G82" s="140"/>
      <c r="H82" s="140"/>
      <c r="I82" s="140"/>
      <c r="J82" s="140"/>
      <c r="K82" s="140"/>
      <c r="L82" s="140"/>
      <c r="M82" s="140"/>
      <c r="N82" s="140"/>
      <c r="P82" s="212"/>
      <c r="AF82" s="161"/>
      <c r="AG82" s="161"/>
      <c r="AH82" s="161"/>
      <c r="AI82" s="161"/>
      <c r="AJ82" s="119"/>
      <c r="AK82" s="119"/>
      <c r="AL82" s="166"/>
    </row>
    <row r="83" spans="2:46" x14ac:dyDescent="0.3">
      <c r="P83" s="212"/>
      <c r="Q83" s="117"/>
      <c r="R83" s="117"/>
      <c r="S83" s="117"/>
      <c r="T83" s="117"/>
      <c r="U83" s="117"/>
      <c r="V83" s="117"/>
      <c r="W83" s="117"/>
      <c r="X83" s="117"/>
      <c r="Y83" s="117"/>
      <c r="Z83" s="117"/>
      <c r="AA83" s="117"/>
      <c r="AB83" s="117"/>
      <c r="AC83" s="140"/>
      <c r="AE83" s="117"/>
      <c r="AF83" s="161"/>
      <c r="AG83" s="161"/>
      <c r="AH83" s="161"/>
      <c r="AI83" s="118"/>
      <c r="AK83" s="119"/>
      <c r="AL83" s="162"/>
      <c r="AT83" s="117"/>
    </row>
    <row r="84" spans="2:46" x14ac:dyDescent="0.3">
      <c r="P84" s="212"/>
      <c r="Q84" s="117"/>
      <c r="R84" s="117"/>
      <c r="S84" s="117"/>
      <c r="T84" s="117"/>
      <c r="U84" s="117"/>
      <c r="V84" s="117"/>
      <c r="W84" s="117"/>
      <c r="X84" s="117"/>
      <c r="Y84" s="117"/>
      <c r="Z84" s="117"/>
      <c r="AA84" s="117"/>
      <c r="AB84" s="117"/>
      <c r="AC84" s="140"/>
      <c r="AE84" s="117"/>
      <c r="AF84" s="161"/>
      <c r="AG84" s="161"/>
      <c r="AH84" s="161"/>
      <c r="AI84" s="118"/>
      <c r="AK84" s="119"/>
      <c r="AL84" s="162"/>
      <c r="AT84" s="117"/>
    </row>
    <row r="85" spans="2:46" x14ac:dyDescent="0.3">
      <c r="P85" s="212"/>
      <c r="Q85" s="117"/>
      <c r="R85" s="117"/>
      <c r="S85" s="117"/>
      <c r="T85" s="117"/>
      <c r="U85" s="117"/>
      <c r="V85" s="117"/>
      <c r="W85" s="117"/>
      <c r="X85" s="117"/>
      <c r="Y85" s="117"/>
      <c r="Z85" s="117"/>
      <c r="AA85" s="117"/>
      <c r="AB85" s="117"/>
      <c r="AC85" s="140"/>
      <c r="AE85" s="117"/>
      <c r="AF85" s="161"/>
      <c r="AG85" s="161"/>
      <c r="AH85" s="161"/>
      <c r="AI85" s="118"/>
      <c r="AK85" s="119"/>
      <c r="AL85" s="162"/>
      <c r="AT85" s="117"/>
    </row>
    <row r="86" spans="2:46" x14ac:dyDescent="0.3">
      <c r="P86" s="212"/>
      <c r="Q86" s="117"/>
      <c r="R86" s="117"/>
      <c r="S86" s="117"/>
      <c r="T86" s="117"/>
      <c r="U86" s="117"/>
      <c r="V86" s="117"/>
      <c r="W86" s="117"/>
      <c r="X86" s="117"/>
      <c r="Y86" s="117"/>
      <c r="Z86" s="117"/>
      <c r="AA86" s="117"/>
      <c r="AB86" s="117"/>
      <c r="AC86" s="140"/>
      <c r="AE86" s="117"/>
      <c r="AF86" s="161"/>
      <c r="AG86" s="161"/>
      <c r="AH86" s="161"/>
      <c r="AI86" s="118"/>
      <c r="AK86" s="119"/>
      <c r="AL86" s="162"/>
      <c r="AT86" s="117"/>
    </row>
    <row r="87" spans="2:46" x14ac:dyDescent="0.3">
      <c r="P87" s="212"/>
      <c r="Q87" s="117"/>
      <c r="R87" s="117"/>
      <c r="S87" s="117"/>
      <c r="T87" s="117"/>
      <c r="U87" s="117"/>
      <c r="V87" s="117"/>
      <c r="W87" s="117"/>
      <c r="X87" s="117"/>
      <c r="Y87" s="117"/>
      <c r="Z87" s="117"/>
      <c r="AA87" s="117"/>
      <c r="AB87" s="117"/>
      <c r="AC87" s="140"/>
      <c r="AE87" s="117"/>
      <c r="AF87" s="161"/>
      <c r="AG87" s="161"/>
      <c r="AH87" s="161"/>
      <c r="AI87" s="118"/>
      <c r="AK87" s="119"/>
      <c r="AL87" s="162"/>
      <c r="AT87" s="117"/>
    </row>
    <row r="88" spans="2:46" s="117" customFormat="1" x14ac:dyDescent="0.3">
      <c r="B88" s="140"/>
      <c r="C88" s="140"/>
      <c r="D88" s="140"/>
      <c r="E88" s="140"/>
      <c r="F88" s="140"/>
      <c r="G88" s="140"/>
      <c r="H88" s="140"/>
      <c r="I88" s="140"/>
      <c r="J88" s="140"/>
      <c r="K88" s="140"/>
      <c r="L88" s="140"/>
      <c r="M88" s="140"/>
      <c r="N88" s="140"/>
      <c r="P88" s="212"/>
      <c r="AF88" s="161"/>
      <c r="AG88" s="161"/>
      <c r="AH88" s="161"/>
      <c r="AI88" s="161"/>
      <c r="AJ88" s="119"/>
      <c r="AK88" s="119"/>
      <c r="AL88" s="166"/>
    </row>
    <row r="89" spans="2:46" s="117" customFormat="1" x14ac:dyDescent="0.3">
      <c r="B89" s="116"/>
      <c r="C89" s="116"/>
      <c r="D89" s="116"/>
      <c r="E89" s="116"/>
      <c r="F89" s="116"/>
      <c r="G89" s="116"/>
      <c r="H89" s="116"/>
      <c r="I89" s="116"/>
      <c r="J89" s="116"/>
      <c r="K89" s="116"/>
      <c r="L89" s="116"/>
      <c r="M89" s="116"/>
      <c r="N89" s="116"/>
      <c r="P89" s="212"/>
      <c r="AF89" s="161"/>
      <c r="AG89" s="161"/>
      <c r="AH89" s="161"/>
      <c r="AI89" s="118"/>
      <c r="AJ89" s="119"/>
      <c r="AK89" s="119"/>
      <c r="AL89" s="166"/>
    </row>
    <row r="90" spans="2:46" s="117" customFormat="1" x14ac:dyDescent="0.3">
      <c r="B90" s="116"/>
      <c r="C90" s="116"/>
      <c r="D90" s="116"/>
      <c r="E90" s="116"/>
      <c r="F90" s="116"/>
      <c r="G90" s="116"/>
      <c r="H90" s="116"/>
      <c r="I90" s="116"/>
      <c r="J90" s="116"/>
      <c r="K90" s="116"/>
      <c r="L90" s="116"/>
      <c r="M90" s="116"/>
      <c r="N90" s="116"/>
      <c r="P90" s="212"/>
      <c r="AF90" s="161"/>
      <c r="AG90" s="161"/>
      <c r="AH90" s="161"/>
      <c r="AI90" s="118"/>
      <c r="AJ90" s="119"/>
      <c r="AK90" s="119"/>
      <c r="AL90" s="166"/>
    </row>
    <row r="91" spans="2:46" s="117" customFormat="1" x14ac:dyDescent="0.3">
      <c r="B91" s="116"/>
      <c r="C91" s="116"/>
      <c r="D91" s="116"/>
      <c r="E91" s="116"/>
      <c r="F91" s="116"/>
      <c r="G91" s="116"/>
      <c r="H91" s="116"/>
      <c r="I91" s="116"/>
      <c r="J91" s="116"/>
      <c r="K91" s="116"/>
      <c r="L91" s="116"/>
      <c r="M91" s="116"/>
      <c r="N91" s="116"/>
      <c r="P91" s="212"/>
      <c r="AF91" s="118"/>
      <c r="AG91" s="161"/>
      <c r="AH91" s="118"/>
      <c r="AI91" s="118"/>
      <c r="AJ91" s="119"/>
      <c r="AK91" s="119"/>
      <c r="AL91" s="166"/>
    </row>
    <row r="92" spans="2:46" s="117" customFormat="1" x14ac:dyDescent="0.3">
      <c r="B92" s="116"/>
      <c r="C92" s="116"/>
      <c r="D92" s="116"/>
      <c r="E92" s="116"/>
      <c r="F92" s="116"/>
      <c r="G92" s="116"/>
      <c r="H92" s="116"/>
      <c r="I92" s="116"/>
      <c r="J92" s="116"/>
      <c r="K92" s="116"/>
      <c r="L92" s="116"/>
      <c r="M92" s="116"/>
      <c r="N92" s="116"/>
      <c r="P92" s="212"/>
      <c r="AF92" s="161"/>
      <c r="AG92" s="161"/>
      <c r="AH92" s="161"/>
      <c r="AI92" s="118"/>
      <c r="AJ92" s="119"/>
      <c r="AK92" s="120"/>
      <c r="AL92" s="166"/>
    </row>
    <row r="93" spans="2:46" s="117" customFormat="1" x14ac:dyDescent="0.3">
      <c r="B93" s="140"/>
      <c r="C93" s="140"/>
      <c r="D93" s="140"/>
      <c r="E93" s="140"/>
      <c r="F93" s="140"/>
      <c r="G93" s="140"/>
      <c r="H93" s="140"/>
      <c r="I93" s="140"/>
      <c r="J93" s="140"/>
      <c r="K93" s="140"/>
      <c r="L93" s="140"/>
      <c r="M93" s="140"/>
      <c r="N93" s="140"/>
      <c r="P93" s="212"/>
      <c r="AF93" s="165"/>
      <c r="AG93" s="161"/>
      <c r="AH93" s="165"/>
      <c r="AI93" s="161"/>
      <c r="AJ93" s="119"/>
      <c r="AK93" s="119"/>
      <c r="AL93" s="166"/>
    </row>
    <row r="94" spans="2:46" x14ac:dyDescent="0.3">
      <c r="AF94" s="118"/>
      <c r="AG94" s="118"/>
      <c r="AI94" s="118"/>
      <c r="AK94" s="119"/>
      <c r="AL94" s="162"/>
    </row>
    <row r="95" spans="2:46" x14ac:dyDescent="0.3">
      <c r="AF95" s="118"/>
      <c r="AG95" s="118"/>
      <c r="AI95" s="118"/>
      <c r="AK95" s="119"/>
      <c r="AL95" s="162"/>
    </row>
    <row r="96" spans="2:46" x14ac:dyDescent="0.3">
      <c r="AF96" s="118"/>
      <c r="AG96" s="118"/>
      <c r="AI96" s="118"/>
      <c r="AK96" s="119"/>
      <c r="AL96" s="162"/>
    </row>
    <row r="97" spans="2:38" x14ac:dyDescent="0.3">
      <c r="AF97" s="118"/>
      <c r="AG97" s="118"/>
      <c r="AI97" s="118"/>
      <c r="AK97" s="119"/>
      <c r="AL97" s="162"/>
    </row>
    <row r="98" spans="2:38" x14ac:dyDescent="0.3">
      <c r="AF98" s="118"/>
      <c r="AG98" s="118"/>
      <c r="AI98" s="118"/>
      <c r="AK98" s="119"/>
      <c r="AL98" s="162"/>
    </row>
    <row r="99" spans="2:38" s="117" customFormat="1" x14ac:dyDescent="0.3">
      <c r="B99" s="140"/>
      <c r="C99" s="140"/>
      <c r="D99" s="140"/>
      <c r="E99" s="140"/>
      <c r="F99" s="140"/>
      <c r="G99" s="140"/>
      <c r="H99" s="140"/>
      <c r="I99" s="140"/>
      <c r="J99" s="140"/>
      <c r="K99" s="140"/>
      <c r="L99" s="140"/>
      <c r="M99" s="140"/>
      <c r="N99" s="140"/>
      <c r="P99" s="212"/>
      <c r="AH99" s="161"/>
      <c r="AI99" s="161"/>
      <c r="AJ99" s="119"/>
      <c r="AK99" s="119"/>
    </row>
    <row r="100" spans="2:38" x14ac:dyDescent="0.3">
      <c r="B100" s="140"/>
      <c r="C100" s="140"/>
      <c r="D100" s="140"/>
      <c r="E100" s="140"/>
      <c r="F100" s="140"/>
      <c r="G100" s="140"/>
      <c r="H100" s="140"/>
      <c r="I100" s="140"/>
      <c r="J100" s="140"/>
      <c r="K100" s="140"/>
      <c r="L100" s="140"/>
      <c r="M100" s="140"/>
      <c r="N100" s="140"/>
      <c r="AF100" s="118"/>
      <c r="AG100" s="118"/>
      <c r="AI100" s="167"/>
      <c r="AK100" s="119"/>
      <c r="AL100" s="162"/>
    </row>
    <row r="101" spans="2:38" x14ac:dyDescent="0.3">
      <c r="B101" s="140"/>
      <c r="C101" s="140"/>
      <c r="D101" s="140"/>
      <c r="E101" s="140"/>
      <c r="F101" s="140"/>
      <c r="G101" s="140"/>
      <c r="H101" s="140"/>
      <c r="I101" s="140"/>
      <c r="J101" s="140"/>
      <c r="K101" s="140"/>
      <c r="L101" s="140"/>
      <c r="M101" s="140"/>
      <c r="N101" s="140"/>
      <c r="AF101" s="118"/>
      <c r="AG101" s="118"/>
      <c r="AI101" s="161"/>
      <c r="AK101" s="119"/>
      <c r="AL101" s="162"/>
    </row>
    <row r="102" spans="2:38" x14ac:dyDescent="0.3">
      <c r="AF102" s="118"/>
      <c r="AG102" s="118"/>
      <c r="AI102" s="118"/>
      <c r="AK102" s="119"/>
      <c r="AL102" s="162"/>
    </row>
    <row r="103" spans="2:38" x14ac:dyDescent="0.3">
      <c r="AF103" s="118"/>
      <c r="AG103" s="118"/>
      <c r="AI103" s="118"/>
      <c r="AK103" s="168"/>
      <c r="AL103" s="162"/>
    </row>
    <row r="104" spans="2:38" x14ac:dyDescent="0.3">
      <c r="AC104" s="169"/>
      <c r="AF104" s="118"/>
      <c r="AG104" s="118"/>
      <c r="AI104" s="118"/>
      <c r="AK104" s="168"/>
      <c r="AL104" s="162"/>
    </row>
    <row r="105" spans="2:38" x14ac:dyDescent="0.3">
      <c r="AK105" s="168"/>
      <c r="AL105" s="162"/>
    </row>
    <row r="106" spans="2:38" x14ac:dyDescent="0.3">
      <c r="AK106" s="168"/>
      <c r="AL106" s="162"/>
    </row>
  </sheetData>
  <mergeCells count="22">
    <mergeCell ref="AO2:AR2"/>
    <mergeCell ref="Q7:AD7"/>
    <mergeCell ref="AF7:AS7"/>
    <mergeCell ref="C15:N15"/>
    <mergeCell ref="Q15:AD15"/>
    <mergeCell ref="AF15:AS15"/>
    <mergeCell ref="B3:B4"/>
    <mergeCell ref="C3:O4"/>
    <mergeCell ref="Q3:AD4"/>
    <mergeCell ref="AF3:AS4"/>
    <mergeCell ref="C27:N27"/>
    <mergeCell ref="Q27:AD27"/>
    <mergeCell ref="AF27:AS27"/>
    <mergeCell ref="C61:N61"/>
    <mergeCell ref="Q61:AD61"/>
    <mergeCell ref="AF61:AS61"/>
    <mergeCell ref="C32:N32"/>
    <mergeCell ref="Q32:AD32"/>
    <mergeCell ref="AF32:AS32"/>
    <mergeCell ref="C54:N54"/>
    <mergeCell ref="Q54:AD54"/>
    <mergeCell ref="AF54:AS54"/>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5" t="s">
        <v>25</v>
      </c>
      <c r="B2" s="176">
        <v>2016</v>
      </c>
      <c r="C2" s="176">
        <v>2017</v>
      </c>
      <c r="D2" s="176">
        <v>2018</v>
      </c>
      <c r="E2" s="177" t="s">
        <v>26</v>
      </c>
      <c r="F2" s="328"/>
      <c r="G2" s="328"/>
      <c r="H2" s="10"/>
      <c r="I2" s="10"/>
      <c r="J2" s="10"/>
      <c r="K2" s="10"/>
      <c r="L2" s="10"/>
    </row>
    <row r="3" spans="1:12" ht="19.5" customHeight="1" thickBot="1" x14ac:dyDescent="0.35">
      <c r="A3" s="178" t="s">
        <v>27</v>
      </c>
      <c r="B3" s="179">
        <v>3</v>
      </c>
      <c r="C3" s="179">
        <v>3</v>
      </c>
      <c r="D3" s="179">
        <v>1</v>
      </c>
      <c r="E3" s="253">
        <f t="shared" ref="E3:E5" si="0">IFERROR(D3/C3,0)</f>
        <v>0.33333333333333331</v>
      </c>
      <c r="F3" s="329"/>
      <c r="G3" s="329"/>
      <c r="H3" s="11"/>
      <c r="I3" s="11"/>
      <c r="J3" s="11"/>
      <c r="K3" s="11"/>
      <c r="L3" s="11"/>
    </row>
    <row r="4" spans="1:12" ht="19.5" customHeight="1" thickBot="1" x14ac:dyDescent="0.35">
      <c r="A4" s="178" t="s">
        <v>28</v>
      </c>
      <c r="B4" s="179">
        <v>110</v>
      </c>
      <c r="C4" s="179">
        <v>121</v>
      </c>
      <c r="D4" s="179">
        <v>108</v>
      </c>
      <c r="E4" s="253">
        <f t="shared" si="0"/>
        <v>0.8925619834710744</v>
      </c>
      <c r="F4" s="329"/>
      <c r="G4" s="329"/>
      <c r="H4" s="11"/>
      <c r="I4" s="11"/>
      <c r="J4" s="11"/>
      <c r="K4" s="11"/>
      <c r="L4" s="16"/>
    </row>
    <row r="5" spans="1:12" ht="19.5" customHeight="1" thickBot="1" x14ac:dyDescent="0.35">
      <c r="A5" s="178" t="s">
        <v>29</v>
      </c>
      <c r="B5" s="179">
        <v>0</v>
      </c>
      <c r="C5" s="179">
        <v>0</v>
      </c>
      <c r="D5" s="179">
        <v>0</v>
      </c>
      <c r="E5" s="253">
        <f t="shared" si="0"/>
        <v>0</v>
      </c>
      <c r="F5" s="329"/>
      <c r="G5" s="329"/>
      <c r="H5" s="11"/>
      <c r="I5" s="11"/>
      <c r="J5" s="11"/>
      <c r="K5" s="11"/>
      <c r="L5" s="11"/>
    </row>
    <row r="6" spans="1:12" ht="19.5" customHeight="1" thickBot="1" x14ac:dyDescent="0.35">
      <c r="A6" s="180" t="s">
        <v>30</v>
      </c>
      <c r="B6" s="181">
        <f>SUM(B3:B5)</f>
        <v>113</v>
      </c>
      <c r="C6" s="181">
        <f>SUM(C3:C5)</f>
        <v>124</v>
      </c>
      <c r="D6" s="181">
        <f>SUM(D3:D5)</f>
        <v>109</v>
      </c>
      <c r="E6" s="254">
        <f>D6/C6</f>
        <v>0.87903225806451613</v>
      </c>
      <c r="F6" s="329"/>
      <c r="G6" s="329"/>
      <c r="H6" s="12"/>
      <c r="I6" s="12"/>
      <c r="J6" s="12"/>
      <c r="K6" s="12"/>
      <c r="L6" s="12"/>
    </row>
    <row r="7" spans="1:12" ht="19.5" customHeight="1" x14ac:dyDescent="0.3">
      <c r="A7" s="182"/>
      <c r="B7" s="183"/>
      <c r="C7" s="183"/>
      <c r="D7" s="183"/>
      <c r="E7" s="184"/>
      <c r="F7" s="329"/>
      <c r="G7" s="329"/>
      <c r="H7" s="12"/>
      <c r="I7" s="12"/>
      <c r="J7" s="12"/>
      <c r="K7" s="12"/>
      <c r="L7" s="12"/>
    </row>
    <row r="8" spans="1:12" ht="26.4" x14ac:dyDescent="0.3">
      <c r="A8" s="185" t="s">
        <v>25</v>
      </c>
      <c r="B8" s="176">
        <v>2016</v>
      </c>
      <c r="C8" s="176">
        <v>2017</v>
      </c>
      <c r="D8" s="176">
        <v>2018</v>
      </c>
      <c r="E8" s="177" t="s">
        <v>26</v>
      </c>
      <c r="F8" s="329"/>
      <c r="G8" s="329"/>
      <c r="H8" s="12"/>
      <c r="I8" s="12"/>
      <c r="J8" s="12"/>
      <c r="K8" s="12"/>
      <c r="L8" s="12"/>
    </row>
    <row r="9" spans="1:12" x14ac:dyDescent="0.3">
      <c r="A9" s="186" t="s">
        <v>31</v>
      </c>
      <c r="B9" s="187">
        <v>8</v>
      </c>
      <c r="C9" s="187">
        <v>13</v>
      </c>
      <c r="D9" s="187">
        <v>1</v>
      </c>
      <c r="E9" s="253">
        <f t="shared" ref="E9:E12" si="1">IFERROR(D9/C9,0)</f>
        <v>7.6923076923076927E-2</v>
      </c>
      <c r="F9" s="329"/>
      <c r="G9" s="329"/>
      <c r="H9" s="12"/>
      <c r="I9" s="12"/>
      <c r="J9" s="12"/>
      <c r="K9" s="12"/>
      <c r="L9" s="12"/>
    </row>
    <row r="10" spans="1:12" ht="28.2" x14ac:dyDescent="0.3">
      <c r="A10" s="188" t="s">
        <v>32</v>
      </c>
      <c r="B10" s="187">
        <v>19</v>
      </c>
      <c r="C10" s="187">
        <v>38</v>
      </c>
      <c r="D10" s="187">
        <v>4</v>
      </c>
      <c r="E10" s="253">
        <f t="shared" si="1"/>
        <v>0.10526315789473684</v>
      </c>
      <c r="F10" s="329"/>
      <c r="G10" s="329"/>
      <c r="H10" s="12"/>
      <c r="I10" s="12"/>
      <c r="J10" s="12"/>
      <c r="K10" s="12"/>
      <c r="L10" s="12"/>
    </row>
    <row r="11" spans="1:12" ht="19.5" customHeight="1" x14ac:dyDescent="0.3">
      <c r="A11" s="186" t="s">
        <v>33</v>
      </c>
      <c r="B11" s="187">
        <v>110</v>
      </c>
      <c r="C11" s="187">
        <v>134</v>
      </c>
      <c r="D11" s="187">
        <v>108</v>
      </c>
      <c r="E11" s="253">
        <f t="shared" si="1"/>
        <v>0.80597014925373134</v>
      </c>
      <c r="F11" s="329"/>
      <c r="G11" s="329"/>
      <c r="H11" s="12"/>
      <c r="I11" s="12"/>
      <c r="J11" s="12"/>
      <c r="K11" s="12"/>
      <c r="L11" s="12"/>
    </row>
    <row r="12" spans="1:12" ht="19.5" customHeight="1" x14ac:dyDescent="0.3">
      <c r="A12" s="186" t="s">
        <v>34</v>
      </c>
      <c r="B12" s="187">
        <v>10</v>
      </c>
      <c r="C12" s="187">
        <v>6</v>
      </c>
      <c r="D12" s="187">
        <v>4</v>
      </c>
      <c r="E12" s="253">
        <f t="shared" si="1"/>
        <v>0.66666666666666663</v>
      </c>
      <c r="F12" s="329"/>
      <c r="G12" s="329"/>
      <c r="H12" s="12"/>
      <c r="I12" s="12"/>
      <c r="J12" s="12"/>
      <c r="K12" s="12"/>
      <c r="L12" s="12"/>
    </row>
    <row r="13" spans="1:12" ht="28.2" x14ac:dyDescent="0.3">
      <c r="A13" s="188" t="s">
        <v>35</v>
      </c>
      <c r="B13" s="187">
        <v>0</v>
      </c>
      <c r="C13" s="187">
        <v>0</v>
      </c>
      <c r="D13" s="187">
        <v>0</v>
      </c>
      <c r="E13" s="253">
        <f>IFERROR(D13/C13,0)</f>
        <v>0</v>
      </c>
      <c r="F13" s="329"/>
      <c r="G13" s="329"/>
      <c r="H13" s="12"/>
      <c r="I13" s="12"/>
      <c r="J13" s="12"/>
      <c r="K13" s="12"/>
      <c r="L13" s="12"/>
    </row>
    <row r="14" spans="1:12" ht="19.5" customHeight="1" x14ac:dyDescent="0.3">
      <c r="A14" s="186" t="s">
        <v>36</v>
      </c>
      <c r="B14" s="187">
        <v>33</v>
      </c>
      <c r="C14" s="187">
        <v>33</v>
      </c>
      <c r="D14" s="187">
        <v>33</v>
      </c>
      <c r="E14" s="253">
        <f t="shared" ref="E14" si="2">IFERROR(D14/C14,0)</f>
        <v>1</v>
      </c>
      <c r="F14" s="329"/>
      <c r="G14" s="329"/>
      <c r="H14" s="12"/>
      <c r="I14" s="12"/>
      <c r="J14" s="12"/>
      <c r="K14" s="12"/>
      <c r="L14" s="12"/>
    </row>
    <row r="15" spans="1:12" ht="27" customHeight="1" x14ac:dyDescent="0.3">
      <c r="A15" s="189" t="s">
        <v>30</v>
      </c>
      <c r="B15" s="190">
        <f>SUM(B9:B14)</f>
        <v>180</v>
      </c>
      <c r="C15" s="190">
        <f>SUM(C9:C14)</f>
        <v>224</v>
      </c>
      <c r="D15" s="181">
        <f>SUM(D9:D14)</f>
        <v>150</v>
      </c>
      <c r="E15" s="254">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D3" activePane="bottomRight" state="frozen"/>
      <selection pane="topRight" activeCell="E1" sqref="E1"/>
      <selection pane="bottomLeft" activeCell="A3" sqref="A3"/>
      <selection pane="bottomRight" activeCell="AD13" sqref="AD1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3274</v>
      </c>
      <c r="C2" s="107" t="s">
        <v>3835</v>
      </c>
      <c r="D2" s="107" t="s">
        <v>3275</v>
      </c>
      <c r="E2" s="108">
        <v>42370</v>
      </c>
      <c r="F2" s="108">
        <v>42401</v>
      </c>
      <c r="G2" s="108">
        <v>42430</v>
      </c>
      <c r="H2" s="108">
        <v>42461</v>
      </c>
      <c r="I2" s="108">
        <v>42491</v>
      </c>
      <c r="J2" s="108">
        <v>42522</v>
      </c>
      <c r="K2" s="108">
        <v>42552</v>
      </c>
      <c r="L2" s="108">
        <v>42583</v>
      </c>
      <c r="M2" s="108">
        <v>42614</v>
      </c>
      <c r="N2" s="108">
        <v>42644</v>
      </c>
      <c r="O2" s="108">
        <v>42675</v>
      </c>
      <c r="P2" s="267">
        <v>42705</v>
      </c>
      <c r="Q2" s="262">
        <v>42736</v>
      </c>
      <c r="R2" s="108">
        <v>42767</v>
      </c>
      <c r="S2" s="108">
        <v>42795</v>
      </c>
      <c r="T2" s="108">
        <v>42826</v>
      </c>
      <c r="U2" s="108">
        <v>42856</v>
      </c>
      <c r="V2" s="108">
        <v>42887</v>
      </c>
      <c r="W2" s="108">
        <v>42917</v>
      </c>
      <c r="X2" s="108">
        <v>42948</v>
      </c>
      <c r="Y2" s="108">
        <v>42979</v>
      </c>
      <c r="Z2" s="108">
        <v>43009</v>
      </c>
      <c r="AA2" s="108">
        <v>43040</v>
      </c>
      <c r="AB2" s="258">
        <v>43070</v>
      </c>
      <c r="AC2" s="262">
        <v>43101</v>
      </c>
      <c r="AD2" s="108">
        <v>43132</v>
      </c>
      <c r="AE2" s="108">
        <v>43160</v>
      </c>
      <c r="AF2" s="108">
        <v>43191</v>
      </c>
      <c r="AG2" s="108">
        <v>43221</v>
      </c>
      <c r="AH2" s="108">
        <v>43252</v>
      </c>
      <c r="AI2" s="108">
        <v>43282</v>
      </c>
      <c r="AJ2" s="108">
        <v>43313</v>
      </c>
      <c r="AK2" s="108">
        <v>43344</v>
      </c>
      <c r="AL2" s="108">
        <v>43374</v>
      </c>
      <c r="AM2" s="108">
        <v>43405</v>
      </c>
      <c r="AN2" s="258">
        <v>43435</v>
      </c>
      <c r="AO2" s="275">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58">
        <f t="shared" si="0"/>
        <v>43800</v>
      </c>
      <c r="BA2" s="262">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58">
        <f t="shared" si="0"/>
        <v>44166</v>
      </c>
      <c r="BM2" s="262">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30" t="s">
        <v>3276</v>
      </c>
      <c r="C3" s="333" t="s">
        <v>2240</v>
      </c>
      <c r="D3" s="110" t="s">
        <v>3277</v>
      </c>
      <c r="E3" s="111">
        <v>50</v>
      </c>
      <c r="F3" s="111">
        <v>24.7</v>
      </c>
      <c r="G3" s="111">
        <v>291.51</v>
      </c>
      <c r="H3" s="111">
        <v>199774.45</v>
      </c>
      <c r="I3" s="111">
        <v>11430.64</v>
      </c>
      <c r="J3" s="111">
        <v>215.61</v>
      </c>
      <c r="K3" s="111">
        <v>190.31</v>
      </c>
      <c r="L3" s="111">
        <v>165.01</v>
      </c>
      <c r="M3" s="111">
        <v>24.7</v>
      </c>
      <c r="N3" s="111">
        <v>1.05</v>
      </c>
      <c r="O3" s="111">
        <v>11463.08</v>
      </c>
      <c r="P3" s="268">
        <v>213.87</v>
      </c>
      <c r="Q3" s="263">
        <v>0</v>
      </c>
      <c r="R3" s="111">
        <f>Q4</f>
        <v>391868.68</v>
      </c>
      <c r="S3" s="111">
        <v>318173.42</v>
      </c>
      <c r="T3" s="111">
        <v>580189.96</v>
      </c>
      <c r="U3" s="111">
        <v>47694.48</v>
      </c>
      <c r="V3" s="111">
        <v>2424.48</v>
      </c>
      <c r="W3" s="305">
        <v>10127.629999999999</v>
      </c>
      <c r="X3" s="111">
        <v>401.75</v>
      </c>
      <c r="Y3" s="111">
        <v>309.17</v>
      </c>
      <c r="Z3" s="111">
        <v>291655.92</v>
      </c>
      <c r="AA3" s="111">
        <v>0</v>
      </c>
      <c r="AB3" s="259">
        <v>822173.01</v>
      </c>
      <c r="AC3" s="263">
        <v>2806425.85</v>
      </c>
      <c r="AD3" s="111">
        <v>0</v>
      </c>
      <c r="AE3" s="111">
        <v>0</v>
      </c>
      <c r="AF3" s="111">
        <v>0</v>
      </c>
      <c r="AG3" s="111"/>
      <c r="AH3" s="111"/>
      <c r="AI3" s="111"/>
      <c r="AJ3" s="111"/>
      <c r="AK3" s="111"/>
      <c r="AL3" s="111"/>
      <c r="AM3" s="111"/>
      <c r="AN3" s="111"/>
      <c r="AO3" s="111"/>
      <c r="AP3" s="111"/>
      <c r="AQ3" s="111"/>
      <c r="AR3" s="111"/>
      <c r="AS3" s="111"/>
      <c r="AT3" s="111"/>
      <c r="AU3" s="111"/>
      <c r="AV3" s="111"/>
      <c r="AW3" s="111"/>
      <c r="AX3" s="111"/>
      <c r="AY3" s="259"/>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31"/>
      <c r="C4" s="333"/>
      <c r="D4" s="110" t="s">
        <v>3278</v>
      </c>
      <c r="E4" s="111">
        <v>24.7</v>
      </c>
      <c r="F4" s="111">
        <v>291.51</v>
      </c>
      <c r="G4" s="111">
        <v>199774.45</v>
      </c>
      <c r="H4" s="111">
        <v>11430.64</v>
      </c>
      <c r="I4" s="111">
        <v>215.61</v>
      </c>
      <c r="J4" s="111">
        <v>190.31</v>
      </c>
      <c r="K4" s="111">
        <v>165.01</v>
      </c>
      <c r="L4" s="111">
        <v>24.7</v>
      </c>
      <c r="M4" s="111">
        <v>1.05</v>
      </c>
      <c r="N4" s="111">
        <v>11463.08</v>
      </c>
      <c r="O4" s="111">
        <v>213.87</v>
      </c>
      <c r="P4" s="268">
        <v>0</v>
      </c>
      <c r="Q4" s="263">
        <v>391868.68</v>
      </c>
      <c r="R4" s="111">
        <v>318173.42</v>
      </c>
      <c r="S4" s="111">
        <v>580189.96</v>
      </c>
      <c r="T4" s="111">
        <v>47694.48</v>
      </c>
      <c r="U4" s="111">
        <v>2424.48</v>
      </c>
      <c r="V4" s="305">
        <v>10127.629999999999</v>
      </c>
      <c r="W4" s="111">
        <v>401.75</v>
      </c>
      <c r="X4" s="111">
        <v>309.17</v>
      </c>
      <c r="Y4" s="111">
        <v>291655.92</v>
      </c>
      <c r="Z4" s="111">
        <v>0</v>
      </c>
      <c r="AA4" s="111">
        <v>822173.01</v>
      </c>
      <c r="AB4" s="259">
        <v>2806425.85</v>
      </c>
      <c r="AC4" s="263">
        <v>0</v>
      </c>
      <c r="AD4" s="111">
        <v>0</v>
      </c>
      <c r="AE4" s="111">
        <v>0</v>
      </c>
      <c r="AF4" s="295">
        <v>0</v>
      </c>
      <c r="AG4" s="111"/>
      <c r="AH4" s="111"/>
      <c r="AI4" s="111"/>
      <c r="AJ4" s="111"/>
      <c r="AK4" s="111"/>
      <c r="AL4" s="111"/>
      <c r="AM4" s="111"/>
      <c r="AN4" s="272"/>
      <c r="AO4" s="111"/>
      <c r="AP4" s="111"/>
      <c r="AQ4" s="111"/>
      <c r="AR4" s="111"/>
      <c r="AS4" s="111"/>
      <c r="AT4" s="111"/>
      <c r="AU4" s="111"/>
      <c r="AV4" s="111"/>
      <c r="AW4" s="111"/>
      <c r="AX4" s="111"/>
      <c r="AY4" s="259"/>
      <c r="AZ4" s="111"/>
      <c r="BA4" s="111"/>
      <c r="BB4" s="259"/>
      <c r="BC4" s="173"/>
      <c r="BD4" s="173"/>
      <c r="BE4" s="173"/>
      <c r="BF4" s="173"/>
      <c r="BG4" s="173"/>
      <c r="BH4" s="173"/>
      <c r="BI4" s="173"/>
      <c r="BJ4" s="173"/>
      <c r="BK4" s="173"/>
      <c r="BL4" s="111"/>
      <c r="BM4" s="111"/>
      <c r="BN4" s="259"/>
      <c r="BO4" s="111"/>
      <c r="BP4" s="111"/>
      <c r="BQ4" s="111"/>
      <c r="BR4" s="111"/>
      <c r="BS4" s="111"/>
      <c r="BT4" s="111"/>
      <c r="BU4" s="111"/>
      <c r="BV4" s="111"/>
      <c r="BW4" s="111"/>
      <c r="BX4" s="111"/>
    </row>
    <row r="5" spans="2:76" ht="13.5" customHeight="1" x14ac:dyDescent="0.3">
      <c r="B5" s="331"/>
      <c r="C5" s="333" t="s">
        <v>2228</v>
      </c>
      <c r="D5" s="110" t="s">
        <v>3277</v>
      </c>
      <c r="E5" s="111">
        <v>50</v>
      </c>
      <c r="F5" s="111">
        <v>50</v>
      </c>
      <c r="G5" s="111">
        <v>50</v>
      </c>
      <c r="H5" s="111">
        <v>77875.78</v>
      </c>
      <c r="I5" s="111">
        <v>91326.14</v>
      </c>
      <c r="J5" s="111">
        <v>243007.75</v>
      </c>
      <c r="K5" s="111">
        <v>50</v>
      </c>
      <c r="L5" s="111">
        <v>50</v>
      </c>
      <c r="M5" s="111">
        <v>50</v>
      </c>
      <c r="N5" s="111">
        <v>50</v>
      </c>
      <c r="O5" s="111">
        <v>38035.85</v>
      </c>
      <c r="P5" s="268">
        <v>50</v>
      </c>
      <c r="Q5" s="263">
        <v>0</v>
      </c>
      <c r="R5" s="111">
        <v>50</v>
      </c>
      <c r="S5" s="111">
        <v>50</v>
      </c>
      <c r="T5" s="111">
        <v>5868.53</v>
      </c>
      <c r="U5" s="111">
        <v>118095.1</v>
      </c>
      <c r="V5" s="111">
        <v>32406.81</v>
      </c>
      <c r="W5" s="306">
        <v>53693.26</v>
      </c>
      <c r="X5" s="111">
        <v>9266.33</v>
      </c>
      <c r="Y5" s="111">
        <v>12665.76</v>
      </c>
      <c r="Z5" s="111">
        <v>0</v>
      </c>
      <c r="AA5" s="111">
        <v>0</v>
      </c>
      <c r="AB5" s="259">
        <v>0</v>
      </c>
      <c r="AC5" s="263">
        <v>0</v>
      </c>
      <c r="AD5" s="111">
        <v>0</v>
      </c>
      <c r="AE5" s="111">
        <v>0</v>
      </c>
      <c r="AF5" s="111">
        <v>0</v>
      </c>
      <c r="AG5" s="111"/>
      <c r="AH5" s="111"/>
      <c r="AI5" s="111"/>
      <c r="AJ5" s="111"/>
      <c r="AK5" s="111"/>
      <c r="AL5" s="111"/>
      <c r="AM5" s="111"/>
      <c r="AN5" s="111"/>
      <c r="AO5" s="111"/>
      <c r="AP5" s="111"/>
      <c r="AQ5" s="111"/>
      <c r="AR5" s="111"/>
      <c r="AS5" s="111"/>
      <c r="AT5" s="111"/>
      <c r="AU5" s="111"/>
      <c r="AV5" s="111"/>
      <c r="AW5" s="111"/>
      <c r="AX5" s="111"/>
      <c r="AY5" s="259"/>
      <c r="AZ5" s="111"/>
      <c r="BA5" s="111"/>
      <c r="BB5" s="259"/>
      <c r="BC5" s="111"/>
      <c r="BD5" s="111"/>
      <c r="BE5" s="111"/>
      <c r="BF5" s="111"/>
      <c r="BG5" s="111"/>
      <c r="BH5" s="111"/>
      <c r="BI5" s="111"/>
      <c r="BJ5" s="111"/>
      <c r="BK5" s="111"/>
      <c r="BL5" s="111"/>
      <c r="BM5" s="111"/>
      <c r="BN5" s="259"/>
      <c r="BO5" s="111"/>
      <c r="BP5" s="111"/>
      <c r="BQ5" s="111"/>
      <c r="BR5" s="111"/>
      <c r="BS5" s="111"/>
      <c r="BT5" s="111"/>
      <c r="BU5" s="111"/>
      <c r="BV5" s="111"/>
      <c r="BW5" s="111"/>
      <c r="BX5" s="111"/>
    </row>
    <row r="6" spans="2:76" ht="13.5" customHeight="1" x14ac:dyDescent="0.3">
      <c r="B6" s="331"/>
      <c r="C6" s="333"/>
      <c r="D6" s="110" t="s">
        <v>3278</v>
      </c>
      <c r="E6" s="111">
        <v>50</v>
      </c>
      <c r="F6" s="111">
        <v>50</v>
      </c>
      <c r="G6" s="111">
        <v>77875.78</v>
      </c>
      <c r="H6" s="111">
        <v>91326.14</v>
      </c>
      <c r="I6" s="111">
        <v>243007.75</v>
      </c>
      <c r="J6" s="111">
        <v>50</v>
      </c>
      <c r="K6" s="111">
        <v>50</v>
      </c>
      <c r="L6" s="111">
        <v>50</v>
      </c>
      <c r="M6" s="111">
        <v>50</v>
      </c>
      <c r="N6" s="111">
        <v>38035.85</v>
      </c>
      <c r="O6" s="111">
        <v>50</v>
      </c>
      <c r="P6" s="268">
        <v>0</v>
      </c>
      <c r="Q6" s="263">
        <v>50</v>
      </c>
      <c r="R6" s="111">
        <v>50</v>
      </c>
      <c r="S6" s="111">
        <v>5868.53</v>
      </c>
      <c r="T6" s="111">
        <v>118095.1</v>
      </c>
      <c r="U6" s="111">
        <v>32406.81</v>
      </c>
      <c r="V6" s="306">
        <v>53693.26</v>
      </c>
      <c r="W6" s="111">
        <v>9266.33</v>
      </c>
      <c r="X6" s="111">
        <v>12665.76</v>
      </c>
      <c r="Y6" s="111">
        <v>0</v>
      </c>
      <c r="Z6" s="111">
        <v>0</v>
      </c>
      <c r="AA6" s="111">
        <v>0</v>
      </c>
      <c r="AB6" s="259">
        <v>0</v>
      </c>
      <c r="AC6" s="263">
        <v>0</v>
      </c>
      <c r="AD6" s="111">
        <v>0</v>
      </c>
      <c r="AE6" s="111">
        <v>0</v>
      </c>
      <c r="AF6" s="295">
        <v>499177.1</v>
      </c>
      <c r="AG6" s="111"/>
      <c r="AH6" s="111"/>
      <c r="AI6" s="111"/>
      <c r="AJ6" s="111"/>
      <c r="AK6" s="111"/>
      <c r="AL6" s="111"/>
      <c r="AM6" s="111"/>
      <c r="AN6" s="272"/>
      <c r="AO6" s="111"/>
      <c r="AP6" s="111"/>
      <c r="AQ6" s="111"/>
      <c r="AR6" s="111"/>
      <c r="AS6" s="111"/>
      <c r="AT6" s="111"/>
      <c r="AU6" s="111"/>
      <c r="AV6" s="111"/>
      <c r="AW6" s="111"/>
      <c r="AX6" s="111"/>
      <c r="AY6" s="259"/>
      <c r="AZ6" s="111"/>
      <c r="BA6" s="111"/>
      <c r="BB6" s="259"/>
      <c r="BC6" s="173"/>
      <c r="BD6" s="173"/>
      <c r="BE6" s="173"/>
      <c r="BF6" s="173"/>
      <c r="BG6" s="173"/>
      <c r="BH6" s="173"/>
      <c r="BI6" s="173"/>
      <c r="BJ6" s="173"/>
      <c r="BK6" s="173"/>
      <c r="BL6" s="111"/>
      <c r="BM6" s="111"/>
      <c r="BN6" s="259"/>
      <c r="BO6" s="111"/>
      <c r="BP6" s="111"/>
      <c r="BQ6" s="111"/>
      <c r="BR6" s="111"/>
      <c r="BS6" s="111"/>
      <c r="BT6" s="111"/>
      <c r="BU6" s="111"/>
      <c r="BV6" s="111"/>
      <c r="BW6" s="111"/>
      <c r="BX6" s="111"/>
    </row>
    <row r="7" spans="2:76" ht="13.5" customHeight="1" x14ac:dyDescent="0.3">
      <c r="B7" s="331"/>
      <c r="C7" s="333" t="s">
        <v>2339</v>
      </c>
      <c r="D7" s="110" t="s">
        <v>3277</v>
      </c>
      <c r="E7" s="111">
        <v>50</v>
      </c>
      <c r="F7" s="111">
        <v>24.7</v>
      </c>
      <c r="G7" s="111">
        <v>50</v>
      </c>
      <c r="H7" s="111">
        <v>50</v>
      </c>
      <c r="I7" s="111">
        <v>24.7</v>
      </c>
      <c r="J7" s="111">
        <v>50</v>
      </c>
      <c r="K7" s="111">
        <v>24.7</v>
      </c>
      <c r="L7" s="111">
        <v>24.7</v>
      </c>
      <c r="M7" s="111">
        <v>24.7</v>
      </c>
      <c r="N7" s="111">
        <v>24.7</v>
      </c>
      <c r="O7" s="111">
        <v>24.7</v>
      </c>
      <c r="P7" s="268">
        <v>24.7</v>
      </c>
      <c r="Q7" s="263">
        <v>24.7</v>
      </c>
      <c r="R7" s="111">
        <v>24.7</v>
      </c>
      <c r="S7" s="111">
        <v>24.7</v>
      </c>
      <c r="T7" s="111">
        <v>24.7</v>
      </c>
      <c r="U7" s="111">
        <v>24.7</v>
      </c>
      <c r="V7" s="111">
        <v>24.7</v>
      </c>
      <c r="W7" s="111">
        <v>24.7</v>
      </c>
      <c r="X7" s="111">
        <v>0</v>
      </c>
      <c r="Y7" s="111">
        <v>0</v>
      </c>
      <c r="Z7" s="111">
        <v>0</v>
      </c>
      <c r="AA7" s="111">
        <v>0</v>
      </c>
      <c r="AB7" s="259">
        <v>0</v>
      </c>
      <c r="AC7" s="263">
        <v>0</v>
      </c>
      <c r="AD7" s="111">
        <v>0</v>
      </c>
      <c r="AE7" s="111">
        <v>0</v>
      </c>
      <c r="AF7" s="111">
        <v>0</v>
      </c>
      <c r="AG7" s="111"/>
      <c r="AH7" s="111"/>
      <c r="AI7" s="111"/>
      <c r="AJ7" s="111"/>
      <c r="AK7" s="111"/>
      <c r="AL7" s="111"/>
      <c r="AM7" s="111"/>
      <c r="AN7" s="272"/>
      <c r="AO7" s="111"/>
      <c r="AP7" s="111"/>
      <c r="AQ7" s="111"/>
      <c r="AR7" s="111"/>
      <c r="AS7" s="111"/>
      <c r="AT7" s="111"/>
      <c r="AU7" s="111"/>
      <c r="AV7" s="111"/>
      <c r="AW7" s="111"/>
      <c r="AX7" s="111"/>
      <c r="AY7" s="259"/>
      <c r="AZ7" s="111"/>
      <c r="BA7" s="111"/>
      <c r="BB7" s="259"/>
      <c r="BC7" s="111"/>
      <c r="BD7" s="111"/>
      <c r="BE7" s="111"/>
      <c r="BF7" s="111"/>
      <c r="BG7" s="111"/>
      <c r="BH7" s="111"/>
      <c r="BI7" s="111"/>
      <c r="BJ7" s="111"/>
      <c r="BK7" s="111"/>
      <c r="BL7" s="111"/>
      <c r="BM7" s="111"/>
      <c r="BN7" s="259"/>
      <c r="BO7" s="111"/>
      <c r="BP7" s="111"/>
      <c r="BQ7" s="111"/>
      <c r="BR7" s="111"/>
      <c r="BS7" s="111"/>
      <c r="BT7" s="111"/>
      <c r="BU7" s="111"/>
      <c r="BV7" s="111"/>
      <c r="BW7" s="111"/>
      <c r="BX7" s="111"/>
    </row>
    <row r="8" spans="2:76" ht="13.5" customHeight="1" x14ac:dyDescent="0.3">
      <c r="B8" s="332"/>
      <c r="C8" s="333"/>
      <c r="D8" s="110" t="s">
        <v>3278</v>
      </c>
      <c r="E8" s="111">
        <v>24.7</v>
      </c>
      <c r="F8" s="111">
        <v>50</v>
      </c>
      <c r="G8" s="111">
        <v>50</v>
      </c>
      <c r="H8" s="111">
        <v>24.7</v>
      </c>
      <c r="I8" s="111">
        <v>50</v>
      </c>
      <c r="J8" s="111">
        <v>24.7</v>
      </c>
      <c r="K8" s="111">
        <v>24.7</v>
      </c>
      <c r="L8" s="111">
        <v>24.7</v>
      </c>
      <c r="M8" s="111">
        <v>24.7</v>
      </c>
      <c r="N8" s="111">
        <v>24.7</v>
      </c>
      <c r="O8" s="111">
        <v>24.7</v>
      </c>
      <c r="P8" s="268">
        <v>24.7</v>
      </c>
      <c r="Q8" s="263">
        <v>24.7</v>
      </c>
      <c r="R8" s="111">
        <v>24.7</v>
      </c>
      <c r="S8" s="111">
        <v>24.7</v>
      </c>
      <c r="T8" s="111">
        <v>24.7</v>
      </c>
      <c r="U8" s="111">
        <v>24.7</v>
      </c>
      <c r="V8" s="111">
        <v>24.7</v>
      </c>
      <c r="W8" s="111">
        <v>0</v>
      </c>
      <c r="X8" s="111">
        <v>0</v>
      </c>
      <c r="Y8" s="111">
        <v>0</v>
      </c>
      <c r="Z8" s="111">
        <v>0</v>
      </c>
      <c r="AA8" s="111">
        <v>0</v>
      </c>
      <c r="AB8" s="259">
        <v>0</v>
      </c>
      <c r="AC8" s="263">
        <v>0</v>
      </c>
      <c r="AD8" s="111">
        <v>0</v>
      </c>
      <c r="AE8" s="111">
        <v>0</v>
      </c>
      <c r="AF8" s="295">
        <v>0</v>
      </c>
      <c r="AG8" s="111"/>
      <c r="AH8" s="111"/>
      <c r="AI8" s="111"/>
      <c r="AJ8" s="111"/>
      <c r="AK8" s="111"/>
      <c r="AL8" s="111"/>
      <c r="AM8" s="111"/>
      <c r="AN8" s="272"/>
      <c r="AO8" s="111"/>
      <c r="AP8" s="111"/>
      <c r="AQ8" s="111"/>
      <c r="AR8" s="111"/>
      <c r="AS8" s="111"/>
      <c r="AT8" s="111"/>
      <c r="AU8" s="111"/>
      <c r="AV8" s="111"/>
      <c r="AW8" s="111"/>
      <c r="AX8" s="111"/>
      <c r="AY8" s="259"/>
      <c r="AZ8" s="111"/>
      <c r="BA8" s="111"/>
      <c r="BB8" s="259"/>
      <c r="BC8" s="111"/>
      <c r="BD8" s="111"/>
      <c r="BE8" s="111"/>
      <c r="BF8" s="111"/>
      <c r="BG8" s="111"/>
      <c r="BH8" s="111"/>
      <c r="BI8" s="111"/>
      <c r="BJ8" s="111"/>
      <c r="BK8" s="111"/>
      <c r="BL8" s="111"/>
      <c r="BM8" s="111"/>
      <c r="BN8" s="259"/>
      <c r="BO8" s="111"/>
      <c r="BP8" s="111"/>
      <c r="BQ8" s="111"/>
      <c r="BR8" s="111"/>
      <c r="BS8" s="111"/>
      <c r="BT8" s="111"/>
      <c r="BU8" s="111"/>
      <c r="BV8" s="111"/>
      <c r="BW8" s="111"/>
      <c r="BX8" s="111"/>
    </row>
    <row r="9" spans="2:76" x14ac:dyDescent="0.3">
      <c r="B9" s="174"/>
      <c r="C9" s="170" t="s">
        <v>3280</v>
      </c>
      <c r="D9" s="107"/>
      <c r="E9" s="276">
        <f t="shared" ref="E9:AJ9" si="1">SUM(E3,E5,E7)</f>
        <v>150</v>
      </c>
      <c r="F9" s="276">
        <f t="shared" si="1"/>
        <v>99.4</v>
      </c>
      <c r="G9" s="276">
        <f t="shared" si="1"/>
        <v>391.51</v>
      </c>
      <c r="H9" s="276">
        <f t="shared" si="1"/>
        <v>277700.23</v>
      </c>
      <c r="I9" s="276">
        <f t="shared" si="1"/>
        <v>102781.48</v>
      </c>
      <c r="J9" s="276">
        <f t="shared" si="1"/>
        <v>243273.36</v>
      </c>
      <c r="K9" s="276">
        <f t="shared" si="1"/>
        <v>265.01</v>
      </c>
      <c r="L9" s="276">
        <f t="shared" si="1"/>
        <v>239.70999999999998</v>
      </c>
      <c r="M9" s="276">
        <f t="shared" si="1"/>
        <v>99.4</v>
      </c>
      <c r="N9" s="276">
        <f t="shared" si="1"/>
        <v>75.75</v>
      </c>
      <c r="O9" s="276">
        <f t="shared" si="1"/>
        <v>49523.63</v>
      </c>
      <c r="P9" s="277">
        <f t="shared" si="1"/>
        <v>288.57</v>
      </c>
      <c r="Q9" s="278">
        <f t="shared" si="1"/>
        <v>24.7</v>
      </c>
      <c r="R9" s="276">
        <f t="shared" si="1"/>
        <v>391943.38</v>
      </c>
      <c r="S9" s="276">
        <f t="shared" si="1"/>
        <v>318248.12</v>
      </c>
      <c r="T9" s="276">
        <f t="shared" si="1"/>
        <v>586083.18999999994</v>
      </c>
      <c r="U9" s="276">
        <f t="shared" si="1"/>
        <v>165814.28000000003</v>
      </c>
      <c r="V9" s="276">
        <f t="shared" si="1"/>
        <v>34855.99</v>
      </c>
      <c r="W9" s="276">
        <f t="shared" si="1"/>
        <v>63845.59</v>
      </c>
      <c r="X9" s="276">
        <f t="shared" si="1"/>
        <v>9668.08</v>
      </c>
      <c r="Y9" s="276">
        <f t="shared" si="1"/>
        <v>12974.93</v>
      </c>
      <c r="Z9" s="276">
        <f t="shared" si="1"/>
        <v>291655.92</v>
      </c>
      <c r="AA9" s="276">
        <f t="shared" si="1"/>
        <v>0</v>
      </c>
      <c r="AB9" s="279">
        <f t="shared" si="1"/>
        <v>822173.01</v>
      </c>
      <c r="AC9" s="278">
        <f t="shared" si="1"/>
        <v>2806425.85</v>
      </c>
      <c r="AD9" s="276">
        <f t="shared" si="1"/>
        <v>0</v>
      </c>
      <c r="AE9" s="276">
        <f t="shared" si="1"/>
        <v>0</v>
      </c>
      <c r="AF9" s="276">
        <f t="shared" si="1"/>
        <v>0</v>
      </c>
      <c r="AG9" s="276">
        <f t="shared" si="1"/>
        <v>0</v>
      </c>
      <c r="AH9" s="276">
        <f t="shared" si="1"/>
        <v>0</v>
      </c>
      <c r="AI9" s="276">
        <f t="shared" si="1"/>
        <v>0</v>
      </c>
      <c r="AJ9" s="276">
        <f t="shared" si="1"/>
        <v>0</v>
      </c>
      <c r="AK9" s="276">
        <f t="shared" ref="AK9:BP9" si="2">SUM(AK3,AK5,AK7)</f>
        <v>0</v>
      </c>
      <c r="AL9" s="276">
        <f t="shared" si="2"/>
        <v>0</v>
      </c>
      <c r="AM9" s="276">
        <f t="shared" si="2"/>
        <v>0</v>
      </c>
      <c r="AN9" s="280">
        <f t="shared" si="2"/>
        <v>0</v>
      </c>
      <c r="AO9" s="276">
        <f t="shared" si="2"/>
        <v>0</v>
      </c>
      <c r="AP9" s="276">
        <f t="shared" si="2"/>
        <v>0</v>
      </c>
      <c r="AQ9" s="276">
        <f t="shared" si="2"/>
        <v>0</v>
      </c>
      <c r="AR9" s="276">
        <f t="shared" si="2"/>
        <v>0</v>
      </c>
      <c r="AS9" s="276">
        <f t="shared" si="2"/>
        <v>0</v>
      </c>
      <c r="AT9" s="276">
        <f t="shared" si="2"/>
        <v>0</v>
      </c>
      <c r="AU9" s="276">
        <f t="shared" si="2"/>
        <v>0</v>
      </c>
      <c r="AV9" s="276">
        <f t="shared" si="2"/>
        <v>0</v>
      </c>
      <c r="AW9" s="276">
        <f t="shared" si="2"/>
        <v>0</v>
      </c>
      <c r="AX9" s="276">
        <f t="shared" si="2"/>
        <v>0</v>
      </c>
      <c r="AY9" s="279">
        <f t="shared" si="2"/>
        <v>0</v>
      </c>
      <c r="AZ9" s="276">
        <f t="shared" si="2"/>
        <v>0</v>
      </c>
      <c r="BA9" s="276">
        <f t="shared" si="2"/>
        <v>0</v>
      </c>
      <c r="BB9" s="279">
        <f t="shared" si="2"/>
        <v>0</v>
      </c>
      <c r="BC9" s="276">
        <f t="shared" si="2"/>
        <v>0</v>
      </c>
      <c r="BD9" s="276">
        <f t="shared" si="2"/>
        <v>0</v>
      </c>
      <c r="BE9" s="276">
        <f t="shared" si="2"/>
        <v>0</v>
      </c>
      <c r="BF9" s="276">
        <f t="shared" si="2"/>
        <v>0</v>
      </c>
      <c r="BG9" s="276">
        <f t="shared" si="2"/>
        <v>0</v>
      </c>
      <c r="BH9" s="276">
        <f t="shared" si="2"/>
        <v>0</v>
      </c>
      <c r="BI9" s="276">
        <f t="shared" si="2"/>
        <v>0</v>
      </c>
      <c r="BJ9" s="276">
        <f t="shared" si="2"/>
        <v>0</v>
      </c>
      <c r="BK9" s="276">
        <f t="shared" si="2"/>
        <v>0</v>
      </c>
      <c r="BL9" s="276">
        <f t="shared" si="2"/>
        <v>0</v>
      </c>
      <c r="BM9" s="276">
        <f t="shared" si="2"/>
        <v>0</v>
      </c>
      <c r="BN9" s="279">
        <f t="shared" si="2"/>
        <v>0</v>
      </c>
      <c r="BO9" s="276">
        <f t="shared" si="2"/>
        <v>0</v>
      </c>
      <c r="BP9" s="276">
        <f t="shared" si="2"/>
        <v>0</v>
      </c>
      <c r="BQ9" s="276">
        <f t="shared" ref="BQ9:BX9" si="3">SUM(BQ3,BQ5,BQ7)</f>
        <v>0</v>
      </c>
      <c r="BR9" s="276">
        <f t="shared" si="3"/>
        <v>0</v>
      </c>
      <c r="BS9" s="276">
        <f t="shared" si="3"/>
        <v>0</v>
      </c>
      <c r="BT9" s="276">
        <f t="shared" si="3"/>
        <v>0</v>
      </c>
      <c r="BU9" s="276">
        <f t="shared" si="3"/>
        <v>0</v>
      </c>
      <c r="BV9" s="276">
        <f t="shared" si="3"/>
        <v>0</v>
      </c>
      <c r="BW9" s="276">
        <f t="shared" si="3"/>
        <v>0</v>
      </c>
      <c r="BX9" s="276">
        <f t="shared" si="3"/>
        <v>0</v>
      </c>
    </row>
    <row r="10" spans="2:76" x14ac:dyDescent="0.3">
      <c r="B10" s="174"/>
      <c r="C10" s="170" t="s">
        <v>3281</v>
      </c>
      <c r="D10" s="107"/>
      <c r="E10" s="276">
        <f t="shared" ref="E10:AJ10" si="4">SUM(E4,E6,E8)</f>
        <v>99.4</v>
      </c>
      <c r="F10" s="276">
        <f t="shared" si="4"/>
        <v>391.51</v>
      </c>
      <c r="G10" s="276">
        <f t="shared" si="4"/>
        <v>277700.23</v>
      </c>
      <c r="H10" s="276">
        <f t="shared" si="4"/>
        <v>102781.48</v>
      </c>
      <c r="I10" s="276">
        <f t="shared" si="4"/>
        <v>243273.36</v>
      </c>
      <c r="J10" s="276">
        <f t="shared" si="4"/>
        <v>265.01</v>
      </c>
      <c r="K10" s="276">
        <f t="shared" si="4"/>
        <v>239.70999999999998</v>
      </c>
      <c r="L10" s="276">
        <f t="shared" si="4"/>
        <v>99.4</v>
      </c>
      <c r="M10" s="276">
        <f t="shared" si="4"/>
        <v>75.75</v>
      </c>
      <c r="N10" s="276">
        <f t="shared" si="4"/>
        <v>49523.63</v>
      </c>
      <c r="O10" s="276">
        <f t="shared" si="4"/>
        <v>288.57</v>
      </c>
      <c r="P10" s="277">
        <f t="shared" si="4"/>
        <v>24.7</v>
      </c>
      <c r="Q10" s="278">
        <f t="shared" si="4"/>
        <v>391943.38</v>
      </c>
      <c r="R10" s="276">
        <f t="shared" si="4"/>
        <v>318248.12</v>
      </c>
      <c r="S10" s="276">
        <f t="shared" si="4"/>
        <v>586083.18999999994</v>
      </c>
      <c r="T10" s="276">
        <f t="shared" si="4"/>
        <v>165814.28000000003</v>
      </c>
      <c r="U10" s="276">
        <f t="shared" si="4"/>
        <v>34855.99</v>
      </c>
      <c r="V10" s="276">
        <f t="shared" si="4"/>
        <v>63845.59</v>
      </c>
      <c r="W10" s="276">
        <f t="shared" si="4"/>
        <v>9668.08</v>
      </c>
      <c r="X10" s="276">
        <f t="shared" si="4"/>
        <v>12974.93</v>
      </c>
      <c r="Y10" s="276">
        <f t="shared" si="4"/>
        <v>291655.92</v>
      </c>
      <c r="Z10" s="276">
        <f t="shared" si="4"/>
        <v>0</v>
      </c>
      <c r="AA10" s="276">
        <f t="shared" si="4"/>
        <v>822173.01</v>
      </c>
      <c r="AB10" s="279">
        <f t="shared" si="4"/>
        <v>2806425.85</v>
      </c>
      <c r="AC10" s="278">
        <f t="shared" si="4"/>
        <v>0</v>
      </c>
      <c r="AD10" s="276">
        <f t="shared" si="4"/>
        <v>0</v>
      </c>
      <c r="AE10" s="276">
        <f t="shared" si="4"/>
        <v>0</v>
      </c>
      <c r="AF10" s="276">
        <f t="shared" si="4"/>
        <v>499177.1</v>
      </c>
      <c r="AG10" s="276">
        <f t="shared" si="4"/>
        <v>0</v>
      </c>
      <c r="AH10" s="276">
        <f t="shared" si="4"/>
        <v>0</v>
      </c>
      <c r="AI10" s="276">
        <f t="shared" si="4"/>
        <v>0</v>
      </c>
      <c r="AJ10" s="276">
        <f t="shared" si="4"/>
        <v>0</v>
      </c>
      <c r="AK10" s="276">
        <f t="shared" ref="AK10:BP10" si="5">SUM(AK4,AK6,AK8)</f>
        <v>0</v>
      </c>
      <c r="AL10" s="276">
        <f t="shared" si="5"/>
        <v>0</v>
      </c>
      <c r="AM10" s="276">
        <f t="shared" si="5"/>
        <v>0</v>
      </c>
      <c r="AN10" s="276">
        <f t="shared" si="5"/>
        <v>0</v>
      </c>
      <c r="AO10" s="276">
        <f t="shared" si="5"/>
        <v>0</v>
      </c>
      <c r="AP10" s="276">
        <f t="shared" si="5"/>
        <v>0</v>
      </c>
      <c r="AQ10" s="276">
        <f t="shared" si="5"/>
        <v>0</v>
      </c>
      <c r="AR10" s="276">
        <f t="shared" si="5"/>
        <v>0</v>
      </c>
      <c r="AS10" s="276">
        <f t="shared" si="5"/>
        <v>0</v>
      </c>
      <c r="AT10" s="276">
        <f t="shared" si="5"/>
        <v>0</v>
      </c>
      <c r="AU10" s="276">
        <f t="shared" si="5"/>
        <v>0</v>
      </c>
      <c r="AV10" s="276">
        <f t="shared" si="5"/>
        <v>0</v>
      </c>
      <c r="AW10" s="276">
        <f t="shared" si="5"/>
        <v>0</v>
      </c>
      <c r="AX10" s="276">
        <f t="shared" si="5"/>
        <v>0</v>
      </c>
      <c r="AY10" s="279">
        <f t="shared" si="5"/>
        <v>0</v>
      </c>
      <c r="AZ10" s="276">
        <f t="shared" si="5"/>
        <v>0</v>
      </c>
      <c r="BA10" s="276">
        <f t="shared" si="5"/>
        <v>0</v>
      </c>
      <c r="BB10" s="279">
        <f t="shared" si="5"/>
        <v>0</v>
      </c>
      <c r="BC10" s="276">
        <f t="shared" si="5"/>
        <v>0</v>
      </c>
      <c r="BD10" s="276">
        <f t="shared" si="5"/>
        <v>0</v>
      </c>
      <c r="BE10" s="276">
        <f t="shared" si="5"/>
        <v>0</v>
      </c>
      <c r="BF10" s="276">
        <f t="shared" si="5"/>
        <v>0</v>
      </c>
      <c r="BG10" s="276">
        <f t="shared" si="5"/>
        <v>0</v>
      </c>
      <c r="BH10" s="276">
        <f t="shared" si="5"/>
        <v>0</v>
      </c>
      <c r="BI10" s="276">
        <f t="shared" si="5"/>
        <v>0</v>
      </c>
      <c r="BJ10" s="276">
        <f t="shared" si="5"/>
        <v>0</v>
      </c>
      <c r="BK10" s="276">
        <f t="shared" si="5"/>
        <v>0</v>
      </c>
      <c r="BL10" s="276">
        <f t="shared" si="5"/>
        <v>0</v>
      </c>
      <c r="BM10" s="276">
        <f t="shared" si="5"/>
        <v>0</v>
      </c>
      <c r="BN10" s="279">
        <f t="shared" si="5"/>
        <v>0</v>
      </c>
      <c r="BO10" s="276">
        <f t="shared" si="5"/>
        <v>0</v>
      </c>
      <c r="BP10" s="276">
        <f t="shared" si="5"/>
        <v>0</v>
      </c>
      <c r="BQ10" s="276">
        <f t="shared" ref="BQ10:BX10" si="6">SUM(BQ4,BQ6,BQ8)</f>
        <v>0</v>
      </c>
      <c r="BR10" s="276">
        <f t="shared" si="6"/>
        <v>0</v>
      </c>
      <c r="BS10" s="276">
        <f t="shared" si="6"/>
        <v>0</v>
      </c>
      <c r="BT10" s="276">
        <f t="shared" si="6"/>
        <v>0</v>
      </c>
      <c r="BU10" s="276">
        <f t="shared" si="6"/>
        <v>0</v>
      </c>
      <c r="BV10" s="276">
        <f t="shared" si="6"/>
        <v>0</v>
      </c>
      <c r="BW10" s="276">
        <f t="shared" si="6"/>
        <v>0</v>
      </c>
      <c r="BX10" s="276">
        <f t="shared" si="6"/>
        <v>0</v>
      </c>
    </row>
    <row r="11" spans="2:76" x14ac:dyDescent="0.3">
      <c r="P11" s="255"/>
      <c r="Q11" s="264"/>
      <c r="AC11" s="264"/>
    </row>
    <row r="12" spans="2:76" x14ac:dyDescent="0.3">
      <c r="B12" s="170" t="s">
        <v>3274</v>
      </c>
      <c r="C12" s="170" t="s">
        <v>3834</v>
      </c>
      <c r="D12" s="170" t="s">
        <v>3275</v>
      </c>
      <c r="E12" s="171">
        <v>42370</v>
      </c>
      <c r="F12" s="171">
        <v>42401</v>
      </c>
      <c r="G12" s="171">
        <v>42430</v>
      </c>
      <c r="H12" s="171">
        <v>42461</v>
      </c>
      <c r="I12" s="171">
        <v>42491</v>
      </c>
      <c r="J12" s="171">
        <v>42522</v>
      </c>
      <c r="K12" s="171">
        <v>42552</v>
      </c>
      <c r="L12" s="171">
        <v>42583</v>
      </c>
      <c r="M12" s="171">
        <v>42614</v>
      </c>
      <c r="N12" s="171">
        <v>42644</v>
      </c>
      <c r="O12" s="171">
        <v>42675</v>
      </c>
      <c r="P12" s="269">
        <v>42705</v>
      </c>
      <c r="Q12" s="265">
        <v>42736</v>
      </c>
      <c r="R12" s="171">
        <v>42767</v>
      </c>
      <c r="S12" s="171">
        <v>42795</v>
      </c>
      <c r="T12" s="171">
        <v>42826</v>
      </c>
      <c r="U12" s="171">
        <v>42856</v>
      </c>
      <c r="V12" s="171">
        <v>42887</v>
      </c>
      <c r="W12" s="171">
        <v>42917</v>
      </c>
      <c r="X12" s="171">
        <v>42948</v>
      </c>
      <c r="Y12" s="171">
        <v>42979</v>
      </c>
      <c r="Z12" s="171">
        <v>43009</v>
      </c>
      <c r="AA12" s="171">
        <v>43040</v>
      </c>
      <c r="AB12" s="260">
        <v>43070</v>
      </c>
      <c r="AC12" s="265">
        <v>43101</v>
      </c>
      <c r="AD12" s="171">
        <v>43132</v>
      </c>
      <c r="AE12" s="171">
        <v>43160</v>
      </c>
      <c r="AF12" s="171">
        <v>43191</v>
      </c>
      <c r="AG12" s="171">
        <v>43221</v>
      </c>
      <c r="AH12" s="171">
        <v>43252</v>
      </c>
      <c r="AI12" s="171">
        <v>43282</v>
      </c>
      <c r="AJ12" s="171">
        <v>43313</v>
      </c>
      <c r="AK12" s="171">
        <v>43344</v>
      </c>
      <c r="AL12" s="171">
        <v>43374</v>
      </c>
      <c r="AM12" s="171">
        <v>43405</v>
      </c>
      <c r="AN12" s="273">
        <v>43435</v>
      </c>
      <c r="AO12" s="108">
        <f>EDATE(AN12,1)</f>
        <v>43466</v>
      </c>
      <c r="AP12" s="108">
        <f t="shared" ref="AP12:BX12" si="7">EDATE(AO12,1)</f>
        <v>43497</v>
      </c>
      <c r="AQ12" s="108">
        <f t="shared" si="7"/>
        <v>43525</v>
      </c>
      <c r="AR12" s="108">
        <f t="shared" si="7"/>
        <v>43556</v>
      </c>
      <c r="AS12" s="108">
        <f t="shared" si="7"/>
        <v>43586</v>
      </c>
      <c r="AT12" s="108">
        <f t="shared" si="7"/>
        <v>43617</v>
      </c>
      <c r="AU12" s="108">
        <f t="shared" si="7"/>
        <v>43647</v>
      </c>
      <c r="AV12" s="108">
        <f t="shared" si="7"/>
        <v>43678</v>
      </c>
      <c r="AW12" s="108">
        <f t="shared" si="7"/>
        <v>43709</v>
      </c>
      <c r="AX12" s="108">
        <f t="shared" si="7"/>
        <v>43739</v>
      </c>
      <c r="AY12" s="258">
        <f t="shared" si="7"/>
        <v>43770</v>
      </c>
      <c r="AZ12" s="108">
        <f t="shared" si="7"/>
        <v>43800</v>
      </c>
      <c r="BA12" s="108">
        <f t="shared" si="7"/>
        <v>43831</v>
      </c>
      <c r="BB12" s="108">
        <f t="shared" si="7"/>
        <v>43862</v>
      </c>
      <c r="BC12" s="108">
        <f t="shared" si="7"/>
        <v>43891</v>
      </c>
      <c r="BD12" s="108">
        <f t="shared" si="7"/>
        <v>43922</v>
      </c>
      <c r="BE12" s="108">
        <f t="shared" si="7"/>
        <v>43952</v>
      </c>
      <c r="BF12" s="108">
        <f t="shared" si="7"/>
        <v>43983</v>
      </c>
      <c r="BG12" s="108">
        <f t="shared" si="7"/>
        <v>44013</v>
      </c>
      <c r="BH12" s="108">
        <f t="shared" si="7"/>
        <v>44044</v>
      </c>
      <c r="BI12" s="108">
        <f t="shared" si="7"/>
        <v>44075</v>
      </c>
      <c r="BJ12" s="108">
        <f t="shared" si="7"/>
        <v>44105</v>
      </c>
      <c r="BK12" s="108">
        <f t="shared" si="7"/>
        <v>44136</v>
      </c>
      <c r="BL12" s="108">
        <f t="shared" si="7"/>
        <v>44166</v>
      </c>
      <c r="BM12" s="108">
        <f t="shared" si="7"/>
        <v>44197</v>
      </c>
      <c r="BN12" s="108">
        <f t="shared" si="7"/>
        <v>44228</v>
      </c>
      <c r="BO12" s="108">
        <f t="shared" si="7"/>
        <v>44256</v>
      </c>
      <c r="BP12" s="108">
        <f t="shared" si="7"/>
        <v>44287</v>
      </c>
      <c r="BQ12" s="108">
        <f t="shared" si="7"/>
        <v>44317</v>
      </c>
      <c r="BR12" s="108">
        <f t="shared" si="7"/>
        <v>44348</v>
      </c>
      <c r="BS12" s="108">
        <f t="shared" si="7"/>
        <v>44378</v>
      </c>
      <c r="BT12" s="108">
        <f t="shared" si="7"/>
        <v>44409</v>
      </c>
      <c r="BU12" s="108">
        <f t="shared" si="7"/>
        <v>44440</v>
      </c>
      <c r="BV12" s="108">
        <f t="shared" si="7"/>
        <v>44470</v>
      </c>
      <c r="BW12" s="108">
        <f t="shared" si="7"/>
        <v>44501</v>
      </c>
      <c r="BX12" s="108">
        <f t="shared" si="7"/>
        <v>44531</v>
      </c>
    </row>
    <row r="13" spans="2:76" x14ac:dyDescent="0.3">
      <c r="B13" s="334" t="s">
        <v>3276</v>
      </c>
      <c r="C13" s="335" t="s">
        <v>2240</v>
      </c>
      <c r="D13" s="172" t="s">
        <v>3277</v>
      </c>
      <c r="E13" s="173">
        <v>234.09</v>
      </c>
      <c r="F13" s="173">
        <v>236.49</v>
      </c>
      <c r="G13" s="173">
        <v>238.77</v>
      </c>
      <c r="H13" s="173">
        <v>241.44</v>
      </c>
      <c r="I13" s="173">
        <v>243.92</v>
      </c>
      <c r="J13" s="173">
        <v>244.28</v>
      </c>
      <c r="K13" s="173">
        <v>247.03</v>
      </c>
      <c r="L13" s="173">
        <v>249.7</v>
      </c>
      <c r="M13" s="173">
        <v>369.21</v>
      </c>
      <c r="N13" s="173">
        <v>0</v>
      </c>
      <c r="O13" s="173">
        <v>0</v>
      </c>
      <c r="P13" s="270">
        <v>89256.69</v>
      </c>
      <c r="Q13" s="266">
        <v>1004414.44</v>
      </c>
      <c r="R13" s="173">
        <v>280838.82</v>
      </c>
      <c r="S13" s="173">
        <v>235582.9</v>
      </c>
      <c r="T13" s="173">
        <v>237987.16</v>
      </c>
      <c r="U13" s="173">
        <v>239807.32</v>
      </c>
      <c r="V13" s="173">
        <v>1753790.91</v>
      </c>
      <c r="W13" s="173">
        <v>1775937.29</v>
      </c>
      <c r="X13" s="173">
        <v>2536629.89</v>
      </c>
      <c r="Y13" s="173">
        <v>2037484</v>
      </c>
      <c r="Z13" s="173">
        <v>1462052.09</v>
      </c>
      <c r="AA13" s="173">
        <v>1661314.99</v>
      </c>
      <c r="AB13" s="261">
        <v>1346799.34</v>
      </c>
      <c r="AC13" s="266">
        <v>6030177.0800000001</v>
      </c>
      <c r="AD13" s="173">
        <f>AC14</f>
        <v>8210959.9500000002</v>
      </c>
      <c r="AE13" s="173">
        <f t="shared" ref="AE13:AN13" si="8">AD14</f>
        <v>5593571.7199999997</v>
      </c>
      <c r="AF13" s="173">
        <f t="shared" si="8"/>
        <v>6057789.1799999997</v>
      </c>
      <c r="AG13" s="173"/>
      <c r="AH13" s="173"/>
      <c r="AI13" s="173"/>
      <c r="AJ13" s="173"/>
      <c r="AK13" s="173"/>
      <c r="AL13" s="173"/>
      <c r="AM13" s="173"/>
      <c r="AN13" s="173"/>
      <c r="AO13" s="111"/>
      <c r="AP13" s="111"/>
      <c r="AQ13" s="111"/>
      <c r="AR13" s="111"/>
      <c r="AS13" s="111"/>
      <c r="AT13" s="111"/>
      <c r="AU13" s="111"/>
      <c r="AV13" s="111"/>
      <c r="AW13" s="111"/>
      <c r="AX13" s="111"/>
      <c r="AY13" s="259"/>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34"/>
      <c r="C14" s="335"/>
      <c r="D14" s="172" t="s">
        <v>3278</v>
      </c>
      <c r="E14" s="173">
        <v>236.49</v>
      </c>
      <c r="F14" s="173">
        <v>238.77</v>
      </c>
      <c r="G14" s="173">
        <v>241.44</v>
      </c>
      <c r="H14" s="173">
        <v>243.92</v>
      </c>
      <c r="I14" s="173">
        <v>244.28</v>
      </c>
      <c r="J14" s="173">
        <v>247.03</v>
      </c>
      <c r="K14" s="173">
        <v>249.7</v>
      </c>
      <c r="L14" s="173">
        <v>369.21</v>
      </c>
      <c r="M14" s="173">
        <v>0</v>
      </c>
      <c r="N14" s="173">
        <v>0</v>
      </c>
      <c r="O14" s="173">
        <v>89256.69</v>
      </c>
      <c r="P14" s="270">
        <v>1004414.44</v>
      </c>
      <c r="Q14" s="266">
        <v>280838.82</v>
      </c>
      <c r="R14" s="173">
        <v>235582.9</v>
      </c>
      <c r="S14" s="173">
        <v>237987.16</v>
      </c>
      <c r="T14" s="173">
        <v>239807.32</v>
      </c>
      <c r="U14" s="173">
        <v>1753790.91</v>
      </c>
      <c r="V14" s="173">
        <v>1775937.29</v>
      </c>
      <c r="W14" s="173">
        <v>2536629.89</v>
      </c>
      <c r="X14" s="173">
        <v>2037484</v>
      </c>
      <c r="Y14" s="173">
        <v>1462052.09</v>
      </c>
      <c r="Z14" s="173">
        <v>1661314.99</v>
      </c>
      <c r="AA14" s="173">
        <v>1346799.34</v>
      </c>
      <c r="AB14" s="261">
        <v>6030177.0800000001</v>
      </c>
      <c r="AC14" s="266">
        <v>8210959.9500000002</v>
      </c>
      <c r="AD14" s="173">
        <v>5593571.7199999997</v>
      </c>
      <c r="AE14" s="173">
        <v>6057789.1799999997</v>
      </c>
      <c r="AF14" s="296">
        <v>3140559.02</v>
      </c>
      <c r="AG14" s="173"/>
      <c r="AH14" s="173"/>
      <c r="AI14" s="173"/>
      <c r="AJ14" s="173"/>
      <c r="AK14" s="173"/>
      <c r="AL14" s="173"/>
      <c r="AM14" s="173"/>
      <c r="AN14" s="272"/>
      <c r="AO14" s="111"/>
      <c r="AP14" s="111"/>
      <c r="AQ14" s="111"/>
      <c r="AR14" s="111"/>
      <c r="AS14" s="111"/>
      <c r="AT14" s="111"/>
      <c r="AU14" s="111"/>
      <c r="AV14" s="111"/>
      <c r="AW14" s="111"/>
      <c r="AX14" s="111"/>
      <c r="AY14" s="259"/>
      <c r="AZ14" s="111"/>
      <c r="BA14" s="111"/>
      <c r="BB14" s="259"/>
      <c r="BC14" s="173"/>
      <c r="BD14" s="173"/>
      <c r="BE14" s="173"/>
      <c r="BF14" s="173"/>
      <c r="BG14" s="173"/>
      <c r="BH14" s="173"/>
      <c r="BI14" s="173"/>
      <c r="BJ14" s="173"/>
      <c r="BK14" s="173"/>
      <c r="BL14" s="111"/>
      <c r="BM14" s="111"/>
      <c r="BN14" s="111"/>
      <c r="BO14" s="173"/>
      <c r="BP14" s="173"/>
      <c r="BQ14" s="173"/>
      <c r="BR14" s="173"/>
      <c r="BS14" s="173"/>
      <c r="BT14" s="173"/>
      <c r="BU14" s="173"/>
      <c r="BV14" s="173"/>
      <c r="BW14" s="173"/>
      <c r="BX14" s="173"/>
    </row>
    <row r="15" spans="2:76" x14ac:dyDescent="0.3">
      <c r="B15" s="334"/>
      <c r="C15" s="335" t="s">
        <v>2228</v>
      </c>
      <c r="D15" s="172" t="s">
        <v>3277</v>
      </c>
      <c r="E15" s="173">
        <v>195297.26</v>
      </c>
      <c r="F15" s="173">
        <v>146545.79</v>
      </c>
      <c r="G15" s="173">
        <v>402287.18</v>
      </c>
      <c r="H15" s="173">
        <v>137988.25</v>
      </c>
      <c r="I15" s="173">
        <v>57001.83</v>
      </c>
      <c r="J15" s="173">
        <v>22851.52</v>
      </c>
      <c r="K15" s="173">
        <v>387188.24</v>
      </c>
      <c r="L15" s="173">
        <v>271128.51</v>
      </c>
      <c r="M15" s="173">
        <v>141854.98000000001</v>
      </c>
      <c r="N15" s="173">
        <v>168538.52</v>
      </c>
      <c r="O15" s="173">
        <v>228103.05</v>
      </c>
      <c r="P15" s="270">
        <v>38505.839999999997</v>
      </c>
      <c r="Q15" s="266">
        <v>130325.09</v>
      </c>
      <c r="R15" s="173">
        <v>59000.04</v>
      </c>
      <c r="S15" s="173">
        <v>6254.15</v>
      </c>
      <c r="T15" s="173">
        <v>4624.76</v>
      </c>
      <c r="U15" s="173">
        <v>4660.13</v>
      </c>
      <c r="V15" s="173">
        <v>11302.12</v>
      </c>
      <c r="W15" s="173">
        <v>3942.87</v>
      </c>
      <c r="X15" s="173">
        <v>3020.92</v>
      </c>
      <c r="Y15" s="173">
        <v>3044.09</v>
      </c>
      <c r="Z15" s="173">
        <v>10131.17</v>
      </c>
      <c r="AA15" s="173">
        <v>8230.14</v>
      </c>
      <c r="AB15" s="261">
        <v>254062.06</v>
      </c>
      <c r="AC15" s="266">
        <v>41309.019999999997</v>
      </c>
      <c r="AD15" s="173">
        <f>AC16</f>
        <v>23979.08</v>
      </c>
      <c r="AE15" s="173">
        <f t="shared" ref="AE15:AN15" si="9">AD16</f>
        <v>828785.81</v>
      </c>
      <c r="AF15" s="173">
        <f t="shared" si="9"/>
        <v>163936.26</v>
      </c>
      <c r="AG15" s="173"/>
      <c r="AH15" s="173"/>
      <c r="AI15" s="173"/>
      <c r="AJ15" s="173"/>
      <c r="AK15" s="173"/>
      <c r="AL15" s="173"/>
      <c r="AM15" s="173"/>
      <c r="AN15" s="173"/>
      <c r="AO15" s="173"/>
      <c r="AP15" s="173"/>
      <c r="AQ15" s="173"/>
      <c r="AR15" s="173"/>
      <c r="AS15" s="173"/>
      <c r="AT15" s="173"/>
      <c r="AU15" s="173"/>
      <c r="AV15" s="173"/>
      <c r="AW15" s="173"/>
      <c r="AX15" s="173"/>
      <c r="AY15" s="261"/>
      <c r="AZ15" s="173"/>
      <c r="BA15" s="173"/>
      <c r="BB15" s="261"/>
      <c r="BC15" s="173"/>
      <c r="BD15" s="173"/>
      <c r="BE15" s="173"/>
      <c r="BF15" s="173"/>
      <c r="BG15" s="173"/>
      <c r="BH15" s="173"/>
      <c r="BI15" s="173"/>
      <c r="BJ15" s="173"/>
      <c r="BK15" s="173"/>
      <c r="BL15" s="173"/>
      <c r="BM15" s="173"/>
      <c r="BN15" s="261"/>
      <c r="BO15" s="173"/>
      <c r="BP15" s="173"/>
      <c r="BQ15" s="173"/>
      <c r="BR15" s="173"/>
      <c r="BS15" s="173"/>
      <c r="BT15" s="173"/>
      <c r="BU15" s="173"/>
      <c r="BV15" s="173"/>
      <c r="BW15" s="173"/>
      <c r="BX15" s="173"/>
    </row>
    <row r="16" spans="2:76" x14ac:dyDescent="0.3">
      <c r="B16" s="334"/>
      <c r="C16" s="335"/>
      <c r="D16" s="172" t="s">
        <v>3278</v>
      </c>
      <c r="E16" s="173">
        <v>146545.79</v>
      </c>
      <c r="F16" s="173">
        <v>402287.18</v>
      </c>
      <c r="G16" s="173">
        <v>137988.25</v>
      </c>
      <c r="H16" s="173">
        <v>57001.83</v>
      </c>
      <c r="I16" s="173">
        <v>22851.52</v>
      </c>
      <c r="J16" s="173">
        <v>387188.24</v>
      </c>
      <c r="K16" s="173">
        <v>271128.51</v>
      </c>
      <c r="L16" s="173">
        <v>141854.98000000001</v>
      </c>
      <c r="M16" s="173">
        <v>168538.52</v>
      </c>
      <c r="N16" s="173">
        <v>228103.05</v>
      </c>
      <c r="O16" s="173">
        <v>38505.839999999997</v>
      </c>
      <c r="P16" s="270">
        <v>130325.09</v>
      </c>
      <c r="Q16" s="266">
        <v>59000.04</v>
      </c>
      <c r="R16" s="173">
        <v>6254.15</v>
      </c>
      <c r="S16" s="173">
        <v>4624.76</v>
      </c>
      <c r="T16" s="173">
        <v>4660.13</v>
      </c>
      <c r="U16" s="173">
        <v>11302.12</v>
      </c>
      <c r="V16" s="173">
        <v>3942.87</v>
      </c>
      <c r="W16" s="173">
        <v>3020.92</v>
      </c>
      <c r="X16" s="173">
        <v>3044.09</v>
      </c>
      <c r="Y16" s="173">
        <v>10131.17</v>
      </c>
      <c r="Z16" s="173">
        <v>8230.14</v>
      </c>
      <c r="AA16" s="173">
        <v>254062.06</v>
      </c>
      <c r="AB16" s="261">
        <v>41309.019999999997</v>
      </c>
      <c r="AC16" s="266">
        <v>23979.08</v>
      </c>
      <c r="AD16" s="173">
        <v>828785.81</v>
      </c>
      <c r="AE16" s="173">
        <v>163936.26</v>
      </c>
      <c r="AF16" s="296">
        <v>1643239.66</v>
      </c>
      <c r="AG16" s="173"/>
      <c r="AH16" s="173"/>
      <c r="AI16" s="173"/>
      <c r="AJ16" s="173"/>
      <c r="AK16" s="173"/>
      <c r="AL16" s="173"/>
      <c r="AM16" s="173"/>
      <c r="AN16" s="272"/>
      <c r="AO16" s="111"/>
      <c r="AP16" s="111"/>
      <c r="AQ16" s="111"/>
      <c r="AR16" s="111"/>
      <c r="AS16" s="111"/>
      <c r="AT16" s="111"/>
      <c r="AU16" s="111"/>
      <c r="AV16" s="111"/>
      <c r="AW16" s="111"/>
      <c r="AX16" s="111"/>
      <c r="AY16" s="259"/>
      <c r="AZ16" s="111"/>
      <c r="BA16" s="111"/>
      <c r="BB16" s="259"/>
      <c r="BC16" s="173"/>
      <c r="BD16" s="173"/>
      <c r="BE16" s="173"/>
      <c r="BF16" s="173"/>
      <c r="BG16" s="173"/>
      <c r="BH16" s="173"/>
      <c r="BI16" s="173"/>
      <c r="BJ16" s="173"/>
      <c r="BK16" s="173"/>
      <c r="BL16" s="111"/>
      <c r="BM16" s="111"/>
      <c r="BN16" s="259"/>
      <c r="BO16" s="173"/>
      <c r="BP16" s="173"/>
      <c r="BQ16" s="173"/>
      <c r="BR16" s="173"/>
      <c r="BS16" s="173"/>
      <c r="BT16" s="173"/>
      <c r="BU16" s="173"/>
      <c r="BV16" s="173"/>
      <c r="BW16" s="173"/>
      <c r="BX16" s="173"/>
    </row>
    <row r="17" spans="2:76" x14ac:dyDescent="0.3">
      <c r="B17" s="334"/>
      <c r="C17" s="335" t="s">
        <v>2339</v>
      </c>
      <c r="D17" s="172" t="s">
        <v>3277</v>
      </c>
      <c r="E17" s="173">
        <v>952.8</v>
      </c>
      <c r="F17" s="173">
        <v>962.56</v>
      </c>
      <c r="G17" s="173">
        <v>920.79</v>
      </c>
      <c r="H17" s="173">
        <v>875.63</v>
      </c>
      <c r="I17" s="173">
        <v>884.62</v>
      </c>
      <c r="J17" s="173">
        <v>835.08</v>
      </c>
      <c r="K17" s="173">
        <v>844.49</v>
      </c>
      <c r="L17" s="173">
        <v>853.6</v>
      </c>
      <c r="M17" s="173">
        <v>863.65</v>
      </c>
      <c r="N17" s="173">
        <v>872.93</v>
      </c>
      <c r="O17" s="173">
        <v>881.82</v>
      </c>
      <c r="P17" s="270">
        <v>882.37</v>
      </c>
      <c r="Q17" s="266">
        <v>891.91</v>
      </c>
      <c r="R17" s="173">
        <v>901.31</v>
      </c>
      <c r="S17" s="173">
        <v>908.92</v>
      </c>
      <c r="T17" s="173">
        <v>918.2</v>
      </c>
      <c r="U17" s="173">
        <v>925.22</v>
      </c>
      <c r="V17" s="173">
        <v>925.87</v>
      </c>
      <c r="W17" s="173">
        <v>933.36</v>
      </c>
      <c r="X17" s="173">
        <v>753.1</v>
      </c>
      <c r="Y17" s="173">
        <v>716.47</v>
      </c>
      <c r="Z17" s="173">
        <v>640.91</v>
      </c>
      <c r="AA17" s="173">
        <v>565.25</v>
      </c>
      <c r="AB17" s="261">
        <v>485.67</v>
      </c>
      <c r="AC17" s="266">
        <v>408.93</v>
      </c>
      <c r="AD17" s="173">
        <v>331.84</v>
      </c>
      <c r="AE17" s="173">
        <v>253.96</v>
      </c>
      <c r="AF17" s="173">
        <v>155.74</v>
      </c>
      <c r="AG17" s="173"/>
      <c r="AH17" s="173"/>
      <c r="AI17" s="173"/>
      <c r="AJ17" s="173"/>
      <c r="AK17" s="173"/>
      <c r="AL17" s="173"/>
      <c r="AM17" s="173"/>
      <c r="AN17" s="274"/>
      <c r="AO17" s="173"/>
      <c r="AP17" s="173"/>
      <c r="AQ17" s="173"/>
      <c r="AR17" s="173"/>
      <c r="AS17" s="173"/>
      <c r="AT17" s="173"/>
      <c r="AU17" s="173"/>
      <c r="AV17" s="173"/>
      <c r="AW17" s="173"/>
      <c r="AX17" s="173"/>
      <c r="AY17" s="261"/>
      <c r="AZ17" s="173"/>
      <c r="BA17" s="173"/>
      <c r="BB17" s="261"/>
      <c r="BC17" s="173"/>
      <c r="BD17" s="173"/>
      <c r="BE17" s="173"/>
      <c r="BF17" s="173"/>
      <c r="BG17" s="173"/>
      <c r="BH17" s="173"/>
      <c r="BI17" s="173"/>
      <c r="BJ17" s="173"/>
      <c r="BK17" s="173"/>
      <c r="BL17" s="173"/>
      <c r="BM17" s="173"/>
      <c r="BN17" s="261"/>
      <c r="BO17" s="173"/>
      <c r="BP17" s="173"/>
      <c r="BQ17" s="173"/>
      <c r="BR17" s="173"/>
      <c r="BS17" s="173"/>
      <c r="BT17" s="173"/>
      <c r="BU17" s="173"/>
      <c r="BV17" s="173"/>
      <c r="BW17" s="173"/>
      <c r="BX17" s="173"/>
    </row>
    <row r="18" spans="2:76" x14ac:dyDescent="0.3">
      <c r="B18" s="334"/>
      <c r="C18" s="335"/>
      <c r="D18" s="172" t="s">
        <v>3278</v>
      </c>
      <c r="E18" s="173">
        <v>962.56</v>
      </c>
      <c r="F18" s="173">
        <v>920.79</v>
      </c>
      <c r="G18" s="173">
        <v>875.63</v>
      </c>
      <c r="H18" s="173">
        <v>884.62</v>
      </c>
      <c r="I18" s="173">
        <v>835.08</v>
      </c>
      <c r="J18" s="173">
        <v>844.49</v>
      </c>
      <c r="K18" s="173">
        <v>853.6</v>
      </c>
      <c r="L18" s="173">
        <v>863.65</v>
      </c>
      <c r="M18" s="173">
        <v>872.93</v>
      </c>
      <c r="N18" s="173">
        <v>881.82</v>
      </c>
      <c r="O18" s="173">
        <v>882.37</v>
      </c>
      <c r="P18" s="270">
        <v>891.91</v>
      </c>
      <c r="Q18" s="266">
        <v>901.31</v>
      </c>
      <c r="R18" s="173">
        <v>908.92</v>
      </c>
      <c r="S18" s="173">
        <v>918.2</v>
      </c>
      <c r="T18" s="173">
        <v>925.22</v>
      </c>
      <c r="U18" s="173">
        <v>925.87</v>
      </c>
      <c r="V18" s="173">
        <v>933.36</v>
      </c>
      <c r="W18" s="173">
        <v>753.1</v>
      </c>
      <c r="X18" s="173">
        <v>716.47</v>
      </c>
      <c r="Y18" s="173">
        <v>640.91</v>
      </c>
      <c r="Z18" s="173">
        <v>565.25</v>
      </c>
      <c r="AA18" s="173">
        <v>485.67</v>
      </c>
      <c r="AB18" s="261">
        <v>408.93</v>
      </c>
      <c r="AC18" s="266">
        <v>331.84</v>
      </c>
      <c r="AD18" s="173">
        <v>253.96</v>
      </c>
      <c r="AE18" s="173">
        <v>155.74</v>
      </c>
      <c r="AF18" s="296">
        <v>56.95</v>
      </c>
      <c r="AG18" s="173"/>
      <c r="AH18" s="173"/>
      <c r="AI18" s="173"/>
      <c r="AJ18" s="173"/>
      <c r="AK18" s="173"/>
      <c r="AL18" s="173"/>
      <c r="AM18" s="173"/>
      <c r="AN18" s="272"/>
      <c r="AO18" s="111"/>
      <c r="AP18" s="111"/>
      <c r="AQ18" s="111"/>
      <c r="AR18" s="111"/>
      <c r="AS18" s="111"/>
      <c r="AT18" s="111"/>
      <c r="AU18" s="111"/>
      <c r="AV18" s="111"/>
      <c r="AW18" s="111"/>
      <c r="AX18" s="111"/>
      <c r="AY18" s="259"/>
      <c r="AZ18" s="111"/>
      <c r="BA18" s="111"/>
      <c r="BB18" s="259"/>
      <c r="BC18" s="173"/>
      <c r="BD18" s="173"/>
      <c r="BE18" s="173"/>
      <c r="BF18" s="173"/>
      <c r="BG18" s="173"/>
      <c r="BH18" s="173"/>
      <c r="BI18" s="173"/>
      <c r="BJ18" s="173"/>
      <c r="BK18" s="173"/>
      <c r="BL18" s="111"/>
      <c r="BM18" s="111"/>
      <c r="BN18" s="259"/>
      <c r="BO18" s="173"/>
      <c r="BP18" s="173"/>
      <c r="BQ18" s="173"/>
      <c r="BR18" s="173"/>
      <c r="BS18" s="173"/>
      <c r="BT18" s="173"/>
      <c r="BU18" s="173"/>
      <c r="BV18" s="173"/>
      <c r="BW18" s="173"/>
      <c r="BX18" s="173"/>
    </row>
    <row r="19" spans="2:76" x14ac:dyDescent="0.3">
      <c r="B19" s="174"/>
      <c r="C19" s="170" t="s">
        <v>3280</v>
      </c>
      <c r="D19" s="107"/>
      <c r="E19" s="276">
        <f>SUM(E13,E15,E17)</f>
        <v>196484.15</v>
      </c>
      <c r="F19" s="276">
        <f t="shared" ref="F19:AN20" si="10">SUM(F13,F15,F17)</f>
        <v>147744.84</v>
      </c>
      <c r="G19" s="276">
        <f t="shared" si="10"/>
        <v>403446.74</v>
      </c>
      <c r="H19" s="276">
        <f t="shared" si="10"/>
        <v>139105.32</v>
      </c>
      <c r="I19" s="276">
        <f t="shared" si="10"/>
        <v>58130.37</v>
      </c>
      <c r="J19" s="276">
        <f t="shared" si="10"/>
        <v>23930.880000000001</v>
      </c>
      <c r="K19" s="276">
        <f t="shared" si="10"/>
        <v>388279.76</v>
      </c>
      <c r="L19" s="276">
        <f t="shared" si="10"/>
        <v>272231.81</v>
      </c>
      <c r="M19" s="276">
        <f t="shared" si="10"/>
        <v>143087.84</v>
      </c>
      <c r="N19" s="276">
        <f t="shared" si="10"/>
        <v>169411.44999999998</v>
      </c>
      <c r="O19" s="276">
        <f t="shared" si="10"/>
        <v>228984.87</v>
      </c>
      <c r="P19" s="277">
        <f t="shared" si="10"/>
        <v>128644.9</v>
      </c>
      <c r="Q19" s="278">
        <f t="shared" si="10"/>
        <v>1135631.44</v>
      </c>
      <c r="R19" s="276">
        <f t="shared" si="10"/>
        <v>340740.17</v>
      </c>
      <c r="S19" s="276">
        <f t="shared" si="10"/>
        <v>242745.97</v>
      </c>
      <c r="T19" s="276">
        <f t="shared" si="10"/>
        <v>243530.12000000002</v>
      </c>
      <c r="U19" s="276">
        <f t="shared" si="10"/>
        <v>245392.67</v>
      </c>
      <c r="V19" s="276">
        <f t="shared" si="10"/>
        <v>1766018.9000000001</v>
      </c>
      <c r="W19" s="276">
        <f t="shared" si="10"/>
        <v>1780813.5200000003</v>
      </c>
      <c r="X19" s="276">
        <f t="shared" si="10"/>
        <v>2540403.91</v>
      </c>
      <c r="Y19" s="276">
        <f t="shared" si="10"/>
        <v>2041244.56</v>
      </c>
      <c r="Z19" s="276">
        <f t="shared" si="10"/>
        <v>1472824.17</v>
      </c>
      <c r="AA19" s="276">
        <f t="shared" si="10"/>
        <v>1670110.38</v>
      </c>
      <c r="AB19" s="279">
        <f t="shared" si="10"/>
        <v>1601347.07</v>
      </c>
      <c r="AC19" s="278">
        <f t="shared" si="10"/>
        <v>6071895.0299999993</v>
      </c>
      <c r="AD19" s="276">
        <f t="shared" si="10"/>
        <v>8235270.8700000001</v>
      </c>
      <c r="AE19" s="276">
        <f t="shared" si="10"/>
        <v>6422611.4899999993</v>
      </c>
      <c r="AF19" s="276">
        <f t="shared" si="10"/>
        <v>6221881.1799999997</v>
      </c>
      <c r="AG19" s="276">
        <f t="shared" si="10"/>
        <v>0</v>
      </c>
      <c r="AH19" s="276">
        <f t="shared" si="10"/>
        <v>0</v>
      </c>
      <c r="AI19" s="276">
        <f t="shared" si="10"/>
        <v>0</v>
      </c>
      <c r="AJ19" s="276">
        <f t="shared" si="10"/>
        <v>0</v>
      </c>
      <c r="AK19" s="276">
        <f t="shared" si="10"/>
        <v>0</v>
      </c>
      <c r="AL19" s="276">
        <f t="shared" si="10"/>
        <v>0</v>
      </c>
      <c r="AM19" s="276">
        <f t="shared" si="10"/>
        <v>0</v>
      </c>
      <c r="AN19" s="280">
        <f t="shared" si="10"/>
        <v>0</v>
      </c>
      <c r="AO19" s="276">
        <f t="shared" ref="AO19:BX19" si="11">SUM(AO13,AO15,AO17)</f>
        <v>0</v>
      </c>
      <c r="AP19" s="276">
        <f t="shared" si="11"/>
        <v>0</v>
      </c>
      <c r="AQ19" s="276">
        <f t="shared" si="11"/>
        <v>0</v>
      </c>
      <c r="AR19" s="276">
        <f t="shared" si="11"/>
        <v>0</v>
      </c>
      <c r="AS19" s="276">
        <f t="shared" si="11"/>
        <v>0</v>
      </c>
      <c r="AT19" s="276">
        <f t="shared" si="11"/>
        <v>0</v>
      </c>
      <c r="AU19" s="276">
        <f t="shared" si="11"/>
        <v>0</v>
      </c>
      <c r="AV19" s="276">
        <f t="shared" si="11"/>
        <v>0</v>
      </c>
      <c r="AW19" s="276">
        <f t="shared" si="11"/>
        <v>0</v>
      </c>
      <c r="AX19" s="276">
        <f t="shared" si="11"/>
        <v>0</v>
      </c>
      <c r="AY19" s="279">
        <f t="shared" si="11"/>
        <v>0</v>
      </c>
      <c r="AZ19" s="276">
        <f t="shared" si="11"/>
        <v>0</v>
      </c>
      <c r="BA19" s="276">
        <f t="shared" si="11"/>
        <v>0</v>
      </c>
      <c r="BB19" s="279">
        <f t="shared" si="11"/>
        <v>0</v>
      </c>
      <c r="BC19" s="276">
        <f t="shared" si="11"/>
        <v>0</v>
      </c>
      <c r="BD19" s="276">
        <f t="shared" si="11"/>
        <v>0</v>
      </c>
      <c r="BE19" s="276">
        <f t="shared" si="11"/>
        <v>0</v>
      </c>
      <c r="BF19" s="276">
        <f t="shared" si="11"/>
        <v>0</v>
      </c>
      <c r="BG19" s="276">
        <f t="shared" si="11"/>
        <v>0</v>
      </c>
      <c r="BH19" s="276">
        <f t="shared" si="11"/>
        <v>0</v>
      </c>
      <c r="BI19" s="276">
        <f t="shared" si="11"/>
        <v>0</v>
      </c>
      <c r="BJ19" s="276">
        <f t="shared" si="11"/>
        <v>0</v>
      </c>
      <c r="BK19" s="276">
        <f t="shared" si="11"/>
        <v>0</v>
      </c>
      <c r="BL19" s="276">
        <f t="shared" si="11"/>
        <v>0</v>
      </c>
      <c r="BM19" s="276">
        <f t="shared" si="11"/>
        <v>0</v>
      </c>
      <c r="BN19" s="279">
        <f t="shared" si="11"/>
        <v>0</v>
      </c>
      <c r="BO19" s="276">
        <f t="shared" si="11"/>
        <v>0</v>
      </c>
      <c r="BP19" s="276">
        <f t="shared" si="11"/>
        <v>0</v>
      </c>
      <c r="BQ19" s="276">
        <f t="shared" si="11"/>
        <v>0</v>
      </c>
      <c r="BR19" s="276">
        <f t="shared" si="11"/>
        <v>0</v>
      </c>
      <c r="BS19" s="276">
        <f t="shared" si="11"/>
        <v>0</v>
      </c>
      <c r="BT19" s="276">
        <f t="shared" si="11"/>
        <v>0</v>
      </c>
      <c r="BU19" s="276">
        <f t="shared" si="11"/>
        <v>0</v>
      </c>
      <c r="BV19" s="276">
        <f t="shared" si="11"/>
        <v>0</v>
      </c>
      <c r="BW19" s="276">
        <f t="shared" si="11"/>
        <v>0</v>
      </c>
      <c r="BX19" s="276">
        <f t="shared" si="11"/>
        <v>0</v>
      </c>
    </row>
    <row r="20" spans="2:76" x14ac:dyDescent="0.3">
      <c r="B20" s="174"/>
      <c r="C20" s="170" t="s">
        <v>3281</v>
      </c>
      <c r="D20" s="107"/>
      <c r="E20" s="276">
        <f>SUM(E14,E16,E18)</f>
        <v>147744.84</v>
      </c>
      <c r="F20" s="276">
        <f t="shared" si="10"/>
        <v>403446.74</v>
      </c>
      <c r="G20" s="276">
        <f t="shared" si="10"/>
        <v>139105.32</v>
      </c>
      <c r="H20" s="276">
        <f t="shared" si="10"/>
        <v>58130.37</v>
      </c>
      <c r="I20" s="276">
        <f t="shared" si="10"/>
        <v>23930.880000000001</v>
      </c>
      <c r="J20" s="276">
        <f t="shared" si="10"/>
        <v>388279.76</v>
      </c>
      <c r="K20" s="276">
        <f t="shared" si="10"/>
        <v>272231.81</v>
      </c>
      <c r="L20" s="276">
        <f t="shared" si="10"/>
        <v>143087.84</v>
      </c>
      <c r="M20" s="276">
        <f t="shared" si="10"/>
        <v>169411.44999999998</v>
      </c>
      <c r="N20" s="276">
        <f t="shared" si="10"/>
        <v>228984.87</v>
      </c>
      <c r="O20" s="276">
        <f t="shared" si="10"/>
        <v>128644.9</v>
      </c>
      <c r="P20" s="277">
        <f t="shared" si="10"/>
        <v>1135631.44</v>
      </c>
      <c r="Q20" s="278">
        <f t="shared" si="10"/>
        <v>340740.17</v>
      </c>
      <c r="R20" s="276">
        <f t="shared" si="10"/>
        <v>242745.97</v>
      </c>
      <c r="S20" s="276">
        <f t="shared" si="10"/>
        <v>243530.12000000002</v>
      </c>
      <c r="T20" s="276">
        <f t="shared" si="10"/>
        <v>245392.67</v>
      </c>
      <c r="U20" s="276">
        <f t="shared" si="10"/>
        <v>1766018.9000000001</v>
      </c>
      <c r="V20" s="276">
        <f t="shared" si="10"/>
        <v>1780813.5200000003</v>
      </c>
      <c r="W20" s="276">
        <f t="shared" si="10"/>
        <v>2540403.91</v>
      </c>
      <c r="X20" s="276">
        <f t="shared" si="10"/>
        <v>2041244.56</v>
      </c>
      <c r="Y20" s="276">
        <f t="shared" si="10"/>
        <v>1472824.17</v>
      </c>
      <c r="Z20" s="276">
        <f t="shared" si="10"/>
        <v>1670110.38</v>
      </c>
      <c r="AA20" s="276">
        <f t="shared" si="10"/>
        <v>1601347.07</v>
      </c>
      <c r="AB20" s="279">
        <f t="shared" si="10"/>
        <v>6071895.0299999993</v>
      </c>
      <c r="AC20" s="278">
        <f t="shared" si="10"/>
        <v>8235270.8700000001</v>
      </c>
      <c r="AD20" s="276">
        <f t="shared" si="10"/>
        <v>6422611.4899999993</v>
      </c>
      <c r="AE20" s="276">
        <f t="shared" si="10"/>
        <v>6221881.1799999997</v>
      </c>
      <c r="AF20" s="303">
        <f t="shared" si="10"/>
        <v>4783855.63</v>
      </c>
      <c r="AG20" s="276">
        <f t="shared" si="10"/>
        <v>0</v>
      </c>
      <c r="AH20" s="276">
        <f t="shared" si="10"/>
        <v>0</v>
      </c>
      <c r="AI20" s="276">
        <f t="shared" si="10"/>
        <v>0</v>
      </c>
      <c r="AJ20" s="276">
        <f t="shared" si="10"/>
        <v>0</v>
      </c>
      <c r="AK20" s="276">
        <f t="shared" si="10"/>
        <v>0</v>
      </c>
      <c r="AL20" s="276">
        <f t="shared" si="10"/>
        <v>0</v>
      </c>
      <c r="AM20" s="276">
        <f t="shared" si="10"/>
        <v>0</v>
      </c>
      <c r="AN20" s="280">
        <f t="shared" si="10"/>
        <v>0</v>
      </c>
      <c r="AO20" s="276">
        <f t="shared" ref="AO20:BX20" si="12">SUM(AO14,AO16,AO18)</f>
        <v>0</v>
      </c>
      <c r="AP20" s="276">
        <f t="shared" si="12"/>
        <v>0</v>
      </c>
      <c r="AQ20" s="276">
        <f t="shared" si="12"/>
        <v>0</v>
      </c>
      <c r="AR20" s="276">
        <f t="shared" si="12"/>
        <v>0</v>
      </c>
      <c r="AS20" s="276">
        <f t="shared" si="12"/>
        <v>0</v>
      </c>
      <c r="AT20" s="276">
        <f t="shared" si="12"/>
        <v>0</v>
      </c>
      <c r="AU20" s="276">
        <f t="shared" si="12"/>
        <v>0</v>
      </c>
      <c r="AV20" s="276">
        <f t="shared" si="12"/>
        <v>0</v>
      </c>
      <c r="AW20" s="276">
        <f t="shared" si="12"/>
        <v>0</v>
      </c>
      <c r="AX20" s="276">
        <f t="shared" si="12"/>
        <v>0</v>
      </c>
      <c r="AY20" s="279">
        <f t="shared" si="12"/>
        <v>0</v>
      </c>
      <c r="AZ20" s="276">
        <f t="shared" si="12"/>
        <v>0</v>
      </c>
      <c r="BA20" s="276">
        <f t="shared" si="12"/>
        <v>0</v>
      </c>
      <c r="BB20" s="279">
        <f t="shared" si="12"/>
        <v>0</v>
      </c>
      <c r="BC20" s="276">
        <f t="shared" si="12"/>
        <v>0</v>
      </c>
      <c r="BD20" s="276">
        <f t="shared" si="12"/>
        <v>0</v>
      </c>
      <c r="BE20" s="276">
        <f t="shared" si="12"/>
        <v>0</v>
      </c>
      <c r="BF20" s="276">
        <f t="shared" si="12"/>
        <v>0</v>
      </c>
      <c r="BG20" s="276">
        <f t="shared" si="12"/>
        <v>0</v>
      </c>
      <c r="BH20" s="276">
        <f t="shared" si="12"/>
        <v>0</v>
      </c>
      <c r="BI20" s="276">
        <f t="shared" si="12"/>
        <v>0</v>
      </c>
      <c r="BJ20" s="276">
        <f t="shared" si="12"/>
        <v>0</v>
      </c>
      <c r="BK20" s="276">
        <f t="shared" si="12"/>
        <v>0</v>
      </c>
      <c r="BL20" s="276">
        <f t="shared" si="12"/>
        <v>0</v>
      </c>
      <c r="BM20" s="276">
        <f t="shared" si="12"/>
        <v>0</v>
      </c>
      <c r="BN20" s="279">
        <f t="shared" si="12"/>
        <v>0</v>
      </c>
      <c r="BO20" s="276">
        <f t="shared" si="12"/>
        <v>0</v>
      </c>
      <c r="BP20" s="276">
        <f t="shared" si="12"/>
        <v>0</v>
      </c>
      <c r="BQ20" s="276">
        <f t="shared" si="12"/>
        <v>0</v>
      </c>
      <c r="BR20" s="276">
        <f t="shared" si="12"/>
        <v>0</v>
      </c>
      <c r="BS20" s="276">
        <f t="shared" si="12"/>
        <v>0</v>
      </c>
      <c r="BT20" s="276">
        <f t="shared" si="12"/>
        <v>0</v>
      </c>
      <c r="BU20" s="276">
        <f t="shared" si="12"/>
        <v>0</v>
      </c>
      <c r="BV20" s="276">
        <f t="shared" si="12"/>
        <v>0</v>
      </c>
      <c r="BW20" s="276">
        <f t="shared" si="12"/>
        <v>0</v>
      </c>
      <c r="BX20" s="276">
        <f t="shared" si="12"/>
        <v>0</v>
      </c>
    </row>
    <row r="22" spans="2:76" x14ac:dyDescent="0.3">
      <c r="BA22" s="112">
        <f>BA9+BA19</f>
        <v>0</v>
      </c>
      <c r="BB22" s="112">
        <f t="shared" ref="BB22:BO22" si="13">BB9+BB19</f>
        <v>0</v>
      </c>
      <c r="BC22" s="112">
        <f t="shared" si="13"/>
        <v>0</v>
      </c>
      <c r="BD22" s="112">
        <f t="shared" si="13"/>
        <v>0</v>
      </c>
      <c r="BE22" s="112">
        <f t="shared" si="13"/>
        <v>0</v>
      </c>
      <c r="BF22" s="112">
        <f t="shared" si="13"/>
        <v>0</v>
      </c>
      <c r="BG22" s="112">
        <f t="shared" si="13"/>
        <v>0</v>
      </c>
      <c r="BH22" s="112">
        <f t="shared" si="13"/>
        <v>0</v>
      </c>
      <c r="BI22" s="112">
        <f t="shared" si="13"/>
        <v>0</v>
      </c>
      <c r="BJ22" s="281">
        <f t="shared" si="13"/>
        <v>0</v>
      </c>
      <c r="BK22" s="112">
        <f t="shared" si="13"/>
        <v>0</v>
      </c>
      <c r="BL22" s="112">
        <f t="shared" si="13"/>
        <v>0</v>
      </c>
      <c r="BM22" s="112">
        <f t="shared" si="13"/>
        <v>0</v>
      </c>
      <c r="BN22" s="112">
        <f t="shared" si="13"/>
        <v>0</v>
      </c>
      <c r="BO22" s="112">
        <f t="shared" si="13"/>
        <v>0</v>
      </c>
    </row>
    <row r="23" spans="2:76" x14ac:dyDescent="0.3">
      <c r="BJ23" s="281" t="s">
        <v>3836</v>
      </c>
    </row>
    <row r="24" spans="2:76" x14ac:dyDescent="0.3">
      <c r="BJ24" s="281">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9399"/>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285">
        <v>8011423.0999999996</v>
      </c>
      <c r="K1" s="284">
        <v>15168628.049999999</v>
      </c>
    </row>
    <row r="2" spans="1:12" ht="24" customHeight="1" thickBot="1" x14ac:dyDescent="0.35">
      <c r="B2" s="66"/>
      <c r="C2" s="62" t="s">
        <v>2222</v>
      </c>
      <c r="D2" s="63"/>
      <c r="E2" s="64"/>
      <c r="F2" s="81"/>
      <c r="G2" s="67"/>
      <c r="H2" s="50"/>
      <c r="I2" s="51" t="s">
        <v>30</v>
      </c>
      <c r="J2" s="52">
        <f>SUBTOTAL(9,J4:J1048576)</f>
        <v>478370.82734358794</v>
      </c>
      <c r="K2" s="284">
        <v>-16162987.110000007</v>
      </c>
    </row>
    <row r="3" spans="1:12" ht="31.5" customHeight="1" x14ac:dyDescent="0.3">
      <c r="B3" s="68" t="s">
        <v>122</v>
      </c>
      <c r="C3" s="68" t="s">
        <v>123</v>
      </c>
      <c r="D3" s="69" t="s">
        <v>3246</v>
      </c>
      <c r="E3" s="70" t="s">
        <v>2223</v>
      </c>
      <c r="F3" s="71" t="s">
        <v>2224</v>
      </c>
      <c r="G3" s="71" t="s">
        <v>2225</v>
      </c>
      <c r="H3" s="71" t="s">
        <v>2226</v>
      </c>
      <c r="I3" s="71" t="s">
        <v>2227</v>
      </c>
      <c r="J3" s="71" t="s">
        <v>124</v>
      </c>
      <c r="K3" s="80" t="s">
        <v>3245</v>
      </c>
      <c r="L3" s="113" t="s">
        <v>3279</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2878</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2891</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2899</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2941</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3047</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2878</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2895</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3136</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3138</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2841</v>
      </c>
      <c r="G3301" s="72" t="s">
        <v>2229</v>
      </c>
      <c r="H3301" s="49" t="s">
        <v>3024</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2940</v>
      </c>
      <c r="G3306" s="72" t="s">
        <v>2229</v>
      </c>
      <c r="H3306" s="49" t="s">
        <v>2940</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2753</v>
      </c>
      <c r="H3307" s="49" t="s">
        <v>1862</v>
      </c>
      <c r="I3307" s="49" t="s">
        <v>2886</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3080</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3134</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2835</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2844</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2845</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2845</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2859</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2929</v>
      </c>
      <c r="G3324" s="72" t="s">
        <v>2229</v>
      </c>
      <c r="H3324" s="49" t="s">
        <v>2929</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2940</v>
      </c>
      <c r="G3325" s="72" t="s">
        <v>2229</v>
      </c>
      <c r="H3325" s="49" t="s">
        <v>2940</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2963</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2845</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3211</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3211</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3211</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3212</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3212</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3212</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2844</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2877</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2884</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3033</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3038</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2845</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3091</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3096</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3138</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3211</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3212</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2844</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2884</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2905</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2905</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2911</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2886</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2995</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2995</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2995</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2998</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3035</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3072</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3138</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3223</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2894</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3094</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2886</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2907</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2841</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3042</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3072</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3077</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2846</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2846</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2999</v>
      </c>
      <c r="G3425" s="72" t="s">
        <v>2229</v>
      </c>
      <c r="H3425" s="49" t="s">
        <v>2998</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2846</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3042</v>
      </c>
      <c r="I3427" s="49" t="s">
        <v>2886</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3049</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2846</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2757</v>
      </c>
      <c r="G3433" s="72" t="s">
        <v>2229</v>
      </c>
      <c r="H3433" s="49" t="s">
        <v>3099</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3100</v>
      </c>
      <c r="G3434" s="72" t="s">
        <v>2229</v>
      </c>
      <c r="H3434" s="49" t="s">
        <v>3099</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3143</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3164</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3165</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2843</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2930</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2898</v>
      </c>
      <c r="I3451" s="49" t="s">
        <v>2887</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2981</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3071</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2895</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2914</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2915</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2955</v>
      </c>
      <c r="G3461" s="72" t="s">
        <v>2229</v>
      </c>
      <c r="H3461" s="49" t="s">
        <v>2956</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2968</v>
      </c>
      <c r="G3462" s="72" t="s">
        <v>2229</v>
      </c>
      <c r="H3462" s="49" t="s">
        <v>2969</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2970</v>
      </c>
      <c r="G3463" s="72" t="s">
        <v>2229</v>
      </c>
      <c r="H3463" s="49" t="s">
        <v>2969</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2986</v>
      </c>
      <c r="G3464" s="72" t="s">
        <v>2229</v>
      </c>
      <c r="H3464" s="49" t="s">
        <v>2986</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2991</v>
      </c>
      <c r="G3465" s="72" t="s">
        <v>2229</v>
      </c>
      <c r="H3465" s="49" t="s">
        <v>2991</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3000</v>
      </c>
      <c r="G3466" s="72" t="s">
        <v>2229</v>
      </c>
      <c r="H3466" s="49" t="s">
        <v>2998</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2810</v>
      </c>
      <c r="G3467" s="72" t="s">
        <v>2229</v>
      </c>
      <c r="H3467" s="49" t="s">
        <v>2998</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3001</v>
      </c>
      <c r="G3468" s="72" t="s">
        <v>2229</v>
      </c>
      <c r="H3468" s="49" t="s">
        <v>2998</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2815</v>
      </c>
      <c r="G3469" s="72" t="s">
        <v>2229</v>
      </c>
      <c r="H3469" s="49" t="s">
        <v>3018</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2822</v>
      </c>
      <c r="G3470" s="72" t="s">
        <v>2229</v>
      </c>
      <c r="H3470" s="49" t="s">
        <v>3018</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3047</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3047</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3058</v>
      </c>
      <c r="G3473" s="72" t="s">
        <v>2229</v>
      </c>
      <c r="H3473" s="49" t="s">
        <v>3059</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3060</v>
      </c>
      <c r="G3474" s="72" t="s">
        <v>2229</v>
      </c>
      <c r="H3474" s="49" t="s">
        <v>3061</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3062</v>
      </c>
      <c r="G3475" s="72" t="s">
        <v>2229</v>
      </c>
      <c r="H3475" s="49" t="s">
        <v>3061</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2768</v>
      </c>
      <c r="G3476" s="72" t="s">
        <v>2229</v>
      </c>
      <c r="H3476" s="49" t="s">
        <v>3099</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2769</v>
      </c>
      <c r="G3477" s="72" t="s">
        <v>2229</v>
      </c>
      <c r="H3477" s="49" t="s">
        <v>3099</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3099</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3101</v>
      </c>
      <c r="G3479" s="72" t="s">
        <v>2229</v>
      </c>
      <c r="H3479" s="49" t="s">
        <v>3099</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3102</v>
      </c>
      <c r="G3480" s="72" t="s">
        <v>2229</v>
      </c>
      <c r="H3480" s="49" t="s">
        <v>3099</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2820</v>
      </c>
      <c r="G3481" s="72" t="s">
        <v>2229</v>
      </c>
      <c r="H3481" s="49" t="s">
        <v>3099</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3099</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3099</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3135</v>
      </c>
      <c r="G3484" s="72" t="s">
        <v>2229</v>
      </c>
      <c r="H3484" s="49" t="s">
        <v>3134</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3144</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3145</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3146</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3166</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3167</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3168</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3169</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3170</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3211</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3212</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3028</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3037</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3037</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3041</v>
      </c>
      <c r="I3502" s="49" t="s">
        <v>2887</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3220</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2878</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2895</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2912</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3038</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3017</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3061</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3075</v>
      </c>
      <c r="I3515" s="49" t="s">
        <v>2887</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2860</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2969</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2886</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3033</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2843</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2965</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3023</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3023</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3090</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3126</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2831</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2895</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2895</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2930</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3081</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3081</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3081</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2899</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2932</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2932</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2932</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3047</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3138</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2942</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3080</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2895</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3042</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3080</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2847</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2859</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2841</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2890</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2890</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2847</v>
      </c>
      <c r="G3570" s="72" t="s">
        <v>2229</v>
      </c>
      <c r="H3570" s="49" t="s">
        <v>2913</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2924</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2937</v>
      </c>
      <c r="G3573" s="72" t="s">
        <v>2229</v>
      </c>
      <c r="H3573" s="49" t="s">
        <v>2937</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2847</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2847</v>
      </c>
      <c r="G3575" s="72" t="s">
        <v>2229</v>
      </c>
      <c r="H3575" s="49" t="s">
        <v>3015</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3044</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2847</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3211</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3212</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3220</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2925</v>
      </c>
      <c r="G3584" s="72" t="s">
        <v>2229</v>
      </c>
      <c r="H3584" s="49" t="s">
        <v>2925</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3038</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3091</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3211</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3212</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2860</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2887</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2963</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2963</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3049</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3077</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3097</v>
      </c>
      <c r="G3598" s="72" t="s">
        <v>2229</v>
      </c>
      <c r="H3598" s="49" t="s">
        <v>3096</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3134</v>
      </c>
      <c r="I3599" s="49" t="s">
        <v>2887</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3138</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2898</v>
      </c>
      <c r="I3608" s="49" t="s">
        <v>2887</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2886</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3037</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3038</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3126</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3138</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3224</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2937</v>
      </c>
      <c r="G3620" s="72" t="s">
        <v>2229</v>
      </c>
      <c r="H3620" s="49" t="s">
        <v>3224</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2886</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2904</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2998</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3211</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3212</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3035</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2844</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2848</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2857</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2877</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2905</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2905</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2848</v>
      </c>
      <c r="G3644" s="72" t="s">
        <v>2229</v>
      </c>
      <c r="H3644" s="49" t="s">
        <v>2913</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3002</v>
      </c>
      <c r="G3645" s="72" t="s">
        <v>2229</v>
      </c>
      <c r="H3645" s="49" t="s">
        <v>2998</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2848</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2848</v>
      </c>
      <c r="G3647" s="72" t="s">
        <v>2229</v>
      </c>
      <c r="H3647" s="49" t="s">
        <v>3015</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2848</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3109</v>
      </c>
      <c r="G3651" s="72" t="s">
        <v>2229</v>
      </c>
      <c r="H3651" s="49" t="s">
        <v>3099</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3110</v>
      </c>
      <c r="G3652" s="72" t="s">
        <v>2229</v>
      </c>
      <c r="H3652" s="49" t="s">
        <v>3099</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3150</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3176</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3177</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3211</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3212</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2912</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3134</v>
      </c>
      <c r="I3667" s="49" t="s">
        <v>2887</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2947</v>
      </c>
      <c r="G3677" s="72" t="s">
        <v>2229</v>
      </c>
      <c r="H3677" s="49" t="s">
        <v>2948</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2971</v>
      </c>
      <c r="G3680" s="72" t="s">
        <v>2229</v>
      </c>
      <c r="H3680" s="49" t="s">
        <v>2969</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2972</v>
      </c>
      <c r="G3681" s="72" t="s">
        <v>2229</v>
      </c>
      <c r="H3681" s="49" t="s">
        <v>2969</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2982</v>
      </c>
      <c r="G3682" s="72" t="s">
        <v>2229</v>
      </c>
      <c r="H3682" s="49" t="s">
        <v>2982</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2987</v>
      </c>
      <c r="G3683" s="72" t="s">
        <v>2229</v>
      </c>
      <c r="H3683" s="49" t="s">
        <v>2987</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3003</v>
      </c>
      <c r="G3684" s="72" t="s">
        <v>2229</v>
      </c>
      <c r="H3684" s="49" t="s">
        <v>2998</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3004</v>
      </c>
      <c r="G3685" s="72" t="s">
        <v>2229</v>
      </c>
      <c r="H3685" s="49" t="s">
        <v>2998</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3005</v>
      </c>
      <c r="G3686" s="72" t="s">
        <v>2229</v>
      </c>
      <c r="H3686" s="49" t="s">
        <v>2998</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3065</v>
      </c>
      <c r="G3689" s="72" t="s">
        <v>2229</v>
      </c>
      <c r="H3689" s="49" t="s">
        <v>3061</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3066</v>
      </c>
      <c r="G3690" s="72" t="s">
        <v>2229</v>
      </c>
      <c r="H3690" s="49" t="s">
        <v>3061</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3111</v>
      </c>
      <c r="G3692" s="72" t="s">
        <v>2229</v>
      </c>
      <c r="H3692" s="49" t="s">
        <v>3099</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3112</v>
      </c>
      <c r="G3693" s="72" t="s">
        <v>2229</v>
      </c>
      <c r="H3693" s="49" t="s">
        <v>3099</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3113</v>
      </c>
      <c r="G3694" s="72" t="s">
        <v>2229</v>
      </c>
      <c r="H3694" s="49" t="s">
        <v>3099</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3114</v>
      </c>
      <c r="G3695" s="72" t="s">
        <v>2229</v>
      </c>
      <c r="H3695" s="49" t="s">
        <v>3099</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2776</v>
      </c>
      <c r="G3696" s="72" t="s">
        <v>2229</v>
      </c>
      <c r="H3696" s="49" t="s">
        <v>3099</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3115</v>
      </c>
      <c r="G3697" s="72" t="s">
        <v>2229</v>
      </c>
      <c r="H3697" s="49" t="s">
        <v>3099</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3099</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3099</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3151</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3152</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3153</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3178</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3179</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3180</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3181</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3182</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3211</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3211</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3212</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3212</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3220</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2963</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3030</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2887</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2791</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3022</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3051</v>
      </c>
      <c r="G3721" s="72" t="s">
        <v>2229</v>
      </c>
      <c r="H3721" s="49" t="s">
        <v>3052</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3211</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3212</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2832</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2886</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2895</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2969</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3029</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3033</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3061</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3211</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3212</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3082</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3082</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3082</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2883</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2885</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3211</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3212</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3214</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2895</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3098</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2943</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2994</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2841</v>
      </c>
      <c r="G3757" s="72" t="s">
        <v>2229</v>
      </c>
      <c r="H3757" s="49" t="s">
        <v>2994</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2772</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2849</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2849</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2827</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2908</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2849</v>
      </c>
      <c r="G3766" s="72" t="s">
        <v>2229</v>
      </c>
      <c r="H3766" s="49" t="s">
        <v>2909</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2849</v>
      </c>
      <c r="G3767" s="72" t="s">
        <v>2229</v>
      </c>
      <c r="H3767" s="49" t="s">
        <v>2913</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2938</v>
      </c>
      <c r="G3768" s="72" t="s">
        <v>2229</v>
      </c>
      <c r="H3768" s="49" t="s">
        <v>2938</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2849</v>
      </c>
      <c r="G3769" s="72" t="s">
        <v>2229</v>
      </c>
      <c r="H3769" s="49" t="s">
        <v>3015</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2849</v>
      </c>
      <c r="G3770" s="72" t="s">
        <v>2229</v>
      </c>
      <c r="H3770" s="49" t="s">
        <v>3020</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2849</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3211</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3212</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2899</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2926</v>
      </c>
      <c r="G3778" s="72" t="s">
        <v>2229</v>
      </c>
      <c r="H3778" s="49" t="s">
        <v>2926</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3047</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3091</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3211</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3212</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2862</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2862</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2963</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3096</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3139</v>
      </c>
      <c r="H3790" s="49" t="s">
        <v>3138</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3211</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3212</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2844</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2910</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2841</v>
      </c>
      <c r="G3797" s="72" t="s">
        <v>2229</v>
      </c>
      <c r="H3797" s="49" t="s">
        <v>2910</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2959</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2841</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3127</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3211</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3212</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2865</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2886</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2998</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3037</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3038</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3134</v>
      </c>
      <c r="I3813" s="49" t="s">
        <v>2887</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3211</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3211</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3212</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3212</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2841</v>
      </c>
      <c r="G3821" s="72" t="s">
        <v>2229</v>
      </c>
      <c r="H3821" s="49" t="s">
        <v>2842</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3025</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2841</v>
      </c>
      <c r="G3824" s="72" t="s">
        <v>2229</v>
      </c>
      <c r="H3824" s="49" t="s">
        <v>3025</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2850</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2850</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2758</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2850</v>
      </c>
      <c r="G3831" s="72" t="s">
        <v>2229</v>
      </c>
      <c r="H3831" s="49" t="s">
        <v>2909</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2850</v>
      </c>
      <c r="G3832" s="72" t="s">
        <v>2229</v>
      </c>
      <c r="H3832" s="49" t="s">
        <v>2913</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3006</v>
      </c>
      <c r="G3833" s="72" t="s">
        <v>2229</v>
      </c>
      <c r="H3833" s="49" t="s">
        <v>2998</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2850</v>
      </c>
      <c r="G3834" s="72" t="s">
        <v>2229</v>
      </c>
      <c r="H3834" s="49" t="s">
        <v>3015</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2850</v>
      </c>
      <c r="G3835" s="72" t="s">
        <v>2229</v>
      </c>
      <c r="H3835" s="49" t="s">
        <v>3020</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2850</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3116</v>
      </c>
      <c r="G3839" s="72" t="s">
        <v>2229</v>
      </c>
      <c r="H3839" s="49" t="s">
        <v>3099</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2774</v>
      </c>
      <c r="G3840" s="72" t="s">
        <v>2229</v>
      </c>
      <c r="H3840" s="49" t="s">
        <v>3099</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3154</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3183</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3184</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3211</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3212</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3089</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3089</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2836</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2964</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2993</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3039</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3098</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3140</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2890</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2890</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2827</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2895</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2905</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2905</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2918</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2949</v>
      </c>
      <c r="G3874" s="72" t="s">
        <v>2229</v>
      </c>
      <c r="H3874" s="49" t="s">
        <v>2950</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2979</v>
      </c>
      <c r="G3876" s="72" t="s">
        <v>2229</v>
      </c>
      <c r="H3876" s="49" t="s">
        <v>2976</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2980</v>
      </c>
      <c r="G3877" s="72" t="s">
        <v>2229</v>
      </c>
      <c r="H3877" s="49" t="s">
        <v>2976</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2983</v>
      </c>
      <c r="G3878" s="72" t="s">
        <v>2229</v>
      </c>
      <c r="H3878" s="49" t="s">
        <v>2983</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2988</v>
      </c>
      <c r="G3879" s="72" t="s">
        <v>2229</v>
      </c>
      <c r="H3879" s="49" t="s">
        <v>2988</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3007</v>
      </c>
      <c r="G3880" s="72" t="s">
        <v>2229</v>
      </c>
      <c r="H3880" s="49" t="s">
        <v>2998</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2841</v>
      </c>
      <c r="G3882" s="72" t="s">
        <v>2229</v>
      </c>
      <c r="H3882" s="49" t="s">
        <v>3019</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3031</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3040</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3053</v>
      </c>
      <c r="G3885" s="72" t="s">
        <v>2229</v>
      </c>
      <c r="H3885" s="49" t="s">
        <v>3054</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3067</v>
      </c>
      <c r="G3886" s="72" t="s">
        <v>2229</v>
      </c>
      <c r="H3886" s="49" t="s">
        <v>3061</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3068</v>
      </c>
      <c r="G3887" s="72" t="s">
        <v>2229</v>
      </c>
      <c r="H3887" s="49" t="s">
        <v>3061</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3073</v>
      </c>
      <c r="G3888" s="72" t="s">
        <v>2229</v>
      </c>
      <c r="H3888" s="49" t="s">
        <v>3074</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3075</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3075</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3077</v>
      </c>
      <c r="I3891" s="49" t="s">
        <v>2887</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3099</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3099</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2934</v>
      </c>
      <c r="G3894" s="72" t="s">
        <v>2229</v>
      </c>
      <c r="H3894" s="49" t="s">
        <v>3099</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3117</v>
      </c>
      <c r="G3895" s="72" t="s">
        <v>2229</v>
      </c>
      <c r="H3895" s="49" t="s">
        <v>3099</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3099</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2789</v>
      </c>
      <c r="G3897" s="72" t="s">
        <v>2229</v>
      </c>
      <c r="H3897" s="49" t="s">
        <v>3099</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3099</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3118</v>
      </c>
      <c r="G3899" s="72" t="s">
        <v>2229</v>
      </c>
      <c r="H3899" s="49" t="s">
        <v>3099</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3155</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3156</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3185</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3186</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3187</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3211</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3212</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3220</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2965</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3041</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3041</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3211</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3212</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2862</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2898</v>
      </c>
      <c r="I3924" s="49" t="s">
        <v>2887</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3220</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2861</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2886</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2859</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2895</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2932</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2932</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2932</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3030</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2885</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2912</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2931</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2932</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2932</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2932</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2976</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2981</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3061</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3094</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2759</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3089</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3089</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3211</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3212</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3205</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3205</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2895</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2903</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2903</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2903</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2931</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3035</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3211</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3212</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2866</v>
      </c>
      <c r="G3987" s="72" t="s">
        <v>2229</v>
      </c>
      <c r="H3987" s="49" t="s">
        <v>2865</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2895</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2895</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2895</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3032</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3032</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3089</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2851</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2841</v>
      </c>
      <c r="G4000" s="72" t="s">
        <v>2229</v>
      </c>
      <c r="H4000" s="49" t="s">
        <v>2851</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2772</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2772</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3083</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3083</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3083</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3208</v>
      </c>
      <c r="G4006" s="72" t="s">
        <v>2229</v>
      </c>
      <c r="H4006" s="49" t="s">
        <v>3205</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3209</v>
      </c>
      <c r="G4007" s="72" t="s">
        <v>2229</v>
      </c>
      <c r="H4007" s="49" t="s">
        <v>3205</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3208</v>
      </c>
      <c r="G4008" s="72" t="s">
        <v>2229</v>
      </c>
      <c r="H4008" s="49" t="s">
        <v>3205</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3209</v>
      </c>
      <c r="G4009" s="72" t="s">
        <v>2229</v>
      </c>
      <c r="H4009" s="49" t="s">
        <v>3205</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3216</v>
      </c>
      <c r="G4010" s="72" t="s">
        <v>2229</v>
      </c>
      <c r="H4010" s="49" t="s">
        <v>3214</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3216</v>
      </c>
      <c r="G4011" s="72" t="s">
        <v>2229</v>
      </c>
      <c r="H4011" s="49" t="s">
        <v>3214</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2895</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2899</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3047</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3094</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3211</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3212</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3214</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2944</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2976</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3127</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3089</v>
      </c>
      <c r="G4029" s="72" t="s">
        <v>2229</v>
      </c>
      <c r="H4029" s="49" t="s">
        <v>2239</v>
      </c>
      <c r="I4029" s="49" t="s">
        <v>2887</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2939</v>
      </c>
      <c r="G4031" s="72" t="s">
        <v>2229</v>
      </c>
      <c r="H4031" s="49" t="s">
        <v>2939</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3211</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3212</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2852</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2860</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2852</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2852</v>
      </c>
      <c r="G4043" s="72" t="s">
        <v>2229</v>
      </c>
      <c r="H4043" s="49" t="s">
        <v>2893</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2896</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2897</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2852</v>
      </c>
      <c r="G4048" s="72" t="s">
        <v>2229</v>
      </c>
      <c r="H4048" s="49" t="s">
        <v>2909</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2852</v>
      </c>
      <c r="G4049" s="72" t="s">
        <v>2229</v>
      </c>
      <c r="H4049" s="49" t="s">
        <v>2913</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2852</v>
      </c>
      <c r="G4050" s="72" t="s">
        <v>2229</v>
      </c>
      <c r="H4050" s="49" t="s">
        <v>2923</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2852</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2852</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2852</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2851</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2895</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2927</v>
      </c>
      <c r="G4057" s="72" t="s">
        <v>2229</v>
      </c>
      <c r="H4057" s="49" t="s">
        <v>2927</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3045</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3091</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3138</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2841</v>
      </c>
      <c r="G4061" s="72" t="s">
        <v>2229</v>
      </c>
      <c r="H4061" s="49" t="s">
        <v>2851</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3096</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3205</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2964</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2772</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3080</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3080</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2964</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2759</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3220</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2853</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2864</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2758</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2890</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2853</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2853</v>
      </c>
      <c r="G4088" s="72" t="s">
        <v>2229</v>
      </c>
      <c r="H4088" s="49" t="s">
        <v>2893</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2907</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2853</v>
      </c>
      <c r="G4091" s="72" t="s">
        <v>2229</v>
      </c>
      <c r="H4091" s="49" t="s">
        <v>2909</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2853</v>
      </c>
      <c r="G4092" s="72" t="s">
        <v>2229</v>
      </c>
      <c r="H4092" s="49" t="s">
        <v>2913</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2853</v>
      </c>
      <c r="G4094" s="72" t="s">
        <v>2229</v>
      </c>
      <c r="H4094" s="49" t="s">
        <v>2923</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3008</v>
      </c>
      <c r="G4098" s="72" t="s">
        <v>2229</v>
      </c>
      <c r="H4098" s="49" t="s">
        <v>2998</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2853</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3030</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3031</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3033</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3046</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2853</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3119</v>
      </c>
      <c r="G4105" s="72" t="s">
        <v>2229</v>
      </c>
      <c r="H4105" s="49" t="s">
        <v>3099</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3157</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3188</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3189</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3190</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3191</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3211</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3212</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3222</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2841</v>
      </c>
      <c r="G4115" s="72" t="s">
        <v>2229</v>
      </c>
      <c r="H4115" s="49" t="s">
        <v>3222</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3099</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3099</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3211</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3212</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2837</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2839</v>
      </c>
      <c r="G4124" s="72" t="s">
        <v>2229</v>
      </c>
      <c r="H4124" s="49" t="s">
        <v>2840</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2867</v>
      </c>
      <c r="G4127" s="72" t="s">
        <v>2229</v>
      </c>
      <c r="H4127" s="49" t="s">
        <v>2865</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2868</v>
      </c>
      <c r="G4128" s="72" t="s">
        <v>2229</v>
      </c>
      <c r="H4128" s="49" t="s">
        <v>2865</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2869</v>
      </c>
      <c r="G4129" s="72" t="s">
        <v>2229</v>
      </c>
      <c r="H4129" s="49" t="s">
        <v>2865</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2885</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2758</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2901</v>
      </c>
      <c r="G4132" s="72" t="s">
        <v>2229</v>
      </c>
      <c r="H4132" s="49" t="s">
        <v>2899</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2912</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2784</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2919</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2932</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2932</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2932</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2933</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2934</v>
      </c>
      <c r="G4142" s="72" t="s">
        <v>2229</v>
      </c>
      <c r="H4142" s="49" t="s">
        <v>2933</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2886</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2973</v>
      </c>
      <c r="G4144" s="72" t="s">
        <v>2229</v>
      </c>
      <c r="H4144" s="49" t="s">
        <v>2969</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2974</v>
      </c>
      <c r="G4145" s="72" t="s">
        <v>2229</v>
      </c>
      <c r="H4145" s="49" t="s">
        <v>2969</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2984</v>
      </c>
      <c r="G4146" s="72" t="s">
        <v>2229</v>
      </c>
      <c r="H4146" s="49" t="s">
        <v>2984</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2989</v>
      </c>
      <c r="G4147" s="72" t="s">
        <v>2229</v>
      </c>
      <c r="H4147" s="49" t="s">
        <v>2989</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3009</v>
      </c>
      <c r="G4148" s="72" t="s">
        <v>2229</v>
      </c>
      <c r="H4148" s="49" t="s">
        <v>2998</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3010</v>
      </c>
      <c r="G4149" s="72" t="s">
        <v>2229</v>
      </c>
      <c r="H4149" s="49" t="s">
        <v>2998</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3011</v>
      </c>
      <c r="G4150" s="72" t="s">
        <v>2229</v>
      </c>
      <c r="H4150" s="49" t="s">
        <v>2998</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3012</v>
      </c>
      <c r="G4151" s="72" t="s">
        <v>2229</v>
      </c>
      <c r="H4151" s="49" t="s">
        <v>2998</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3013</v>
      </c>
      <c r="G4152" s="72" t="s">
        <v>2229</v>
      </c>
      <c r="H4152" s="49" t="s">
        <v>2998</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2998</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2772</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3069</v>
      </c>
      <c r="G4158" s="72" t="s">
        <v>2229</v>
      </c>
      <c r="H4158" s="49" t="s">
        <v>3061</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3070</v>
      </c>
      <c r="G4159" s="72" t="s">
        <v>2229</v>
      </c>
      <c r="H4159" s="49" t="s">
        <v>3061</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2764</v>
      </c>
      <c r="G4170" s="72" t="s">
        <v>2229</v>
      </c>
      <c r="H4170" s="49" t="s">
        <v>3099</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3120</v>
      </c>
      <c r="G4171" s="72" t="s">
        <v>2229</v>
      </c>
      <c r="H4171" s="49" t="s">
        <v>3099</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2936</v>
      </c>
      <c r="G4172" s="72" t="s">
        <v>2229</v>
      </c>
      <c r="H4172" s="49" t="s">
        <v>3099</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2805</v>
      </c>
      <c r="G4173" s="72" t="s">
        <v>2229</v>
      </c>
      <c r="H4173" s="49" t="s">
        <v>3099</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3121</v>
      </c>
      <c r="G4174" s="72" t="s">
        <v>2229</v>
      </c>
      <c r="H4174" s="49" t="s">
        <v>3099</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3122</v>
      </c>
      <c r="G4175" s="72" t="s">
        <v>2229</v>
      </c>
      <c r="H4175" s="49" t="s">
        <v>3099</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3158</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3159</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3160</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3161</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3162</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3192</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3193</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3194</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3195</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3196</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3197</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3198</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3199</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3200</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3201</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3202</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3203</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3204</v>
      </c>
      <c r="G4195" s="72" t="s">
        <v>2229</v>
      </c>
      <c r="H4195" s="49" t="s">
        <v>3205</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3204</v>
      </c>
      <c r="G4196" s="72" t="s">
        <v>2229</v>
      </c>
      <c r="H4196" s="49" t="s">
        <v>3205</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3217</v>
      </c>
      <c r="G4197" s="72" t="s">
        <v>2229</v>
      </c>
      <c r="H4197" s="49" t="s">
        <v>3214</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3161</v>
      </c>
      <c r="G4198" s="72" t="s">
        <v>2229</v>
      </c>
      <c r="H4198" s="49" t="s">
        <v>3214</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2887</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2858</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2882</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2951</v>
      </c>
      <c r="G4205" s="72" t="s">
        <v>2229</v>
      </c>
      <c r="H4205" s="49" t="s">
        <v>2952</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2772</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3211</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3212</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3218</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2758</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2890</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2898</v>
      </c>
      <c r="I4222" s="49" t="s">
        <v>2887</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2907</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3077</v>
      </c>
      <c r="I4224" s="49" t="s">
        <v>2887</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3134</v>
      </c>
      <c r="I4227" s="49" t="s">
        <v>2887</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3221</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2887</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2865</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3040</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3055</v>
      </c>
      <c r="G4235" s="72" t="s">
        <v>2229</v>
      </c>
      <c r="H4235" s="49" t="s">
        <v>3056</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2859</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2963</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3026</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2841</v>
      </c>
      <c r="G4240" s="72" t="s">
        <v>2229</v>
      </c>
      <c r="H4240" s="49" t="s">
        <v>3043</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3043</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3050</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3076</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3210</v>
      </c>
      <c r="H4245" s="49" t="s">
        <v>3205</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2860</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2903</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3061</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3127</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3141</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3211</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3212</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2870</v>
      </c>
      <c r="G4258" s="72" t="s">
        <v>2229</v>
      </c>
      <c r="H4258" s="49" t="s">
        <v>2865</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2895</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2895</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2895</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2921</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3032</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3032</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3124</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3125</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3126</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3126</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3128</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3129</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3130</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3131</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3132</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3133</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3205</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3084</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3084</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3084</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2833</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2844</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2865</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2882</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2945</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3040</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3047</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3214</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2895</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3138</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3211</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3212</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2958</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2961</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3142</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2928</v>
      </c>
      <c r="G4310" s="72" t="s">
        <v>2229</v>
      </c>
      <c r="H4310" s="49" t="s">
        <v>2928</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2880</v>
      </c>
      <c r="G4311" s="72" t="s">
        <v>2229</v>
      </c>
      <c r="H4311" s="49" t="s">
        <v>2880</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2880</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2880</v>
      </c>
      <c r="G4313" s="72" t="s">
        <v>2229</v>
      </c>
      <c r="H4313" s="49" t="s">
        <v>3021</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3211</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3212</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2981</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3095</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3123</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3123</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2887</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2920</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2964</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3080</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3138</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3040</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3041</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3091</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2902</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2946</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3072</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3077</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3077</v>
      </c>
      <c r="I4344" s="49" t="s">
        <v>2887</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3080</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3080</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3225</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2844</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2855</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2880</v>
      </c>
      <c r="G4351" s="72" t="s">
        <v>2229</v>
      </c>
      <c r="H4351" s="49" t="s">
        <v>2879</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2855</v>
      </c>
      <c r="G4352" s="72" t="s">
        <v>2229</v>
      </c>
      <c r="H4352" s="49" t="s">
        <v>2881</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2886</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2855</v>
      </c>
      <c r="G4355" s="72" t="s">
        <v>2229</v>
      </c>
      <c r="H4355" s="49" t="s">
        <v>2892</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2855</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2855</v>
      </c>
      <c r="G4357" s="72" t="s">
        <v>2229</v>
      </c>
      <c r="H4357" s="49" t="s">
        <v>2909</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2880</v>
      </c>
      <c r="G4358" s="72" t="s">
        <v>2229</v>
      </c>
      <c r="H4358" s="49" t="s">
        <v>2913</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2855</v>
      </c>
      <c r="G4359" s="72" t="s">
        <v>2229</v>
      </c>
      <c r="H4359" s="49" t="s">
        <v>2923</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2880</v>
      </c>
      <c r="G4360" s="72" t="s">
        <v>2229</v>
      </c>
      <c r="H4360" s="49" t="s">
        <v>2880</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2855</v>
      </c>
      <c r="G4363" s="72" t="s">
        <v>2229</v>
      </c>
      <c r="H4363" s="49" t="s">
        <v>2992</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2855</v>
      </c>
      <c r="G4364" s="72" t="s">
        <v>2229</v>
      </c>
      <c r="H4364" s="49" t="s">
        <v>2997</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2855</v>
      </c>
      <c r="G4365" s="72" t="s">
        <v>2229</v>
      </c>
      <c r="H4365" s="49" t="s">
        <v>3016</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2880</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2855</v>
      </c>
      <c r="G4367" s="72" t="s">
        <v>2229</v>
      </c>
      <c r="H4367" s="49" t="s">
        <v>3034</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3039</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3039</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3078</v>
      </c>
      <c r="G4370" s="72" t="s">
        <v>2229</v>
      </c>
      <c r="H4370" s="49" t="s">
        <v>3077</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3079</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3078</v>
      </c>
      <c r="G4372" s="72" t="s">
        <v>2229</v>
      </c>
      <c r="H4372" s="49" t="s">
        <v>3080</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2855</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2855</v>
      </c>
      <c r="G4374" s="72" t="s">
        <v>2229</v>
      </c>
      <c r="H4374" s="49" t="s">
        <v>3092</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2855</v>
      </c>
      <c r="G4375" s="72" t="s">
        <v>2229</v>
      </c>
      <c r="H4375" s="49" t="s">
        <v>3093</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3078</v>
      </c>
      <c r="G4376" s="72" t="s">
        <v>2229</v>
      </c>
      <c r="H4376" s="49" t="s">
        <v>3123</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3141</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3141</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3211</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3212</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2855</v>
      </c>
      <c r="G4381" s="72" t="s">
        <v>2229</v>
      </c>
      <c r="H4381" s="49" t="s">
        <v>2807</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2855</v>
      </c>
      <c r="G4382" s="72" t="s">
        <v>2229</v>
      </c>
      <c r="H4382" s="49" t="s">
        <v>3227</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2854</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2856</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2873</v>
      </c>
      <c r="G4386" s="72" t="s">
        <v>2229</v>
      </c>
      <c r="H4386" s="49" t="s">
        <v>2865</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2854</v>
      </c>
      <c r="G4388" s="72" t="s">
        <v>2229</v>
      </c>
      <c r="H4388" s="49" t="s">
        <v>2879</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2854</v>
      </c>
      <c r="G4389" s="72" t="s">
        <v>2229</v>
      </c>
      <c r="H4389" s="49" t="s">
        <v>2881</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2854</v>
      </c>
      <c r="G4390" s="72" t="s">
        <v>2229</v>
      </c>
      <c r="H4390" s="49" t="s">
        <v>2892</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2854</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2854</v>
      </c>
      <c r="G4392" s="72" t="s">
        <v>2229</v>
      </c>
      <c r="H4392" s="49" t="s">
        <v>2909</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2854</v>
      </c>
      <c r="G4393" s="72" t="s">
        <v>2229</v>
      </c>
      <c r="H4393" s="49" t="s">
        <v>2923</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2957</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2960</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2854</v>
      </c>
      <c r="G4396" s="72" t="s">
        <v>2229</v>
      </c>
      <c r="H4396" s="49" t="s">
        <v>2992</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2854</v>
      </c>
      <c r="G4397" s="72" t="s">
        <v>2229</v>
      </c>
      <c r="H4397" s="49" t="s">
        <v>2997</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3014</v>
      </c>
      <c r="G4398" s="72" t="s">
        <v>2229</v>
      </c>
      <c r="H4398" s="49" t="s">
        <v>2998</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2854</v>
      </c>
      <c r="G4405" s="72" t="s">
        <v>2229</v>
      </c>
      <c r="H4405" s="49" t="s">
        <v>3016</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2854</v>
      </c>
      <c r="G4406" s="72" t="s">
        <v>2229</v>
      </c>
      <c r="H4406" s="49" t="s">
        <v>3034</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2854</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2854</v>
      </c>
      <c r="G4408" s="72" t="s">
        <v>2229</v>
      </c>
      <c r="H4408" s="49" t="s">
        <v>3092</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2854</v>
      </c>
      <c r="G4409" s="72" t="s">
        <v>2229</v>
      </c>
      <c r="H4409" s="49" t="s">
        <v>3093</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3105</v>
      </c>
      <c r="G4410" s="72" t="s">
        <v>2229</v>
      </c>
      <c r="H4410" s="49" t="s">
        <v>3099</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3107</v>
      </c>
      <c r="G4411" s="72" t="s">
        <v>2229</v>
      </c>
      <c r="H4411" s="49" t="s">
        <v>3099</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3147</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3149</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3173</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3174</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3211</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3212</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2854</v>
      </c>
      <c r="G4418" s="72" t="s">
        <v>2229</v>
      </c>
      <c r="H4418" s="49" t="s">
        <v>2807</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2854</v>
      </c>
      <c r="G4419" s="72" t="s">
        <v>2229</v>
      </c>
      <c r="H4419" s="49" t="s">
        <v>3227</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3032</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3041</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3077</v>
      </c>
      <c r="I4422" s="49" t="s">
        <v>2887</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3088</v>
      </c>
      <c r="G4423" s="72" t="s">
        <v>2229</v>
      </c>
      <c r="H4423" s="49" t="s">
        <v>3086</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3138</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2888</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3040</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3045</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2860</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2871</v>
      </c>
      <c r="G4436" s="72" t="s">
        <v>2229</v>
      </c>
      <c r="H4436" s="49" t="s">
        <v>2865</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2872</v>
      </c>
      <c r="G4437" s="72" t="s">
        <v>2229</v>
      </c>
      <c r="H4437" s="49" t="s">
        <v>2865</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2874</v>
      </c>
      <c r="G4438" s="72" t="s">
        <v>2229</v>
      </c>
      <c r="H4438" s="49" t="s">
        <v>2865</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2875</v>
      </c>
      <c r="G4439" s="72" t="s">
        <v>2229</v>
      </c>
      <c r="H4439" s="49" t="s">
        <v>2865</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2876</v>
      </c>
      <c r="G4440" s="72" t="s">
        <v>2229</v>
      </c>
      <c r="H4440" s="49" t="s">
        <v>2865</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2898</v>
      </c>
      <c r="I4446" s="49" t="s">
        <v>2887</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2900</v>
      </c>
      <c r="G4447" s="72" t="s">
        <v>2229</v>
      </c>
      <c r="H4447" s="49" t="s">
        <v>2899</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2916</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2917</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2930</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2932</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2932</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2932</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2814</v>
      </c>
      <c r="G4455" s="72" t="s">
        <v>2229</v>
      </c>
      <c r="H4455" s="49" t="s">
        <v>2933</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2935</v>
      </c>
      <c r="G4456" s="72" t="s">
        <v>2229</v>
      </c>
      <c r="H4456" s="49" t="s">
        <v>2933</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2936</v>
      </c>
      <c r="G4457" s="72" t="s">
        <v>2229</v>
      </c>
      <c r="H4457" s="49" t="s">
        <v>2933</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2933</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2933</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2953</v>
      </c>
      <c r="G4462" s="72" t="s">
        <v>2229</v>
      </c>
      <c r="H4462" s="49" t="s">
        <v>2954</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2977</v>
      </c>
      <c r="G4463" s="72" t="s">
        <v>2229</v>
      </c>
      <c r="H4463" s="49" t="s">
        <v>2976</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2978</v>
      </c>
      <c r="G4464" s="72" t="s">
        <v>2229</v>
      </c>
      <c r="H4464" s="49" t="s">
        <v>2976</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2985</v>
      </c>
      <c r="G4465" s="72" t="s">
        <v>2229</v>
      </c>
      <c r="H4465" s="49" t="s">
        <v>2985</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2990</v>
      </c>
      <c r="G4466" s="72" t="s">
        <v>2229</v>
      </c>
      <c r="H4466" s="49" t="s">
        <v>2990</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2998</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3011</v>
      </c>
      <c r="G4469" s="72" t="s">
        <v>2229</v>
      </c>
      <c r="H4469" s="49" t="s">
        <v>2998</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2998</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2998</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3048</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3063</v>
      </c>
      <c r="G4479" s="72" t="s">
        <v>2229</v>
      </c>
      <c r="H4479" s="49" t="s">
        <v>3061</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3064</v>
      </c>
      <c r="G4480" s="72" t="s">
        <v>2229</v>
      </c>
      <c r="H4480" s="49" t="s">
        <v>3061</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3103</v>
      </c>
      <c r="G4484" s="72" t="s">
        <v>2229</v>
      </c>
      <c r="H4484" s="49" t="s">
        <v>3099</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3104</v>
      </c>
      <c r="G4485" s="72" t="s">
        <v>2229</v>
      </c>
      <c r="H4485" s="49" t="s">
        <v>3099</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2785</v>
      </c>
      <c r="G4486" s="72" t="s">
        <v>2229</v>
      </c>
      <c r="H4486" s="49" t="s">
        <v>3099</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3106</v>
      </c>
      <c r="G4487" s="72" t="s">
        <v>2229</v>
      </c>
      <c r="H4487" s="49" t="s">
        <v>3099</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2779</v>
      </c>
      <c r="G4488" s="72" t="s">
        <v>2229</v>
      </c>
      <c r="H4488" s="49" t="s">
        <v>3099</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3108</v>
      </c>
      <c r="G4489" s="72" t="s">
        <v>2229</v>
      </c>
      <c r="H4489" s="49" t="s">
        <v>3099</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3137</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3148</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3163</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3171</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3172</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3175</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3204</v>
      </c>
      <c r="G4501" s="72" t="s">
        <v>2229</v>
      </c>
      <c r="H4501" s="49" t="s">
        <v>3205</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3206</v>
      </c>
      <c r="G4502" s="72" t="s">
        <v>2229</v>
      </c>
      <c r="H4502" s="49" t="s">
        <v>3205</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3211</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3211</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3212</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3212</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3213</v>
      </c>
      <c r="G4507" s="72" t="s">
        <v>2229</v>
      </c>
      <c r="H4507" s="49" t="s">
        <v>3214</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3215</v>
      </c>
      <c r="G4508" s="72" t="s">
        <v>2229</v>
      </c>
      <c r="H4508" s="49" t="s">
        <v>3214</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3218</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2887</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2885</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2885</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2827</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2827</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2912</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3036</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3099</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3099</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3211</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3212</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2856</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2964</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3036</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3211</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3212</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3226</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3032</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2856</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2889</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2930</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2966</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2976</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3057</v>
      </c>
      <c r="G4557" s="72" t="s">
        <v>2229</v>
      </c>
      <c r="H4557" s="49" t="s">
        <v>3056</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3087</v>
      </c>
      <c r="G4559" s="72" t="s">
        <v>2229</v>
      </c>
      <c r="H4559" s="49" t="s">
        <v>3086</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3221</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2859</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2899</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3027</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3032</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2772</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3045</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3086</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3086</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3207</v>
      </c>
      <c r="H4571" s="49" t="s">
        <v>3205</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2863</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2885</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2886</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2962</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2962</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2996</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2996</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3061</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2818</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3141</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3205</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3219</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2838</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2906</v>
      </c>
      <c r="G4592" s="72" t="s">
        <v>2229</v>
      </c>
      <c r="H4592" s="49" t="s">
        <v>2905</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2826</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2922</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3127</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3211</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3211</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3212</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3212</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2834</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2895</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2967</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2975</v>
      </c>
      <c r="G4604" s="72" t="s">
        <v>2229</v>
      </c>
      <c r="H4604" s="49" t="s">
        <v>2976</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2975</v>
      </c>
      <c r="G4605" s="72" t="s">
        <v>2229</v>
      </c>
      <c r="H4605" s="49" t="s">
        <v>2976</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3085</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3085</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3085</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3047</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3214</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3242</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3211</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3228</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3229</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2964</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3229</v>
      </c>
      <c r="G4620" s="72" t="s">
        <v>2229</v>
      </c>
      <c r="H4620" s="49" t="s">
        <v>3230</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3229</v>
      </c>
      <c r="G4621" s="72" t="s">
        <v>2229</v>
      </c>
      <c r="H4621" s="49" t="s">
        <v>2807</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3229</v>
      </c>
      <c r="G4622" s="72" t="s">
        <v>2229</v>
      </c>
      <c r="H4622" s="49" t="s">
        <v>2790</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3229</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3229</v>
      </c>
      <c r="G4628" s="72" t="s">
        <v>2229</v>
      </c>
      <c r="H4628" s="49" t="s">
        <v>3231</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3229</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3229</v>
      </c>
      <c r="G4630" s="72" t="s">
        <v>2229</v>
      </c>
      <c r="H4630" s="49" t="s">
        <v>3232</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3229</v>
      </c>
      <c r="G4631" s="72" t="s">
        <v>2229</v>
      </c>
      <c r="H4631" s="49" t="s">
        <v>2756</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3229</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3229</v>
      </c>
      <c r="G4633" s="72" t="s">
        <v>2229</v>
      </c>
      <c r="H4633" s="49" t="s">
        <v>3233</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3234</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3229</v>
      </c>
      <c r="G4635" s="72" t="s">
        <v>2229</v>
      </c>
      <c r="H4635" s="49" t="s">
        <v>2913</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3229</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3229</v>
      </c>
      <c r="G4637" s="72" t="s">
        <v>2229</v>
      </c>
      <c r="H4637" s="49" t="s">
        <v>3235</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3229</v>
      </c>
      <c r="G4638" s="72" t="s">
        <v>2229</v>
      </c>
      <c r="H4638" s="49" t="s">
        <v>3236</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3229</v>
      </c>
      <c r="G4641" s="72" t="s">
        <v>2229</v>
      </c>
      <c r="H4641" s="49" t="s">
        <v>3237</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3229</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3229</v>
      </c>
      <c r="G4652" s="72" t="s">
        <v>2229</v>
      </c>
      <c r="H4652" s="49" t="s">
        <v>3229</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3242</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3238</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3238</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3242</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3239</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3050</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3242</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3242</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3238</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3240</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3240</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3240</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3240</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3240</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3240</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3240</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3240</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3240</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3240</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3240</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3240</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3240</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3240</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3240</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3240</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3240</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3240</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3240</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3240</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3241</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3241</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3241</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3241</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3238</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3238</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3242</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3238</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3242</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3238</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3242</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3242</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3243</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3244</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3214</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3080</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3138</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3282</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3283</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3284</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3285</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3127</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3047</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3286</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3226</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3287</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3077</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3288</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2890</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2946</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2976</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2758</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2860</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3289</v>
      </c>
      <c r="G4986" s="72" t="s">
        <v>2229</v>
      </c>
      <c r="H4986" s="49" t="s">
        <v>3290</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2794</v>
      </c>
      <c r="G4987" s="72" t="s">
        <v>2229</v>
      </c>
      <c r="H4987" s="49" t="s">
        <v>3290</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3116</v>
      </c>
      <c r="G4988" s="72" t="s">
        <v>2229</v>
      </c>
      <c r="H4988" s="49" t="s">
        <v>3290</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3291</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3291</v>
      </c>
      <c r="G4990" s="72" t="s">
        <v>2229</v>
      </c>
      <c r="H4990" s="49" t="s">
        <v>3292</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3291</v>
      </c>
      <c r="G4991" s="72" t="s">
        <v>2229</v>
      </c>
      <c r="H4991" s="49" t="s">
        <v>3293</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3291</v>
      </c>
      <c r="G4992" s="72" t="s">
        <v>2229</v>
      </c>
      <c r="H4992" s="49" t="s">
        <v>3034</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3291</v>
      </c>
      <c r="G4993" s="72" t="s">
        <v>2229</v>
      </c>
      <c r="H4993" s="49" t="s">
        <v>3294</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3291</v>
      </c>
      <c r="G4994" s="72" t="s">
        <v>2229</v>
      </c>
      <c r="H4994" s="49" t="s">
        <v>3295</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3291</v>
      </c>
      <c r="G4995" s="72" t="s">
        <v>2229</v>
      </c>
      <c r="H4995" s="49" t="s">
        <v>3296</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3291</v>
      </c>
      <c r="G4996" s="72" t="s">
        <v>2229</v>
      </c>
      <c r="H4996" s="49" t="s">
        <v>3297</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3291</v>
      </c>
      <c r="G4997" s="72" t="s">
        <v>2229</v>
      </c>
      <c r="H4997" s="49" t="s">
        <v>2824</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3291</v>
      </c>
      <c r="G4998" s="72" t="s">
        <v>2229</v>
      </c>
      <c r="H4998" s="49" t="s">
        <v>3092</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3291</v>
      </c>
      <c r="G4999" s="72" t="s">
        <v>2229</v>
      </c>
      <c r="H4999" s="49" t="s">
        <v>2881</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3291</v>
      </c>
      <c r="G5000" s="72" t="s">
        <v>2229</v>
      </c>
      <c r="H5000" s="49" t="s">
        <v>2892</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3291</v>
      </c>
      <c r="G5001" s="72" t="s">
        <v>2229</v>
      </c>
      <c r="H5001" s="49" t="s">
        <v>2992</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3291</v>
      </c>
      <c r="G5002" s="72" t="s">
        <v>2229</v>
      </c>
      <c r="H5002" s="49" t="s">
        <v>3016</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3291</v>
      </c>
      <c r="G5003" s="72" t="s">
        <v>2229</v>
      </c>
      <c r="H5003" s="49" t="s">
        <v>3298</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3291</v>
      </c>
      <c r="G5004" s="72" t="s">
        <v>2229</v>
      </c>
      <c r="H5004" s="49" t="s">
        <v>3227</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3291</v>
      </c>
      <c r="G5005" s="72" t="s">
        <v>2229</v>
      </c>
      <c r="H5005" s="49" t="s">
        <v>3299</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3291</v>
      </c>
      <c r="G5006" s="72" t="s">
        <v>2229</v>
      </c>
      <c r="H5006" s="49" t="s">
        <v>3300</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3291</v>
      </c>
      <c r="G5007" s="72" t="s">
        <v>2229</v>
      </c>
      <c r="H5007" s="49" t="s">
        <v>3301</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3302</v>
      </c>
      <c r="G5008" s="72" t="s">
        <v>2229</v>
      </c>
      <c r="H5008" s="49" t="s">
        <v>3303</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3302</v>
      </c>
      <c r="G5009" s="72" t="s">
        <v>2229</v>
      </c>
      <c r="H5009" s="49" t="s">
        <v>2756</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3302</v>
      </c>
      <c r="G5010" s="72" t="s">
        <v>2229</v>
      </c>
      <c r="H5010" s="49" t="s">
        <v>3231</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3302</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3302</v>
      </c>
      <c r="G5012" s="72" t="s">
        <v>2229</v>
      </c>
      <c r="H5012" s="49" t="s">
        <v>2909</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3302</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3302</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3302</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3302</v>
      </c>
      <c r="G5016" s="72" t="s">
        <v>2229</v>
      </c>
      <c r="H5016" s="49" t="s">
        <v>2807</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3302</v>
      </c>
      <c r="G5017" s="72" t="s">
        <v>2229</v>
      </c>
      <c r="H5017" s="49" t="s">
        <v>3232</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3302</v>
      </c>
      <c r="G5018" s="72" t="s">
        <v>2229</v>
      </c>
      <c r="H5018" s="49" t="s">
        <v>3237</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3302</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3302</v>
      </c>
      <c r="G5020" s="72" t="s">
        <v>2229</v>
      </c>
      <c r="H5020" s="49" t="s">
        <v>3304</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3302</v>
      </c>
      <c r="G5021" s="72" t="s">
        <v>2229</v>
      </c>
      <c r="H5021" s="49" t="s">
        <v>2913</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3302</v>
      </c>
      <c r="G5022" s="72" t="s">
        <v>2229</v>
      </c>
      <c r="H5022" s="49" t="s">
        <v>3230</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3302</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3302</v>
      </c>
      <c r="G5024" s="72" t="s">
        <v>2229</v>
      </c>
      <c r="H5024" s="49" t="s">
        <v>3233</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3302</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3302</v>
      </c>
      <c r="G5026" s="72" t="s">
        <v>2229</v>
      </c>
      <c r="H5026" s="49" t="s">
        <v>3305</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3302</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3033</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3030</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3306</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3307</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3075</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2911</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2888</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3291</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3291</v>
      </c>
      <c r="G5051" s="72" t="s">
        <v>2229</v>
      </c>
      <c r="H5051" s="49" t="s">
        <v>3308</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3291</v>
      </c>
      <c r="G5052" s="72" t="s">
        <v>2229</v>
      </c>
      <c r="H5052" s="49" t="s">
        <v>3309</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3291</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3291</v>
      </c>
      <c r="G5054" s="72" t="s">
        <v>2229</v>
      </c>
      <c r="H5054" s="49" t="s">
        <v>3310</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3291</v>
      </c>
      <c r="G5055" s="72" t="s">
        <v>2229</v>
      </c>
      <c r="H5055" s="49" t="s">
        <v>3311</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3302</v>
      </c>
      <c r="G5056" s="72" t="s">
        <v>2229</v>
      </c>
      <c r="H5056" s="49" t="s">
        <v>3235</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3302</v>
      </c>
      <c r="G5057" s="72" t="s">
        <v>2229</v>
      </c>
      <c r="H5057" s="49" t="s">
        <v>3312</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3302</v>
      </c>
      <c r="G5058" s="72" t="s">
        <v>2229</v>
      </c>
      <c r="H5058" s="49" t="s">
        <v>3236</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3302</v>
      </c>
      <c r="G5059" s="72" t="s">
        <v>2229</v>
      </c>
      <c r="H5059" s="49" t="s">
        <v>3236</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2792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3220</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2826</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3313</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3138</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3314</v>
      </c>
      <c r="G5077" s="72" t="s">
        <v>2229</v>
      </c>
      <c r="H5077" s="49" t="s">
        <v>3290</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3315</v>
      </c>
      <c r="G5078" s="72" t="s">
        <v>2229</v>
      </c>
      <c r="H5078" s="49" t="s">
        <v>2933</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2798</v>
      </c>
      <c r="G5079" s="72" t="s">
        <v>2229</v>
      </c>
      <c r="H5079" s="49" t="s">
        <v>3290</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3117</v>
      </c>
      <c r="G5080" s="72" t="s">
        <v>2229</v>
      </c>
      <c r="H5080" s="49" t="s">
        <v>3290</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2786</v>
      </c>
      <c r="G5081" s="72" t="s">
        <v>2229</v>
      </c>
      <c r="H5081" s="49" t="s">
        <v>3290</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3316</v>
      </c>
      <c r="G5082" s="72" t="s">
        <v>2229</v>
      </c>
      <c r="H5082" s="49" t="s">
        <v>3316</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3317</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3318</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3319</v>
      </c>
      <c r="G5085" s="72" t="s">
        <v>2229</v>
      </c>
      <c r="H5085" s="49" t="s">
        <v>3290</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2803</v>
      </c>
      <c r="G5086" s="72" t="s">
        <v>2229</v>
      </c>
      <c r="H5086" s="49" t="s">
        <v>3290</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3320</v>
      </c>
      <c r="G5087" s="72" t="s">
        <v>2229</v>
      </c>
      <c r="H5087" s="49" t="s">
        <v>3290</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3321</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2911</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3322</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3323</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3324</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3325</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3091</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3326</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3327</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3328</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2844</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3329</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3330</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3331</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3237</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3141</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3333</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2912</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3334</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2932</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2932</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2792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3225</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3221</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3335</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3221</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3336</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3337</v>
      </c>
      <c r="G5171" s="72" t="s">
        <v>2229</v>
      </c>
      <c r="H5171" s="49" t="s">
        <v>3290</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3338</v>
      </c>
      <c r="G5172" s="72" t="s">
        <v>2229</v>
      </c>
      <c r="H5172" s="49" t="s">
        <v>3300</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3338</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3338</v>
      </c>
      <c r="G5174" s="72" t="s">
        <v>2229</v>
      </c>
      <c r="H5174" s="49" t="s">
        <v>3308</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3338</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3338</v>
      </c>
      <c r="G5176" s="72" t="s">
        <v>2229</v>
      </c>
      <c r="H5176" s="49" t="s">
        <v>3292</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3338</v>
      </c>
      <c r="G5177" s="72" t="s">
        <v>2229</v>
      </c>
      <c r="H5177" s="49" t="s">
        <v>3309</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3338</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3338</v>
      </c>
      <c r="G5179" s="72" t="s">
        <v>2229</v>
      </c>
      <c r="H5179" s="49" t="s">
        <v>3293</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3338</v>
      </c>
      <c r="G5180" s="72" t="s">
        <v>2229</v>
      </c>
      <c r="H5180" s="49" t="s">
        <v>3295</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3338</v>
      </c>
      <c r="G5181" s="72" t="s">
        <v>2229</v>
      </c>
      <c r="H5181" s="49" t="s">
        <v>3034</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3338</v>
      </c>
      <c r="G5182" s="72" t="s">
        <v>2229</v>
      </c>
      <c r="H5182" s="49" t="s">
        <v>3294</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3338</v>
      </c>
      <c r="G5183" s="72" t="s">
        <v>2229</v>
      </c>
      <c r="H5183" s="49" t="s">
        <v>3296</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3338</v>
      </c>
      <c r="G5184" s="72" t="s">
        <v>2229</v>
      </c>
      <c r="H5184" s="49" t="s">
        <v>3297</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3338</v>
      </c>
      <c r="G5185" s="72" t="s">
        <v>2229</v>
      </c>
      <c r="H5185" s="49" t="s">
        <v>2824</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3338</v>
      </c>
      <c r="G5186" s="72" t="s">
        <v>2229</v>
      </c>
      <c r="H5186" s="49" t="s">
        <v>3310</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3338</v>
      </c>
      <c r="G5187" s="72" t="s">
        <v>2229</v>
      </c>
      <c r="H5187" s="49" t="s">
        <v>3092</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3338</v>
      </c>
      <c r="G5188" s="72" t="s">
        <v>2229</v>
      </c>
      <c r="H5188" s="49" t="s">
        <v>2881</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3338</v>
      </c>
      <c r="G5189" s="72" t="s">
        <v>2229</v>
      </c>
      <c r="H5189" s="49" t="s">
        <v>2892</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3338</v>
      </c>
      <c r="G5190" s="72" t="s">
        <v>2229</v>
      </c>
      <c r="H5190" s="49" t="s">
        <v>2992</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3338</v>
      </c>
      <c r="G5191" s="72" t="s">
        <v>2229</v>
      </c>
      <c r="H5191" s="49" t="s">
        <v>3016</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3338</v>
      </c>
      <c r="G5192" s="72" t="s">
        <v>2229</v>
      </c>
      <c r="H5192" s="49" t="s">
        <v>3298</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3338</v>
      </c>
      <c r="G5193" s="72" t="s">
        <v>2229</v>
      </c>
      <c r="H5193" s="49" t="s">
        <v>3227</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3338</v>
      </c>
      <c r="G5194" s="72" t="s">
        <v>2229</v>
      </c>
      <c r="H5194" s="49" t="s">
        <v>3311</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3338</v>
      </c>
      <c r="G5195" s="72" t="s">
        <v>2229</v>
      </c>
      <c r="H5195" s="49" t="s">
        <v>2997</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3338</v>
      </c>
      <c r="G5196" s="72" t="s">
        <v>2229</v>
      </c>
      <c r="H5196" s="49" t="s">
        <v>3301</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3339</v>
      </c>
      <c r="G5202" s="72" t="s">
        <v>2229</v>
      </c>
      <c r="H5202" s="49" t="s">
        <v>2998</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3340</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2998</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3341</v>
      </c>
      <c r="G5222" s="72" t="s">
        <v>2229</v>
      </c>
      <c r="H5222" s="49" t="s">
        <v>3342</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3343</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2981</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3344</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2883</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3345</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3346</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3347</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3348</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3349</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3350</v>
      </c>
      <c r="G5240" s="72" t="s">
        <v>2229</v>
      </c>
      <c r="H5240" s="49" t="s">
        <v>3350</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3351</v>
      </c>
      <c r="G5241" s="72" t="s">
        <v>2229</v>
      </c>
      <c r="H5241" s="49" t="s">
        <v>3351</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3315</v>
      </c>
      <c r="G5242" s="72" t="s">
        <v>2229</v>
      </c>
      <c r="H5242" s="49" t="s">
        <v>2933</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2802</v>
      </c>
      <c r="G5243" s="72" t="s">
        <v>2229</v>
      </c>
      <c r="H5243" s="49" t="s">
        <v>2933</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3352</v>
      </c>
      <c r="G5244" s="72" t="s">
        <v>2229</v>
      </c>
      <c r="H5244" s="49" t="s">
        <v>2933</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3353</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3334</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3354</v>
      </c>
      <c r="G5248" s="72" t="s">
        <v>2229</v>
      </c>
      <c r="H5248" s="49" t="s">
        <v>3355</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3356</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3357</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3358</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3359</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3360</v>
      </c>
      <c r="G5253" s="72" t="s">
        <v>2229</v>
      </c>
      <c r="H5253" s="49" t="s">
        <v>2933</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2809</v>
      </c>
      <c r="G5254" s="72" t="s">
        <v>2229</v>
      </c>
      <c r="H5254" s="49" t="s">
        <v>2933</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3361</v>
      </c>
      <c r="G5255" s="72" t="s">
        <v>2229</v>
      </c>
      <c r="H5255" s="49" t="s">
        <v>2933</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2799</v>
      </c>
      <c r="G5256" s="72" t="s">
        <v>2229</v>
      </c>
      <c r="H5256" s="49" t="s">
        <v>2933</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2772</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3033</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2792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3362</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3363</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3364</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3365</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3366</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3367</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3368</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3369</v>
      </c>
      <c r="G5270" s="72" t="s">
        <v>2229</v>
      </c>
      <c r="H5270" s="49" t="s">
        <v>2976</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3370</v>
      </c>
      <c r="G5271" s="72" t="s">
        <v>2229</v>
      </c>
      <c r="H5271" s="49" t="s">
        <v>2998</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2998</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3371</v>
      </c>
      <c r="G5273" s="72" t="s">
        <v>2229</v>
      </c>
      <c r="H5273" s="49" t="s">
        <v>2998</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3372</v>
      </c>
      <c r="G5274" s="72" t="s">
        <v>2229</v>
      </c>
      <c r="H5274" s="49" t="s">
        <v>3344</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3373</v>
      </c>
      <c r="G5276" s="72" t="s">
        <v>2229</v>
      </c>
      <c r="H5276" s="49" t="s">
        <v>3061</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3374</v>
      </c>
      <c r="G5277" s="72" t="s">
        <v>2229</v>
      </c>
      <c r="H5277" s="49" t="s">
        <v>3344</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3375</v>
      </c>
      <c r="G5278" s="72" t="s">
        <v>2229</v>
      </c>
      <c r="H5278" s="49" t="s">
        <v>3061</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3376</v>
      </c>
      <c r="G5279" s="72" t="s">
        <v>2229</v>
      </c>
      <c r="H5279" s="49" t="s">
        <v>3377</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3378</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3509</v>
      </c>
      <c r="G5285" s="72" t="s">
        <v>2229</v>
      </c>
      <c r="H5285" s="49" t="s">
        <v>3214</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3650</v>
      </c>
      <c r="G5286" s="72" t="s">
        <v>2229</v>
      </c>
      <c r="H5286" s="49" t="s">
        <v>3214</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3379</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2932</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2932</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3045</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3035</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3380</v>
      </c>
      <c r="G5305" s="72" t="s">
        <v>2229</v>
      </c>
      <c r="H5305" s="49" t="s">
        <v>3290</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2933</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2930</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2933</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2933</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2933</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3220</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2758</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3342</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3381</v>
      </c>
      <c r="G5328" s="72" t="s">
        <v>2229</v>
      </c>
      <c r="H5328" s="49" t="s">
        <v>3382</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3306</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3061</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3383</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2981</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2958</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2958</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3377</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3141</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3384</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3385</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3386</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3133</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3131</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3387</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3387</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3387</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3080</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2981</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3388</v>
      </c>
      <c r="G5371" s="72" t="s">
        <v>2229</v>
      </c>
      <c r="H5371" s="49" t="s">
        <v>3134</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3388</v>
      </c>
      <c r="G5373" s="72" t="s">
        <v>2229</v>
      </c>
      <c r="H5373" s="49" t="s">
        <v>3134</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2976</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3214</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3389</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3138</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3047</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2877</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3390</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2912</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3391</v>
      </c>
      <c r="G5392" s="72" t="s">
        <v>2229</v>
      </c>
      <c r="H5392" s="49" t="s">
        <v>3392</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3391</v>
      </c>
      <c r="G5393" s="72" t="s">
        <v>2229</v>
      </c>
      <c r="H5393" s="49" t="s">
        <v>3312</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2911</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3393</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3394</v>
      </c>
      <c r="G5413" s="72" t="s">
        <v>2229</v>
      </c>
      <c r="H5413" s="49" t="s">
        <v>3395</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3394</v>
      </c>
      <c r="G5414" s="72" t="s">
        <v>2229</v>
      </c>
      <c r="H5414" s="49" t="s">
        <v>3293</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3394</v>
      </c>
      <c r="G5415" s="72" t="s">
        <v>2229</v>
      </c>
      <c r="H5415" s="49" t="s">
        <v>3309</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3394</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3394</v>
      </c>
      <c r="G5417" s="72" t="s">
        <v>2229</v>
      </c>
      <c r="H5417" s="49" t="s">
        <v>3292</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3394</v>
      </c>
      <c r="G5418" s="72" t="s">
        <v>2229</v>
      </c>
      <c r="H5418" s="49" t="s">
        <v>3396</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3394</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3394</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3394</v>
      </c>
      <c r="G5421" s="72" t="s">
        <v>2229</v>
      </c>
      <c r="H5421" s="49" t="s">
        <v>3310</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3394</v>
      </c>
      <c r="G5422" s="72" t="s">
        <v>2229</v>
      </c>
      <c r="H5422" s="49" t="s">
        <v>2923</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3394</v>
      </c>
      <c r="G5423" s="72" t="s">
        <v>2229</v>
      </c>
      <c r="H5423" s="49" t="s">
        <v>3311</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3394</v>
      </c>
      <c r="G5424" s="72" t="s">
        <v>2229</v>
      </c>
      <c r="H5424" s="49" t="s">
        <v>3300</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3391</v>
      </c>
      <c r="G5425" s="72" t="s">
        <v>2229</v>
      </c>
      <c r="H5425" s="49" t="s">
        <v>3392</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2772</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3080</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3138</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3394</v>
      </c>
      <c r="G5446" s="72" t="s">
        <v>2229</v>
      </c>
      <c r="H5446" s="49" t="s">
        <v>2844</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3394</v>
      </c>
      <c r="G5447" s="72" t="s">
        <v>2229</v>
      </c>
      <c r="H5447" s="49" t="s">
        <v>3308</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3394</v>
      </c>
      <c r="G5448" s="72" t="s">
        <v>2229</v>
      </c>
      <c r="H5448" s="49" t="s">
        <v>3397</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3394</v>
      </c>
      <c r="G5449" s="72" t="s">
        <v>2229</v>
      </c>
      <c r="H5449" s="49" t="s">
        <v>3398</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3394</v>
      </c>
      <c r="G5450" s="72" t="s">
        <v>2229</v>
      </c>
      <c r="H5450" s="49" t="s">
        <v>3399</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3394</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3394</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3394</v>
      </c>
      <c r="G5453" s="72" t="s">
        <v>2229</v>
      </c>
      <c r="H5453" s="49" t="s">
        <v>3400</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3394</v>
      </c>
      <c r="G5454" s="72" t="s">
        <v>2229</v>
      </c>
      <c r="H5454" s="49" t="s">
        <v>3401</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3394</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3394</v>
      </c>
      <c r="G5456" s="72" t="s">
        <v>2229</v>
      </c>
      <c r="H5456" s="49" t="s">
        <v>3297</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3394</v>
      </c>
      <c r="G5457" s="72" t="s">
        <v>2229</v>
      </c>
      <c r="H5457" s="49" t="s">
        <v>2824</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3394</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3394</v>
      </c>
      <c r="G5459" s="72" t="s">
        <v>2229</v>
      </c>
      <c r="H5459" s="49" t="s">
        <v>3402</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3394</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3394</v>
      </c>
      <c r="G5461" s="72" t="s">
        <v>2229</v>
      </c>
      <c r="H5461" s="49" t="s">
        <v>3403</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2964</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2946</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3033</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2964</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3030</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3080</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3404</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2826</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3405</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2888</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3138</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3394</v>
      </c>
      <c r="G5481" s="72" t="s">
        <v>2229</v>
      </c>
      <c r="H5481" s="49" t="s">
        <v>3406</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3407</v>
      </c>
      <c r="G5482" s="72" t="s">
        <v>2229</v>
      </c>
      <c r="H5482" s="49" t="s">
        <v>3407</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3321</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3077</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3408</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3409</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3220</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3030</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3127</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3410</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3411</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3391</v>
      </c>
      <c r="G5502" s="72" t="s">
        <v>2229</v>
      </c>
      <c r="H5502" s="49" t="s">
        <v>3305</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3391</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3313</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3412</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2860</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2911</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3413</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3414</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3306</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2877</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3391</v>
      </c>
      <c r="G5527" s="72" t="s">
        <v>2229</v>
      </c>
      <c r="H5527" s="49" t="s">
        <v>3016</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3391</v>
      </c>
      <c r="G5528" s="72" t="s">
        <v>2229</v>
      </c>
      <c r="H5528" s="49" t="s">
        <v>3415</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3091</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3284</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3220</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2964</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3072</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2758</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3218</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2960</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3416</v>
      </c>
      <c r="G5570" s="72" t="s">
        <v>2229</v>
      </c>
      <c r="H5570" s="49" t="s">
        <v>2933</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3417</v>
      </c>
      <c r="G5571" s="72" t="s">
        <v>2229</v>
      </c>
      <c r="H5571" s="49" t="s">
        <v>3395</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3417</v>
      </c>
      <c r="G5572" s="72" t="s">
        <v>2229</v>
      </c>
      <c r="H5572" s="49" t="s">
        <v>3293</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3417</v>
      </c>
      <c r="G5573" s="72" t="s">
        <v>2229</v>
      </c>
      <c r="H5573" s="49" t="s">
        <v>3309</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3417</v>
      </c>
      <c r="G5574" s="72" t="s">
        <v>2229</v>
      </c>
      <c r="H5574" s="49" t="s">
        <v>2844</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3417</v>
      </c>
      <c r="G5575" s="72" t="s">
        <v>2229</v>
      </c>
      <c r="H5575" s="49" t="s">
        <v>3308</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3417</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3417</v>
      </c>
      <c r="G5577" s="72" t="s">
        <v>2229</v>
      </c>
      <c r="H5577" s="49" t="s">
        <v>3292</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3417</v>
      </c>
      <c r="G5578" s="72" t="s">
        <v>2229</v>
      </c>
      <c r="H5578" s="49" t="s">
        <v>3396</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3417</v>
      </c>
      <c r="G5579" s="72" t="s">
        <v>2229</v>
      </c>
      <c r="H5579" s="49" t="s">
        <v>3397</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3417</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3417</v>
      </c>
      <c r="G5581" s="72" t="s">
        <v>2229</v>
      </c>
      <c r="H5581" s="49" t="s">
        <v>3406</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3417</v>
      </c>
      <c r="G5582" s="72" t="s">
        <v>2229</v>
      </c>
      <c r="H5582" s="49" t="s">
        <v>3398</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3417</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3417</v>
      </c>
      <c r="G5584" s="72" t="s">
        <v>2229</v>
      </c>
      <c r="H5584" s="49" t="s">
        <v>3399</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3417</v>
      </c>
      <c r="G5585" s="72" t="s">
        <v>2229</v>
      </c>
      <c r="H5585" s="49" t="s">
        <v>3310</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3417</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3417</v>
      </c>
      <c r="G5587" s="72" t="s">
        <v>2229</v>
      </c>
      <c r="H5587" s="49" t="s">
        <v>3311</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3417</v>
      </c>
      <c r="G5588" s="72" t="s">
        <v>2229</v>
      </c>
      <c r="H5588" s="49" t="s">
        <v>3297</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3417</v>
      </c>
      <c r="G5589" s="72" t="s">
        <v>2229</v>
      </c>
      <c r="H5589" s="49" t="s">
        <v>2824</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3417</v>
      </c>
      <c r="G5590" s="72" t="s">
        <v>2229</v>
      </c>
      <c r="H5590" s="49" t="s">
        <v>2923</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3417</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3417</v>
      </c>
      <c r="G5592" s="72" t="s">
        <v>2229</v>
      </c>
      <c r="H5592" s="49" t="s">
        <v>3400</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3417</v>
      </c>
      <c r="G5593" s="72" t="s">
        <v>2229</v>
      </c>
      <c r="H5593" s="49" t="s">
        <v>3401</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3417</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3417</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3417</v>
      </c>
      <c r="G5596" s="72" t="s">
        <v>2229</v>
      </c>
      <c r="H5596" s="49" t="s">
        <v>3402</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3417</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3417</v>
      </c>
      <c r="G5598" s="72" t="s">
        <v>2229</v>
      </c>
      <c r="H5598" s="49" t="s">
        <v>3403</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3417</v>
      </c>
      <c r="G5599" s="72" t="s">
        <v>2229</v>
      </c>
      <c r="H5599" s="49" t="s">
        <v>3300</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3418</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3419</v>
      </c>
      <c r="G5601" s="72" t="s">
        <v>2229</v>
      </c>
      <c r="H5601" s="49" t="s">
        <v>2933</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3420</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3421</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2998</v>
      </c>
      <c r="I5607" s="49" t="s">
        <v>3422</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2998</v>
      </c>
      <c r="I5608" s="49" t="s">
        <v>3422</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2998</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3336</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2888</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3344</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2912</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3423</v>
      </c>
      <c r="G5648" s="72" t="s">
        <v>2229</v>
      </c>
      <c r="H5648" s="49" t="s">
        <v>2998</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3424</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3425</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3426</v>
      </c>
      <c r="G5654" s="72" t="s">
        <v>2229</v>
      </c>
      <c r="H5654" s="49" t="s">
        <v>3426</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3427</v>
      </c>
      <c r="G5655" s="72" t="s">
        <v>2229</v>
      </c>
      <c r="H5655" s="49" t="s">
        <v>3427</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3428</v>
      </c>
      <c r="G5656" s="72" t="s">
        <v>2229</v>
      </c>
      <c r="H5656" s="49" t="s">
        <v>2933</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3429</v>
      </c>
      <c r="G5657" s="72" t="s">
        <v>2229</v>
      </c>
      <c r="H5657" s="49" t="s">
        <v>3290</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3430</v>
      </c>
      <c r="G5658" s="72" t="s">
        <v>2229</v>
      </c>
      <c r="H5658" s="49" t="s">
        <v>3290</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3431</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3432</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3433</v>
      </c>
      <c r="G5661" s="72" t="s">
        <v>2229</v>
      </c>
      <c r="H5661" s="49" t="s">
        <v>3434</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3134</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3435</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3436</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3437</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3438</v>
      </c>
      <c r="G5666" s="72" t="s">
        <v>2229</v>
      </c>
      <c r="H5666" s="49" t="s">
        <v>2933</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3439</v>
      </c>
      <c r="G5667" s="72" t="s">
        <v>2229</v>
      </c>
      <c r="H5667" s="49" t="s">
        <v>3290</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3374</v>
      </c>
      <c r="G5668" s="72" t="s">
        <v>2229</v>
      </c>
      <c r="H5668" s="49" t="s">
        <v>3290</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2808</v>
      </c>
      <c r="G5669" s="72" t="s">
        <v>2229</v>
      </c>
      <c r="H5669" s="49" t="s">
        <v>3290</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3440</v>
      </c>
      <c r="G5670" s="72" t="s">
        <v>2229</v>
      </c>
      <c r="H5670" s="49" t="s">
        <v>3290</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3441</v>
      </c>
      <c r="G5671" s="72" t="s">
        <v>2229</v>
      </c>
      <c r="H5671" s="49" t="s">
        <v>3290</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2898</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2792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2964</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3442</v>
      </c>
      <c r="G5675" s="72" t="s">
        <v>2229</v>
      </c>
      <c r="H5675" s="49" t="s">
        <v>3443</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3444</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3445</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3446</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3447</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3448</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3449</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3450</v>
      </c>
      <c r="G5682" s="72" t="s">
        <v>2229</v>
      </c>
      <c r="H5682" s="49" t="s">
        <v>2976</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3451</v>
      </c>
      <c r="G5683" s="72" t="s">
        <v>2229</v>
      </c>
      <c r="H5683" s="49" t="s">
        <v>2976</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3452</v>
      </c>
      <c r="G5684" s="72" t="s">
        <v>2229</v>
      </c>
      <c r="H5684" s="49" t="s">
        <v>2976</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2998</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3453</v>
      </c>
      <c r="G5687" s="72" t="s">
        <v>2229</v>
      </c>
      <c r="H5687" s="49" t="s">
        <v>2998</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3454</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3455</v>
      </c>
      <c r="G5690" s="72" t="s">
        <v>2229</v>
      </c>
      <c r="H5690" s="49" t="s">
        <v>3344</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3456</v>
      </c>
      <c r="G5691" s="72" t="s">
        <v>2229</v>
      </c>
      <c r="H5691" s="49" t="s">
        <v>3061</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3457</v>
      </c>
      <c r="G5692" s="72" t="s">
        <v>2229</v>
      </c>
      <c r="H5692" s="49" t="s">
        <v>3344</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3458</v>
      </c>
      <c r="G5693" s="72" t="s">
        <v>2229</v>
      </c>
      <c r="H5693" s="49" t="s">
        <v>3061</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3459</v>
      </c>
      <c r="G5694" s="72" t="s">
        <v>2229</v>
      </c>
      <c r="H5694" s="49" t="s">
        <v>3377</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3460</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3541</v>
      </c>
      <c r="G5698" s="72" t="s">
        <v>2229</v>
      </c>
      <c r="H5698" s="49" t="s">
        <v>3214</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3651</v>
      </c>
      <c r="G5699" s="72" t="s">
        <v>2229</v>
      </c>
      <c r="H5699" s="49" t="s">
        <v>3214</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3461</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2755</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3290</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3390</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3379</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2930</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3290</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3290</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3408</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3462</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2932</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3463</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3076</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3464</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3465</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3466</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3467</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3232</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3468</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3469</v>
      </c>
      <c r="G5770" s="72" t="s">
        <v>2229</v>
      </c>
      <c r="H5770" s="49" t="s">
        <v>3470</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2976</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3061</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3471</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3333</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2772</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3443</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3377</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2882</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3472</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3472</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3472</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3306</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2838</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3473</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2806</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3474</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3386</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3126</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3475</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3226</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3214</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3476</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3080</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3477</v>
      </c>
      <c r="G5831" s="72" t="s">
        <v>2229</v>
      </c>
      <c r="H5831" s="49" t="s">
        <v>3478</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3477</v>
      </c>
      <c r="G5832" s="72" t="s">
        <v>2229</v>
      </c>
      <c r="H5832" s="49" t="s">
        <v>3312</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3047</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3479</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2964</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3284</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2964</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3080</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3138</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3480</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3480</v>
      </c>
      <c r="G5860" s="72" t="s">
        <v>2229</v>
      </c>
      <c r="H5860" s="49" t="s">
        <v>3396</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3480</v>
      </c>
      <c r="G5861" s="72" t="s">
        <v>2229</v>
      </c>
      <c r="H5861" s="49" t="s">
        <v>3308</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3480</v>
      </c>
      <c r="G5862" s="72" t="s">
        <v>2229</v>
      </c>
      <c r="H5862" s="49" t="s">
        <v>2844</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3480</v>
      </c>
      <c r="G5863" s="72" t="s">
        <v>2229</v>
      </c>
      <c r="H5863" s="49" t="s">
        <v>3309</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3480</v>
      </c>
      <c r="G5864" s="72" t="s">
        <v>2229</v>
      </c>
      <c r="H5864" s="49" t="s">
        <v>3481</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3480</v>
      </c>
      <c r="G5865" s="72" t="s">
        <v>2229</v>
      </c>
      <c r="H5865" s="49" t="s">
        <v>3482</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3480</v>
      </c>
      <c r="G5866" s="72" t="s">
        <v>2229</v>
      </c>
      <c r="H5866" s="49" t="s">
        <v>3483</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3480</v>
      </c>
      <c r="G5867" s="72" t="s">
        <v>2229</v>
      </c>
      <c r="H5867" s="49" t="s">
        <v>3310</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3480</v>
      </c>
      <c r="G5868" s="72" t="s">
        <v>2229</v>
      </c>
      <c r="H5868" s="49" t="s">
        <v>3296</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3480</v>
      </c>
      <c r="G5869" s="72" t="s">
        <v>2229</v>
      </c>
      <c r="H5869" s="49" t="s">
        <v>3484</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3480</v>
      </c>
      <c r="G5870" s="72" t="s">
        <v>2229</v>
      </c>
      <c r="H5870" s="49" t="s">
        <v>3485</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3480</v>
      </c>
      <c r="G5871" s="72" t="s">
        <v>2229</v>
      </c>
      <c r="H5871" s="49" t="s">
        <v>3486</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3480</v>
      </c>
      <c r="G5872" s="72" t="s">
        <v>2229</v>
      </c>
      <c r="H5872" s="49" t="s">
        <v>3293</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3480</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3480</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3480</v>
      </c>
      <c r="G5875" s="72" t="s">
        <v>2229</v>
      </c>
      <c r="H5875" s="49" t="s">
        <v>3398</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3480</v>
      </c>
      <c r="G5876" s="72" t="s">
        <v>2229</v>
      </c>
      <c r="H5876" s="49" t="s">
        <v>3311</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3480</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3480</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3480</v>
      </c>
      <c r="G5879" s="72" t="s">
        <v>2229</v>
      </c>
      <c r="H5879" s="49" t="s">
        <v>3403</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3480</v>
      </c>
      <c r="G5880" s="72" t="s">
        <v>2229</v>
      </c>
      <c r="H5880" s="49" t="s">
        <v>3300</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3480</v>
      </c>
      <c r="G5881" s="72" t="s">
        <v>2229</v>
      </c>
      <c r="H5881" s="49" t="s">
        <v>3300</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3477</v>
      </c>
      <c r="G5882" s="72" t="s">
        <v>2229</v>
      </c>
      <c r="H5882" s="49" t="s">
        <v>3478</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3477</v>
      </c>
      <c r="G5883" s="72" t="s">
        <v>2229</v>
      </c>
      <c r="H5883" s="49" t="s">
        <v>3305</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3477</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3487</v>
      </c>
      <c r="H5886" s="49" t="s">
        <v>3488</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3080</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3489</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3489</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3490</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3491</v>
      </c>
      <c r="G5898" s="72" t="s">
        <v>2229</v>
      </c>
      <c r="H5898" s="49" t="s">
        <v>3491</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3321</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3492</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3220</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3489</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3489</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3489</v>
      </c>
      <c r="G5910" s="72" t="s">
        <v>2229</v>
      </c>
      <c r="H5910" s="49" t="s">
        <v>3471</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3489</v>
      </c>
      <c r="G5911" s="72" t="s">
        <v>2229</v>
      </c>
      <c r="H5911" s="49" t="s">
        <v>2882</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3493</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3313</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3411</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3040</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2890</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2860</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2911</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3138</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3321</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3408</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3494</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2827</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3495</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3214</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3489</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3496</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2964</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3333</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3468</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3045</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3091</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2967</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3284</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3127</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2758</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2930</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2998</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3489</v>
      </c>
      <c r="G5996" s="72" t="s">
        <v>2229</v>
      </c>
      <c r="H5996" s="49" t="s">
        <v>3471</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3489</v>
      </c>
      <c r="G5997" s="72" t="s">
        <v>2229</v>
      </c>
      <c r="H5997" s="49" t="s">
        <v>3471</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3497</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2838</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3030</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3332</v>
      </c>
      <c r="G6004" s="72" t="s">
        <v>2229</v>
      </c>
      <c r="H6004" s="49" t="s">
        <v>3214</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3489</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3290</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3498</v>
      </c>
      <c r="G6026" s="72" t="s">
        <v>2229</v>
      </c>
      <c r="H6026" s="49" t="s">
        <v>3290</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3499</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3499</v>
      </c>
      <c r="G6028" s="72" t="s">
        <v>2229</v>
      </c>
      <c r="H6028" s="49" t="s">
        <v>3500</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3499</v>
      </c>
      <c r="G6029" s="72" t="s">
        <v>2229</v>
      </c>
      <c r="H6029" s="49" t="s">
        <v>3308</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3499</v>
      </c>
      <c r="G6030" s="72" t="s">
        <v>2229</v>
      </c>
      <c r="H6030" s="49" t="s">
        <v>2844</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3499</v>
      </c>
      <c r="G6031" s="72" t="s">
        <v>2229</v>
      </c>
      <c r="H6031" s="49" t="s">
        <v>3309</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3499</v>
      </c>
      <c r="G6032" s="72" t="s">
        <v>2229</v>
      </c>
      <c r="H6032" s="49" t="s">
        <v>3481</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3499</v>
      </c>
      <c r="G6033" s="72" t="s">
        <v>2229</v>
      </c>
      <c r="H6033" s="49" t="s">
        <v>3482</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3499</v>
      </c>
      <c r="G6034" s="72" t="s">
        <v>2229</v>
      </c>
      <c r="H6034" s="49" t="s">
        <v>3483</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3499</v>
      </c>
      <c r="G6035" s="72" t="s">
        <v>2229</v>
      </c>
      <c r="H6035" s="49" t="s">
        <v>3310</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3499</v>
      </c>
      <c r="G6036" s="72" t="s">
        <v>2229</v>
      </c>
      <c r="H6036" s="49" t="s">
        <v>3296</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3499</v>
      </c>
      <c r="G6037" s="72" t="s">
        <v>2229</v>
      </c>
      <c r="H6037" s="49" t="s">
        <v>3300</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3499</v>
      </c>
      <c r="G6038" s="72" t="s">
        <v>2229</v>
      </c>
      <c r="H6038" s="49" t="s">
        <v>3311</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3499</v>
      </c>
      <c r="G6039" s="72" t="s">
        <v>2229</v>
      </c>
      <c r="H6039" s="49" t="s">
        <v>3485</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3499</v>
      </c>
      <c r="G6040" s="72" t="s">
        <v>2229</v>
      </c>
      <c r="H6040" s="49" t="s">
        <v>3484</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3499</v>
      </c>
      <c r="G6041" s="72" t="s">
        <v>2229</v>
      </c>
      <c r="H6041" s="49" t="s">
        <v>3486</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3499</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3499</v>
      </c>
      <c r="G6043" s="72" t="s">
        <v>2229</v>
      </c>
      <c r="H6043" s="49" t="s">
        <v>3293</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3499</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3499</v>
      </c>
      <c r="G6045" s="72" t="s">
        <v>2229</v>
      </c>
      <c r="H6045" s="49" t="s">
        <v>3398</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3499</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3499</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3499</v>
      </c>
      <c r="G6048" s="72" t="s">
        <v>2229</v>
      </c>
      <c r="H6048" s="49" t="s">
        <v>3403</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3501</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3502</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3503</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3290</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3290</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3290</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3290</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3504</v>
      </c>
      <c r="G6058" s="72" t="s">
        <v>2229</v>
      </c>
      <c r="H6058" s="49" t="s">
        <v>3290</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3505</v>
      </c>
      <c r="G6059" s="72" t="s">
        <v>2229</v>
      </c>
      <c r="H6059" s="49" t="s">
        <v>3290</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2753</v>
      </c>
      <c r="H6060" s="49" t="s">
        <v>3488</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2772</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3506</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3507</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3508</v>
      </c>
      <c r="G6067" s="72" t="s">
        <v>2229</v>
      </c>
      <c r="H6067" s="49" t="s">
        <v>2998</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3344</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3489</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3489</v>
      </c>
      <c r="G6074" s="72" t="s">
        <v>2229</v>
      </c>
      <c r="H6074" s="49" t="s">
        <v>3471</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2890</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2912</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3408</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2890</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3489</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3489</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3489</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3510</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3511</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3512</v>
      </c>
      <c r="G6102" s="72" t="s">
        <v>2229</v>
      </c>
      <c r="H6102" s="49" t="s">
        <v>3512</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3513</v>
      </c>
      <c r="G6103" s="72" t="s">
        <v>2229</v>
      </c>
      <c r="H6103" s="49" t="s">
        <v>3513</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3290</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3372</v>
      </c>
      <c r="G6105" s="72" t="s">
        <v>2229</v>
      </c>
      <c r="H6105" s="49" t="s">
        <v>3290</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3514</v>
      </c>
      <c r="G6106" s="72" t="s">
        <v>2229</v>
      </c>
      <c r="H6106" s="49" t="s">
        <v>3290</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3515</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3516</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3517</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3390</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3379</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3518</v>
      </c>
      <c r="G6112" s="72" t="s">
        <v>2229</v>
      </c>
      <c r="H6112" s="49" t="s">
        <v>3519</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3520</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3521</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3522</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3523</v>
      </c>
      <c r="G6116" s="72" t="s">
        <v>2229</v>
      </c>
      <c r="H6116" s="49" t="s">
        <v>3503</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3524</v>
      </c>
      <c r="G6117" s="72" t="s">
        <v>2229</v>
      </c>
      <c r="H6117" s="49" t="s">
        <v>3290</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3455</v>
      </c>
      <c r="G6118" s="72" t="s">
        <v>2229</v>
      </c>
      <c r="H6118" s="49" t="s">
        <v>3290</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3525</v>
      </c>
      <c r="G6119" s="72" t="s">
        <v>2229</v>
      </c>
      <c r="H6119" s="49" t="s">
        <v>3290</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3526</v>
      </c>
      <c r="G6120" s="72" t="s">
        <v>2229</v>
      </c>
      <c r="H6120" s="49" t="s">
        <v>3290</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3527</v>
      </c>
      <c r="G6121" s="72" t="s">
        <v>2229</v>
      </c>
      <c r="H6121" s="49" t="s">
        <v>3290</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3528</v>
      </c>
      <c r="G6122" s="72" t="s">
        <v>2229</v>
      </c>
      <c r="H6122" s="49" t="s">
        <v>3290</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3529</v>
      </c>
      <c r="G6123" s="72" t="s">
        <v>2229</v>
      </c>
      <c r="H6123" s="49" t="s">
        <v>3290</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3530</v>
      </c>
      <c r="G6124" s="72" t="s">
        <v>2229</v>
      </c>
      <c r="H6124" s="49" t="s">
        <v>3290</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3531</v>
      </c>
      <c r="G6125" s="72" t="s">
        <v>2229</v>
      </c>
      <c r="H6125" s="49" t="s">
        <v>3443</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3532</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3533</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3534</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3535</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3536</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3537</v>
      </c>
      <c r="G6131" s="72" t="s">
        <v>2229</v>
      </c>
      <c r="H6131" s="49" t="s">
        <v>2969</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3538</v>
      </c>
      <c r="G6132" s="72" t="s">
        <v>2229</v>
      </c>
      <c r="H6132" s="49" t="s">
        <v>2969</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3539</v>
      </c>
      <c r="G6133" s="72" t="s">
        <v>2229</v>
      </c>
      <c r="H6133" s="49" t="s">
        <v>2998</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2918</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3540</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3530</v>
      </c>
      <c r="G6137" s="72" t="s">
        <v>2229</v>
      </c>
      <c r="H6137" s="49" t="s">
        <v>3344</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3542</v>
      </c>
      <c r="G6139" s="72" t="s">
        <v>2229</v>
      </c>
      <c r="H6139" s="49" t="s">
        <v>3214</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3543</v>
      </c>
      <c r="G6140" s="72" t="s">
        <v>2229</v>
      </c>
      <c r="H6140" s="49" t="s">
        <v>3214</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3544</v>
      </c>
      <c r="G6141" s="72" t="s">
        <v>2229</v>
      </c>
      <c r="H6141" s="49" t="s">
        <v>3214</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3545</v>
      </c>
      <c r="G6142" s="72" t="s">
        <v>2229</v>
      </c>
      <c r="H6142" s="49" t="s">
        <v>3061</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3514</v>
      </c>
      <c r="G6143" s="72" t="s">
        <v>2229</v>
      </c>
      <c r="H6143" s="49" t="s">
        <v>3344</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3547</v>
      </c>
      <c r="G6144" s="72" t="s">
        <v>2229</v>
      </c>
      <c r="H6144" s="49" t="s">
        <v>3061</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3548</v>
      </c>
      <c r="G6145" s="72" t="s">
        <v>2229</v>
      </c>
      <c r="H6145" s="49" t="s">
        <v>3377</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3549</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3654</v>
      </c>
      <c r="G6151" s="72" t="s">
        <v>2229</v>
      </c>
      <c r="H6151" s="49" t="s">
        <v>3214</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3489</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3489</v>
      </c>
      <c r="G6153" s="72" t="s">
        <v>2229</v>
      </c>
      <c r="H6153" s="49" t="s">
        <v>2754</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3489</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3290</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3551</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3489</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3489</v>
      </c>
      <c r="G6167" s="72" t="s">
        <v>2229</v>
      </c>
      <c r="H6167" s="49" t="s">
        <v>3471</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3226</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3468</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3552</v>
      </c>
      <c r="G6175" s="72" t="s">
        <v>2229</v>
      </c>
      <c r="H6175" s="49" t="s">
        <v>3553</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2910</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3414</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3488</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3061</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3554</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2967</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2818</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3377</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3323</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2818</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3555</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3408</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3556</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3557</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3558</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3559</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3284</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3030</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3127</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3224</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2818</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2976</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3126</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3133</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3560</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3560</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3560</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3214</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3561</v>
      </c>
      <c r="G6232" s="72" t="s">
        <v>2229</v>
      </c>
      <c r="H6232" s="49" t="s">
        <v>3562</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3563</v>
      </c>
      <c r="G6234" s="72" t="s">
        <v>2229</v>
      </c>
      <c r="H6234" s="49" t="s">
        <v>3386</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3564</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3138</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3561</v>
      </c>
      <c r="G6240" s="72" t="s">
        <v>2229</v>
      </c>
      <c r="H6240" s="49" t="s">
        <v>3565</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3047</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3138</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3561</v>
      </c>
      <c r="G6245" s="72" t="s">
        <v>2229</v>
      </c>
      <c r="H6245" s="49" t="s">
        <v>3305</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3561</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3566</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3566</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3568</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3561</v>
      </c>
      <c r="G6271" s="72" t="s">
        <v>2229</v>
      </c>
      <c r="H6271" s="49" t="s">
        <v>3569</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3561</v>
      </c>
      <c r="G6272" s="72" t="s">
        <v>2229</v>
      </c>
      <c r="H6272" s="49" t="s">
        <v>3570</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3561</v>
      </c>
      <c r="G6273" s="72" t="s">
        <v>2229</v>
      </c>
      <c r="H6273" s="49" t="s">
        <v>3571</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3561</v>
      </c>
      <c r="G6274" s="72" t="s">
        <v>2229</v>
      </c>
      <c r="H6274" s="49" t="s">
        <v>3572</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3561</v>
      </c>
      <c r="G6275" s="72" t="s">
        <v>2229</v>
      </c>
      <c r="H6275" s="49" t="s">
        <v>3300</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3561</v>
      </c>
      <c r="G6276" s="72" t="s">
        <v>2229</v>
      </c>
      <c r="H6276" s="49" t="s">
        <v>3485</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3561</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3561</v>
      </c>
      <c r="G6278" s="72" t="s">
        <v>2229</v>
      </c>
      <c r="H6278" s="49" t="s">
        <v>3573</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3561</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3561</v>
      </c>
      <c r="G6280" s="72" t="s">
        <v>2229</v>
      </c>
      <c r="H6280" s="49" t="s">
        <v>3483</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3561</v>
      </c>
      <c r="G6281" s="72" t="s">
        <v>2229</v>
      </c>
      <c r="H6281" s="49" t="s">
        <v>3308</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3561</v>
      </c>
      <c r="G6282" s="72" t="s">
        <v>2229</v>
      </c>
      <c r="H6282" s="49" t="s">
        <v>3574</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3561</v>
      </c>
      <c r="G6283" s="72" t="s">
        <v>2229</v>
      </c>
      <c r="H6283" s="49" t="s">
        <v>3309</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3561</v>
      </c>
      <c r="G6284" s="72" t="s">
        <v>2229</v>
      </c>
      <c r="H6284" s="49" t="s">
        <v>3575</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3561</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3561</v>
      </c>
      <c r="G6286" s="72" t="s">
        <v>2229</v>
      </c>
      <c r="H6286" s="49" t="s">
        <v>3576</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3561</v>
      </c>
      <c r="G6287" s="72" t="s">
        <v>2229</v>
      </c>
      <c r="H6287" s="49" t="s">
        <v>3484</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3561</v>
      </c>
      <c r="G6288" s="72" t="s">
        <v>2229</v>
      </c>
      <c r="H6288" s="49" t="s">
        <v>2844</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3561</v>
      </c>
      <c r="G6289" s="72" t="s">
        <v>2229</v>
      </c>
      <c r="H6289" s="49" t="s">
        <v>3396</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3561</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3561</v>
      </c>
      <c r="G6291" s="72" t="s">
        <v>2229</v>
      </c>
      <c r="H6291" s="49" t="s">
        <v>3562</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3321</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3577</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3086</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3578</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2758</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2888</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2890</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3307</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3579</v>
      </c>
      <c r="G6309" s="72" t="s">
        <v>2229</v>
      </c>
      <c r="H6309" s="49" t="s">
        <v>3579</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2890</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3086</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3487</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3468</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3086</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3226</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3138</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3134</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2827</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3086</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3580</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3581</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2877</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2877</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3497</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3080</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3077</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2793</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3582</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3342</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3497</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3141</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2860</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3226</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3583</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3584</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3585</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3586</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3587</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3408</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3588</v>
      </c>
      <c r="G6401" s="72" t="s">
        <v>2229</v>
      </c>
      <c r="H6401" s="49" t="s">
        <v>3290</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3589</v>
      </c>
      <c r="G6403" s="72" t="s">
        <v>2229</v>
      </c>
      <c r="H6403" s="49" t="s">
        <v>3569</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3589</v>
      </c>
      <c r="G6404" s="72" t="s">
        <v>2229</v>
      </c>
      <c r="H6404" s="49" t="s">
        <v>3590</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3589</v>
      </c>
      <c r="G6405" s="72" t="s">
        <v>2229</v>
      </c>
      <c r="H6405" s="49" t="s">
        <v>3571</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3589</v>
      </c>
      <c r="G6406" s="72" t="s">
        <v>2229</v>
      </c>
      <c r="H6406" s="49" t="s">
        <v>3300</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3589</v>
      </c>
      <c r="G6407" s="72" t="s">
        <v>2229</v>
      </c>
      <c r="H6407" s="49" t="s">
        <v>3591</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3589</v>
      </c>
      <c r="G6408" s="72" t="s">
        <v>2229</v>
      </c>
      <c r="H6408" s="49" t="s">
        <v>3485</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3589</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3589</v>
      </c>
      <c r="G6410" s="72" t="s">
        <v>2229</v>
      </c>
      <c r="H6410" s="49" t="s">
        <v>3573</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3589</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3589</v>
      </c>
      <c r="G6412" s="72" t="s">
        <v>2229</v>
      </c>
      <c r="H6412" s="49" t="s">
        <v>3483</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3589</v>
      </c>
      <c r="G6413" s="72" t="s">
        <v>2229</v>
      </c>
      <c r="H6413" s="49" t="s">
        <v>3308</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3589</v>
      </c>
      <c r="G6414" s="72" t="s">
        <v>2229</v>
      </c>
      <c r="H6414" s="49" t="s">
        <v>3574</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3589</v>
      </c>
      <c r="G6415" s="72" t="s">
        <v>2229</v>
      </c>
      <c r="H6415" s="49" t="s">
        <v>3309</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3589</v>
      </c>
      <c r="G6416" s="72" t="s">
        <v>2229</v>
      </c>
      <c r="H6416" s="49" t="s">
        <v>3575</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3589</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3589</v>
      </c>
      <c r="G6418" s="72" t="s">
        <v>2229</v>
      </c>
      <c r="H6418" s="49" t="s">
        <v>3486</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3589</v>
      </c>
      <c r="G6419" s="72" t="s">
        <v>2229</v>
      </c>
      <c r="H6419" s="49" t="s">
        <v>3484</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3589</v>
      </c>
      <c r="G6420" s="72" t="s">
        <v>2229</v>
      </c>
      <c r="H6420" s="49" t="s">
        <v>2844</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3589</v>
      </c>
      <c r="G6421" s="72" t="s">
        <v>2229</v>
      </c>
      <c r="H6421" s="49" t="s">
        <v>3500</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3589</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3562</v>
      </c>
      <c r="G6423" s="72" t="s">
        <v>2229</v>
      </c>
      <c r="H6423" s="49" t="s">
        <v>2773</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3592</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3593</v>
      </c>
      <c r="G6425" s="72" t="s">
        <v>2229</v>
      </c>
      <c r="H6425" s="49" t="s">
        <v>3290</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3290</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3284</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3594</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2753</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3595</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3596</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3344</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3597</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2912</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3562</v>
      </c>
      <c r="G6453" s="72" t="s">
        <v>2229</v>
      </c>
      <c r="H6453" s="49" t="s">
        <v>2773</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2772</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3077</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3546</v>
      </c>
      <c r="G6470" s="72" t="s">
        <v>2229</v>
      </c>
      <c r="H6470" s="49" t="s">
        <v>3214</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3598</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3599</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3600</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3601</v>
      </c>
      <c r="G6480" s="72" t="s">
        <v>2229</v>
      </c>
      <c r="H6480" s="49" t="s">
        <v>3601</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3602</v>
      </c>
      <c r="G6481" s="72" t="s">
        <v>2229</v>
      </c>
      <c r="H6481" s="49" t="s">
        <v>3602</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2760</v>
      </c>
      <c r="G6482" s="72" t="s">
        <v>2229</v>
      </c>
      <c r="H6482" s="49" t="s">
        <v>3290</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3603</v>
      </c>
      <c r="G6483" s="72" t="s">
        <v>2229</v>
      </c>
      <c r="H6483" s="49" t="s">
        <v>3290</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2763</v>
      </c>
      <c r="G6484" s="72" t="s">
        <v>2229</v>
      </c>
      <c r="H6484" s="49" t="s">
        <v>3290</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2765</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3604</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3605</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3606</v>
      </c>
      <c r="G6488" s="72" t="s">
        <v>2229</v>
      </c>
      <c r="H6488" s="49" t="s">
        <v>3607</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3608</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3609</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3610</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2796</v>
      </c>
      <c r="G6492" s="72" t="s">
        <v>2229</v>
      </c>
      <c r="H6492" s="49" t="s">
        <v>3290</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3611</v>
      </c>
      <c r="G6493" s="72" t="s">
        <v>2229</v>
      </c>
      <c r="H6493" s="49" t="s">
        <v>3290</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2804</v>
      </c>
      <c r="G6494" s="72" t="s">
        <v>2229</v>
      </c>
      <c r="H6494" s="49" t="s">
        <v>3290</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2797</v>
      </c>
      <c r="G6495" s="72" t="s">
        <v>2229</v>
      </c>
      <c r="H6495" s="49" t="s">
        <v>3290</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3290</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2771</v>
      </c>
      <c r="G6497" s="72" t="s">
        <v>2229</v>
      </c>
      <c r="H6497" s="49" t="s">
        <v>3290</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2783</v>
      </c>
      <c r="G6498" s="72" t="s">
        <v>2229</v>
      </c>
      <c r="H6498" s="49" t="s">
        <v>3290</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3612</v>
      </c>
      <c r="G6499" s="72" t="s">
        <v>2229</v>
      </c>
      <c r="H6499" s="49" t="s">
        <v>3290</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3613</v>
      </c>
      <c r="G6500" s="72" t="s">
        <v>2229</v>
      </c>
      <c r="H6500" s="49" t="s">
        <v>3290</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2787</v>
      </c>
      <c r="G6501" s="72" t="s">
        <v>2229</v>
      </c>
      <c r="H6501" s="49" t="s">
        <v>3290</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2823</v>
      </c>
      <c r="G6502" s="72" t="s">
        <v>2229</v>
      </c>
      <c r="H6502" s="49" t="s">
        <v>3290</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3614</v>
      </c>
      <c r="G6503" s="72" t="s">
        <v>2229</v>
      </c>
      <c r="H6503" s="49" t="s">
        <v>3290</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3615</v>
      </c>
      <c r="G6504" s="72" t="s">
        <v>2229</v>
      </c>
      <c r="H6504" s="49" t="s">
        <v>3503</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2782</v>
      </c>
      <c r="G6505" s="72" t="s">
        <v>2229</v>
      </c>
      <c r="H6505" s="49" t="s">
        <v>3290</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2761</v>
      </c>
      <c r="G6506" s="72" t="s">
        <v>2229</v>
      </c>
      <c r="H6506" s="49" t="s">
        <v>3290</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3616</v>
      </c>
      <c r="G6507" s="72" t="s">
        <v>2229</v>
      </c>
      <c r="H6507" s="49" t="s">
        <v>3290</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3617</v>
      </c>
      <c r="G6508" s="72" t="s">
        <v>2229</v>
      </c>
      <c r="H6508" s="49" t="s">
        <v>3290</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3618</v>
      </c>
      <c r="G6509" s="72" t="s">
        <v>2229</v>
      </c>
      <c r="H6509" s="49" t="s">
        <v>3290</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2788</v>
      </c>
      <c r="G6510" s="72" t="s">
        <v>2229</v>
      </c>
      <c r="H6510" s="49" t="s">
        <v>3290</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3619</v>
      </c>
      <c r="G6511" s="72" t="s">
        <v>2229</v>
      </c>
      <c r="H6511" s="49" t="s">
        <v>3290</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3620</v>
      </c>
      <c r="G6512" s="72" t="s">
        <v>2229</v>
      </c>
      <c r="H6512" s="49" t="s">
        <v>3290</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3621</v>
      </c>
      <c r="G6513" s="72" t="s">
        <v>2229</v>
      </c>
      <c r="H6513" s="49" t="s">
        <v>3290</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2762</v>
      </c>
      <c r="G6514" s="72" t="s">
        <v>2229</v>
      </c>
      <c r="H6514" s="49" t="s">
        <v>3290</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3622</v>
      </c>
      <c r="G6515" s="72" t="s">
        <v>2229</v>
      </c>
      <c r="H6515" s="49" t="s">
        <v>3503</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3623</v>
      </c>
      <c r="G6516" s="72" t="s">
        <v>2229</v>
      </c>
      <c r="H6516" s="49" t="s">
        <v>3503</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3624</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3625</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3626</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3627</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3628</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3629</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3630</v>
      </c>
      <c r="G6524" s="72" t="s">
        <v>2229</v>
      </c>
      <c r="H6524" s="49" t="s">
        <v>2976</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3631</v>
      </c>
      <c r="G6525" s="72" t="s">
        <v>2229</v>
      </c>
      <c r="H6525" s="49" t="s">
        <v>2976</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3632</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2917</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3633</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3634</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3636</v>
      </c>
      <c r="G6530" s="72" t="s">
        <v>2229</v>
      </c>
      <c r="H6530" s="49" t="s">
        <v>3377</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3638</v>
      </c>
      <c r="G6531" s="72" t="s">
        <v>2229</v>
      </c>
      <c r="H6531" s="49" t="s">
        <v>3061</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3526</v>
      </c>
      <c r="G6532" s="72" t="s">
        <v>2229</v>
      </c>
      <c r="H6532" s="49" t="s">
        <v>3344</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3639</v>
      </c>
      <c r="G6533" s="72" t="s">
        <v>2229</v>
      </c>
      <c r="H6533" s="49" t="s">
        <v>3061</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3603</v>
      </c>
      <c r="G6535" s="72" t="s">
        <v>2229</v>
      </c>
      <c r="H6535" s="49" t="s">
        <v>3344</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3654</v>
      </c>
      <c r="G6540" s="72" t="s">
        <v>2229</v>
      </c>
      <c r="H6540" s="49" t="s">
        <v>3214</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3682</v>
      </c>
      <c r="G6541" s="72" t="s">
        <v>2229</v>
      </c>
      <c r="H6541" s="49" t="s">
        <v>3214</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3697</v>
      </c>
      <c r="G6542" s="72" t="s">
        <v>2229</v>
      </c>
      <c r="H6542" s="49" t="s">
        <v>3214</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3709</v>
      </c>
      <c r="G6543" s="72" t="s">
        <v>2229</v>
      </c>
      <c r="H6543" s="49" t="s">
        <v>3214</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3710</v>
      </c>
      <c r="G6544" s="72" t="s">
        <v>2229</v>
      </c>
      <c r="H6544" s="49" t="s">
        <v>3214</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2888</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2930</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3640</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3503</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3503</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3030</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3641</v>
      </c>
      <c r="G6574" s="72" t="s">
        <v>2229</v>
      </c>
      <c r="H6574" s="49" t="s">
        <v>3642</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3551</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3061</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3141</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3408</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3290</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3643</v>
      </c>
      <c r="G6586" s="72" t="s">
        <v>2229</v>
      </c>
      <c r="H6586" s="49" t="s">
        <v>3290</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3644</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3644</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3226</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3127</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3645</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3645</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3645</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3646</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3646</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2890</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2792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3647</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3648</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3649</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2976</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3126</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2826</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3214</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3214</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3214</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3214</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3214</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3652</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3138</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3080</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2838</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2964</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3080</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3653</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3321</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3047</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2964</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3655</v>
      </c>
      <c r="G6674" s="72" t="s">
        <v>2229</v>
      </c>
      <c r="H6674" s="49" t="s">
        <v>3656</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3564</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3138</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3657</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3655</v>
      </c>
      <c r="G6689" s="72" t="s">
        <v>2229</v>
      </c>
      <c r="H6689" s="49" t="s">
        <v>3656</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3658</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3666</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3561</v>
      </c>
      <c r="G6704" s="72" t="s">
        <v>2229</v>
      </c>
      <c r="H6704" s="49" t="s">
        <v>3574</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3561</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3561</v>
      </c>
      <c r="G6706" s="72" t="s">
        <v>2229</v>
      </c>
      <c r="H6706" s="49" t="s">
        <v>3574</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3561</v>
      </c>
      <c r="G6707" s="72" t="s">
        <v>2229</v>
      </c>
      <c r="H6707" s="49" t="s">
        <v>3591</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3655</v>
      </c>
      <c r="G6708" s="72" t="s">
        <v>2229</v>
      </c>
      <c r="H6708" s="49" t="s">
        <v>3305</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3655</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3561</v>
      </c>
      <c r="G6710" s="72" t="s">
        <v>2229</v>
      </c>
      <c r="H6710" s="49" t="s">
        <v>3698</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3561</v>
      </c>
      <c r="G6711" s="72" t="s">
        <v>2229</v>
      </c>
      <c r="H6711" s="49" t="s">
        <v>3663</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3561</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3561</v>
      </c>
      <c r="G6713" s="72" t="s">
        <v>2229</v>
      </c>
      <c r="H6713" s="49" t="s">
        <v>3572</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3561</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3561</v>
      </c>
      <c r="G6715" s="72" t="s">
        <v>2229</v>
      </c>
      <c r="H6715" s="49" t="s">
        <v>3699</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3561</v>
      </c>
      <c r="G6716" s="72" t="s">
        <v>2229</v>
      </c>
      <c r="H6716" s="49" t="s">
        <v>3700</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3561</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3561</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3561</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3561</v>
      </c>
      <c r="G6720" s="72" t="s">
        <v>2229</v>
      </c>
      <c r="H6720" s="49" t="s">
        <v>3309</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3561</v>
      </c>
      <c r="G6721" s="72" t="s">
        <v>2229</v>
      </c>
      <c r="H6721" s="49" t="s">
        <v>3484</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3561</v>
      </c>
      <c r="G6722" s="72" t="s">
        <v>2229</v>
      </c>
      <c r="H6722" s="49" t="s">
        <v>3575</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3561</v>
      </c>
      <c r="G6723" s="72" t="s">
        <v>2229</v>
      </c>
      <c r="H6723" s="49" t="s">
        <v>3701</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3561</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3561</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3561</v>
      </c>
      <c r="G6726" s="72" t="s">
        <v>2229</v>
      </c>
      <c r="H6726" s="49" t="s">
        <v>3396</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3667</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3138</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3134</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3468</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3030</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2981</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3671</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3030</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2898</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2890</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2890</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3677</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3096</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3680</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3561</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3561</v>
      </c>
      <c r="G6770" s="72" t="s">
        <v>2229</v>
      </c>
      <c r="H6770" s="49" t="s">
        <v>3574</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3561</v>
      </c>
      <c r="G6771" s="72" t="s">
        <v>2229</v>
      </c>
      <c r="H6771" s="49" t="s">
        <v>3702</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3561</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3561</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3561</v>
      </c>
      <c r="G6774" s="72" t="s">
        <v>2229</v>
      </c>
      <c r="H6774" s="49" t="s">
        <v>3703</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3561</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3561</v>
      </c>
      <c r="G6776" s="72" t="s">
        <v>2229</v>
      </c>
      <c r="H6776" s="49" t="s">
        <v>3704</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3561</v>
      </c>
      <c r="G6777" s="72" t="s">
        <v>2229</v>
      </c>
      <c r="H6777" s="49" t="s">
        <v>3705</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3561</v>
      </c>
      <c r="G6778" s="72" t="s">
        <v>2229</v>
      </c>
      <c r="H6778" s="49" t="s">
        <v>3706</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3561</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3561</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3561</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3561</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3561</v>
      </c>
      <c r="G6783" s="72" t="s">
        <v>2229</v>
      </c>
      <c r="H6783" s="49" t="s">
        <v>3707</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3561</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3561</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3561</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3561</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3561</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3561</v>
      </c>
      <c r="G6789" s="72" t="s">
        <v>2229</v>
      </c>
      <c r="H6789" s="49" t="s">
        <v>3746</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3561</v>
      </c>
      <c r="G6790" s="72" t="s">
        <v>2229</v>
      </c>
      <c r="H6790" s="49" t="s">
        <v>3696</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3561</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3658</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3285</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2967</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2967</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2826</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3468</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3072</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3091</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2998</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3684</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2964</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3290</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3290</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3290</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3687</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3290</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3688</v>
      </c>
      <c r="G6872" s="72" t="s">
        <v>2229</v>
      </c>
      <c r="H6872" s="49" t="s">
        <v>3689</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3690</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3290</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3290</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3691</v>
      </c>
      <c r="G6876" s="72" t="s">
        <v>2229</v>
      </c>
      <c r="H6876" s="49" t="s">
        <v>3290</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3692</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3290</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3585</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3693</v>
      </c>
      <c r="G6880" s="72" t="s">
        <v>2229</v>
      </c>
      <c r="H6880" s="49" t="s">
        <v>3290</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2841</v>
      </c>
      <c r="G6881" s="72" t="s">
        <v>2229</v>
      </c>
      <c r="H6881" s="49" t="s">
        <v>3694</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2860</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2841</v>
      </c>
      <c r="G6883" s="72" t="s">
        <v>2229</v>
      </c>
      <c r="H6883" s="49" t="s">
        <v>3687</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3695</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3344</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3659</v>
      </c>
      <c r="G6891" s="72" t="s">
        <v>2229</v>
      </c>
      <c r="H6891" s="49" t="s">
        <v>3660</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3659</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3659</v>
      </c>
      <c r="G6893" s="72" t="s">
        <v>2229</v>
      </c>
      <c r="H6893" s="49" t="s">
        <v>3574</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3659</v>
      </c>
      <c r="G6894" s="72" t="s">
        <v>2229</v>
      </c>
      <c r="H6894" s="49" t="s">
        <v>3661</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3659</v>
      </c>
      <c r="G6895" s="72" t="s">
        <v>2229</v>
      </c>
      <c r="H6895" s="49" t="s">
        <v>3662</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3659</v>
      </c>
      <c r="G6896" s="72" t="s">
        <v>2229</v>
      </c>
      <c r="H6896" s="49" t="s">
        <v>3300</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3659</v>
      </c>
      <c r="G6897" s="72" t="s">
        <v>2229</v>
      </c>
      <c r="H6897" s="49" t="s">
        <v>3663</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3659</v>
      </c>
      <c r="G6898" s="72" t="s">
        <v>2229</v>
      </c>
      <c r="H6898" s="49" t="s">
        <v>3664</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3659</v>
      </c>
      <c r="G6899" s="72" t="s">
        <v>2229</v>
      </c>
      <c r="H6899" s="49" t="s">
        <v>3665</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3659</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3659</v>
      </c>
      <c r="G6901" s="72" t="s">
        <v>2229</v>
      </c>
      <c r="H6901" s="49" t="s">
        <v>3590</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3659</v>
      </c>
      <c r="G6902" s="72" t="s">
        <v>2229</v>
      </c>
      <c r="H6902" s="49" t="s">
        <v>2825</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3659</v>
      </c>
      <c r="G6903" s="72" t="s">
        <v>2229</v>
      </c>
      <c r="H6903" s="49" t="s">
        <v>3571</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3659</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3659</v>
      </c>
      <c r="G6905" s="72" t="s">
        <v>2229</v>
      </c>
      <c r="H6905" s="49" t="s">
        <v>3668</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3659</v>
      </c>
      <c r="G6906" s="72" t="s">
        <v>2229</v>
      </c>
      <c r="H6906" s="49" t="s">
        <v>3669</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3659</v>
      </c>
      <c r="G6907" s="72" t="s">
        <v>2229</v>
      </c>
      <c r="H6907" s="49" t="s">
        <v>3670</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3659</v>
      </c>
      <c r="G6908" s="72" t="s">
        <v>2229</v>
      </c>
      <c r="H6908" s="49" t="s">
        <v>3672</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3659</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3659</v>
      </c>
      <c r="G6910" s="72" t="s">
        <v>2229</v>
      </c>
      <c r="H6910" s="49" t="s">
        <v>3673</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3659</v>
      </c>
      <c r="G6911" s="72" t="s">
        <v>2229</v>
      </c>
      <c r="H6911" s="49" t="s">
        <v>3674</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3659</v>
      </c>
      <c r="G6912" s="72" t="s">
        <v>2229</v>
      </c>
      <c r="H6912" s="49" t="s">
        <v>3675</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3659</v>
      </c>
      <c r="G6913" s="72" t="s">
        <v>2229</v>
      </c>
      <c r="H6913" s="49" t="s">
        <v>3676</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3659</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3659</v>
      </c>
      <c r="G6915" s="72" t="s">
        <v>2229</v>
      </c>
      <c r="H6915" s="49" t="s">
        <v>3678</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3659</v>
      </c>
      <c r="G6916" s="72" t="s">
        <v>2229</v>
      </c>
      <c r="H6916" s="49" t="s">
        <v>3679</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3659</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3659</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3659</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3659</v>
      </c>
      <c r="G6920" s="72" t="s">
        <v>2229</v>
      </c>
      <c r="H6920" s="49" t="s">
        <v>3309</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3659</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3659</v>
      </c>
      <c r="G6922" s="72" t="s">
        <v>2229</v>
      </c>
      <c r="H6922" s="49" t="s">
        <v>3484</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3659</v>
      </c>
      <c r="G6923" s="72" t="s">
        <v>2229</v>
      </c>
      <c r="H6923" s="49" t="s">
        <v>3575</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3659</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3659</v>
      </c>
      <c r="G6925" s="72" t="s">
        <v>2229</v>
      </c>
      <c r="H6925" s="49" t="s">
        <v>3486</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3659</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3659</v>
      </c>
      <c r="G6927" s="72" t="s">
        <v>2229</v>
      </c>
      <c r="H6927" s="49" t="s">
        <v>3681</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3659</v>
      </c>
      <c r="G6928" s="72" t="s">
        <v>2229</v>
      </c>
      <c r="H6928" s="49" t="s">
        <v>3683</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3659</v>
      </c>
      <c r="G6929" s="72" t="s">
        <v>2229</v>
      </c>
      <c r="H6929" s="49" t="s">
        <v>3685</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3659</v>
      </c>
      <c r="G6930" s="72" t="s">
        <v>2229</v>
      </c>
      <c r="H6930" s="49" t="s">
        <v>3686</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3659</v>
      </c>
      <c r="G6934" s="72" t="s">
        <v>2229</v>
      </c>
      <c r="H6934" s="49" t="s">
        <v>3696</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3659</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3333</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3708</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3677</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3550</v>
      </c>
      <c r="G6955" s="72" t="s">
        <v>2229</v>
      </c>
      <c r="H6955" s="49" t="s">
        <v>3214</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3567</v>
      </c>
      <c r="G6956" s="72" t="s">
        <v>2229</v>
      </c>
      <c r="H6956" s="49" t="s">
        <v>3214</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3635</v>
      </c>
      <c r="G6957" s="72" t="s">
        <v>2229</v>
      </c>
      <c r="H6957" s="49" t="s">
        <v>3214</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2770</v>
      </c>
      <c r="G6958" s="72" t="s">
        <v>2229</v>
      </c>
      <c r="H6958" s="49" t="s">
        <v>3214</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3637</v>
      </c>
      <c r="G6959" s="72" t="s">
        <v>2229</v>
      </c>
      <c r="H6959" s="49" t="s">
        <v>3214</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3711</v>
      </c>
      <c r="G6962" s="72" t="s">
        <v>2229</v>
      </c>
      <c r="H6962" s="49" t="s">
        <v>3214</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2828</v>
      </c>
      <c r="G6966" s="72" t="s">
        <v>2229</v>
      </c>
      <c r="H6966" s="49" t="s">
        <v>3290</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2800</v>
      </c>
      <c r="G6967" s="72" t="s">
        <v>2229</v>
      </c>
      <c r="H6967" s="49" t="s">
        <v>3290</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3712</v>
      </c>
      <c r="G6968" s="72" t="s">
        <v>2229</v>
      </c>
      <c r="H6968" s="49" t="s">
        <v>3214</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3713</v>
      </c>
      <c r="G6969" s="72" t="s">
        <v>2229</v>
      </c>
      <c r="H6969" s="49" t="s">
        <v>2976</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2795</v>
      </c>
      <c r="G6970" s="72" t="s">
        <v>2229</v>
      </c>
      <c r="H6970" s="49" t="s">
        <v>3290</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3714</v>
      </c>
      <c r="G6971" s="72" t="s">
        <v>2229</v>
      </c>
      <c r="H6971" s="49" t="s">
        <v>3290</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3715</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2766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3716</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3717</v>
      </c>
      <c r="G6975" s="72" t="s">
        <v>2229</v>
      </c>
      <c r="H6975" s="49" t="s">
        <v>3214</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2801</v>
      </c>
      <c r="G6976" s="72" t="s">
        <v>2229</v>
      </c>
      <c r="H6976" s="49" t="s">
        <v>3290</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3718</v>
      </c>
      <c r="G6977" s="72" t="s">
        <v>2229</v>
      </c>
      <c r="H6977" s="49" t="s">
        <v>3061</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3719</v>
      </c>
      <c r="G6978" s="72" t="s">
        <v>2229</v>
      </c>
      <c r="H6978" s="49" t="s">
        <v>3290</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3720</v>
      </c>
      <c r="G6979" s="72" t="s">
        <v>2229</v>
      </c>
      <c r="H6979" s="49" t="s">
        <v>2976</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2778</v>
      </c>
      <c r="G6980" s="72" t="s">
        <v>2229</v>
      </c>
      <c r="H6980" s="49" t="s">
        <v>3290</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2775</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3721</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3722</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3723</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2777</v>
      </c>
      <c r="G6985" s="72" t="s">
        <v>2229</v>
      </c>
      <c r="H6985" s="49" t="s">
        <v>3214</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2781</v>
      </c>
      <c r="G6986" s="72" t="s">
        <v>2229</v>
      </c>
      <c r="H6986" s="49" t="s">
        <v>3290</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3724</v>
      </c>
      <c r="G6987" s="72" t="s">
        <v>2229</v>
      </c>
      <c r="H6987" s="49" t="s">
        <v>3344</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3725</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3726</v>
      </c>
      <c r="G6989" s="72" t="s">
        <v>2229</v>
      </c>
      <c r="H6989" s="49" t="s">
        <v>3061</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3727</v>
      </c>
      <c r="G6990" s="72" t="s">
        <v>2229</v>
      </c>
      <c r="H6990" s="49" t="s">
        <v>3290</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2813</v>
      </c>
      <c r="G6991" s="72" t="s">
        <v>2229</v>
      </c>
      <c r="H6991" s="49" t="s">
        <v>3290</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3408</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2830</v>
      </c>
      <c r="G6995" s="72" t="s">
        <v>2229</v>
      </c>
      <c r="H6995" s="49" t="s">
        <v>3290</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3728</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3621</v>
      </c>
      <c r="G6997" s="72" t="s">
        <v>2229</v>
      </c>
      <c r="H6997" s="49" t="s">
        <v>3344</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2812</v>
      </c>
      <c r="G6998" s="72" t="s">
        <v>2229</v>
      </c>
      <c r="H6998" s="49" t="s">
        <v>3290</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3729</v>
      </c>
      <c r="G6999" s="72" t="s">
        <v>2229</v>
      </c>
      <c r="H6999" s="49" t="s">
        <v>3503</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2780</v>
      </c>
      <c r="G7000" s="72" t="s">
        <v>2229</v>
      </c>
      <c r="H7000" s="49" t="s">
        <v>3290</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3730</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3731</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3290</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2829</v>
      </c>
      <c r="G7006" s="72" t="s">
        <v>2229</v>
      </c>
      <c r="H7006" s="49" t="s">
        <v>3290</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3732</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2816</v>
      </c>
      <c r="G7009" s="72" t="s">
        <v>2229</v>
      </c>
      <c r="H7009" s="49" t="s">
        <v>3290</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2817</v>
      </c>
      <c r="G7010" s="72" t="s">
        <v>2229</v>
      </c>
      <c r="H7010" s="49" t="s">
        <v>3290</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3733</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3734</v>
      </c>
      <c r="G7016" s="72" t="s">
        <v>2229</v>
      </c>
      <c r="H7016" s="49" t="s">
        <v>3503</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3735</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3736</v>
      </c>
      <c r="G7018" s="72" t="s">
        <v>2229</v>
      </c>
      <c r="H7018" s="49" t="s">
        <v>3736</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3737</v>
      </c>
      <c r="G7019" s="72" t="s">
        <v>2229</v>
      </c>
      <c r="H7019" s="49" t="s">
        <v>3737</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3738</v>
      </c>
      <c r="G7021" s="72" t="s">
        <v>2229</v>
      </c>
      <c r="H7021" s="49" t="s">
        <v>3739</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3379</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3740</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3741</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3742</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3743</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3744</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3745</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3468</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3646</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2826</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3747</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3027</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3321</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3285</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2967</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2841</v>
      </c>
      <c r="G7069" s="72" t="s">
        <v>2229</v>
      </c>
      <c r="H7069" s="49" t="s">
        <v>3747</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3748</v>
      </c>
      <c r="G7070" s="72" t="s">
        <v>2229</v>
      </c>
      <c r="H7070" s="49" t="s">
        <v>3749</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3468</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2976</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3061</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3408</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3342</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3750</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3751</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3752</v>
      </c>
      <c r="G7102" s="72" t="s">
        <v>2229</v>
      </c>
      <c r="H7102" s="49" t="s">
        <v>3753</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3754</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3754</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3652</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3754</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3127</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2838</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3487</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3214</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3755</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3321</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3138</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2890</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3408</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3080</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2890</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3080</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3671</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3653</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2898</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3756</v>
      </c>
      <c r="G7149" s="72" t="s">
        <v>2229</v>
      </c>
      <c r="H7149" s="49" t="s">
        <v>3757</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3758</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3756</v>
      </c>
      <c r="G7157" s="72" t="s">
        <v>2229</v>
      </c>
      <c r="H7157" s="49" t="s">
        <v>3757</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3759</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3759</v>
      </c>
      <c r="G7159" s="72" t="s">
        <v>2229</v>
      </c>
      <c r="H7159" s="49" t="s">
        <v>3679</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3759</v>
      </c>
      <c r="G7160" s="72" t="s">
        <v>2229</v>
      </c>
      <c r="H7160" s="49" t="s">
        <v>3696</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3759</v>
      </c>
      <c r="G7161" s="72" t="s">
        <v>2229</v>
      </c>
      <c r="H7161" s="49" t="s">
        <v>3686</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3759</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3759</v>
      </c>
      <c r="G7163" s="72" t="s">
        <v>2229</v>
      </c>
      <c r="H7163" s="49" t="s">
        <v>3746</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3759</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3759</v>
      </c>
      <c r="G7165" s="72" t="s">
        <v>2229</v>
      </c>
      <c r="H7165" s="49" t="s">
        <v>3576</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3759</v>
      </c>
      <c r="G7166" s="72" t="s">
        <v>2229</v>
      </c>
      <c r="H7166" s="49" t="s">
        <v>3575</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3759</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3759</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3759</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3759</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3759</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3759</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3759</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3759</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3759</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3759</v>
      </c>
      <c r="G7177" s="72" t="s">
        <v>2229</v>
      </c>
      <c r="H7177" s="49" t="s">
        <v>3760</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3756</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3756</v>
      </c>
      <c r="G7181" s="72" t="s">
        <v>2229</v>
      </c>
      <c r="H7181" s="49" t="s">
        <v>3706</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3759</v>
      </c>
      <c r="G7183" s="72" t="s">
        <v>2229</v>
      </c>
      <c r="H7183" s="49" t="s">
        <v>3703</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3756</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3759</v>
      </c>
      <c r="G7185" s="72" t="s">
        <v>2229</v>
      </c>
      <c r="H7185" s="49" t="s">
        <v>3706</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3761</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3762</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3756</v>
      </c>
      <c r="G7188" s="72" t="s">
        <v>2229</v>
      </c>
      <c r="H7188" s="49" t="s">
        <v>3763</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2890</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3494</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3756</v>
      </c>
      <c r="G7191" s="72" t="s">
        <v>2229</v>
      </c>
      <c r="H7191" s="49" t="s">
        <v>3704</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3756</v>
      </c>
      <c r="G7192" s="72" t="s">
        <v>2229</v>
      </c>
      <c r="H7192" s="49" t="s">
        <v>3764</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3756</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3756</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3756</v>
      </c>
      <c r="G7196" s="72" t="s">
        <v>2229</v>
      </c>
      <c r="H7196" s="49" t="s">
        <v>3305</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3759</v>
      </c>
      <c r="G7197" s="72" t="s">
        <v>2229</v>
      </c>
      <c r="H7197" s="49" t="s">
        <v>3572</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3759</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3759</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3220</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3759</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3759</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3759</v>
      </c>
      <c r="G7204" s="72" t="s">
        <v>2229</v>
      </c>
      <c r="H7204" s="49" t="s">
        <v>3764</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3759</v>
      </c>
      <c r="G7205" s="72" t="s">
        <v>2229</v>
      </c>
      <c r="H7205" s="49" t="s">
        <v>3704</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3759</v>
      </c>
      <c r="G7207" s="72" t="s">
        <v>2229</v>
      </c>
      <c r="H7207" s="49" t="s">
        <v>3765</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3759</v>
      </c>
      <c r="G7210" s="72" t="s">
        <v>2229</v>
      </c>
      <c r="H7210" s="49" t="s">
        <v>3766</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3767</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3768</v>
      </c>
      <c r="G7240" s="72" t="s">
        <v>2229</v>
      </c>
      <c r="H7240" s="49" t="s">
        <v>3769</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3759</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3770</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3759</v>
      </c>
      <c r="G7247" s="72" t="s">
        <v>2229</v>
      </c>
      <c r="H7247" s="49" t="s">
        <v>3663</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3072</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3138</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3680</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3468</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3126</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3027</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3138</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3282</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3468</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3745</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3771</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3091</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3468</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2998</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3772</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3773</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3014</v>
      </c>
      <c r="G7322" s="72" t="s">
        <v>2229</v>
      </c>
      <c r="H7322" s="49" t="s">
        <v>3290</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3774</v>
      </c>
      <c r="G7323" s="72" t="s">
        <v>2229</v>
      </c>
      <c r="H7323" s="49" t="s">
        <v>3290</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3775</v>
      </c>
      <c r="G7324" s="72" t="s">
        <v>2229</v>
      </c>
      <c r="H7324" s="49" t="s">
        <v>3290</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3776</v>
      </c>
      <c r="G7325" s="72" t="s">
        <v>2229</v>
      </c>
      <c r="H7325" s="49" t="s">
        <v>3679</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3776</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3776</v>
      </c>
      <c r="G7327" s="72" t="s">
        <v>2229</v>
      </c>
      <c r="H7327" s="49" t="s">
        <v>3575</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3776</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3776</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3776</v>
      </c>
      <c r="G7330" s="72" t="s">
        <v>2229</v>
      </c>
      <c r="H7330" s="49" t="s">
        <v>3764</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3776</v>
      </c>
      <c r="G7331" s="72" t="s">
        <v>2229</v>
      </c>
      <c r="H7331" s="49" t="s">
        <v>3576</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3776</v>
      </c>
      <c r="G7332" s="72" t="s">
        <v>2229</v>
      </c>
      <c r="H7332" s="49" t="s">
        <v>3663</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3776</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3776</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3776</v>
      </c>
      <c r="G7335" s="72" t="s">
        <v>2229</v>
      </c>
      <c r="H7335" s="49" t="s">
        <v>3572</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3776</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3776</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3776</v>
      </c>
      <c r="G7338" s="72" t="s">
        <v>2229</v>
      </c>
      <c r="H7338" s="49" t="s">
        <v>3765</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3776</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3776</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3776</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3776</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3776</v>
      </c>
      <c r="G7343" s="72" t="s">
        <v>2229</v>
      </c>
      <c r="H7343" s="49" t="s">
        <v>3766</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3776</v>
      </c>
      <c r="G7344" s="72" t="s">
        <v>2229</v>
      </c>
      <c r="H7344" s="49" t="s">
        <v>3777</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3776</v>
      </c>
      <c r="G7345" s="72" t="s">
        <v>2229</v>
      </c>
      <c r="H7345" s="49" t="s">
        <v>3704</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3776</v>
      </c>
      <c r="G7346" s="72" t="s">
        <v>2229</v>
      </c>
      <c r="H7346" s="49" t="s">
        <v>3696</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3776</v>
      </c>
      <c r="G7347" s="72" t="s">
        <v>2229</v>
      </c>
      <c r="H7347" s="49" t="s">
        <v>3686</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3776</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3776</v>
      </c>
      <c r="G7349" s="72" t="s">
        <v>2229</v>
      </c>
      <c r="H7349" s="49" t="s">
        <v>3746</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3776</v>
      </c>
      <c r="G7350" s="72" t="s">
        <v>2229</v>
      </c>
      <c r="H7350" s="49" t="s">
        <v>3703</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3776</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3776</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3776</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3776</v>
      </c>
      <c r="G7354" s="72" t="s">
        <v>2229</v>
      </c>
      <c r="H7354" s="49" t="s">
        <v>3706</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3776</v>
      </c>
      <c r="G7355" s="72" t="s">
        <v>2229</v>
      </c>
      <c r="H7355" s="49" t="s">
        <v>3760</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3776</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3778</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3779</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3780</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2753</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3214</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3344</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2930</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2930</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2930</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2930</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3218</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3752</v>
      </c>
      <c r="G7391" s="72" t="s">
        <v>2229</v>
      </c>
      <c r="H7391" s="49" t="s">
        <v>3753</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3781</v>
      </c>
      <c r="G7392" s="72" t="s">
        <v>2229</v>
      </c>
      <c r="H7392" s="49" t="s">
        <v>3782</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3783</v>
      </c>
      <c r="G7395" s="72" t="s">
        <v>2229</v>
      </c>
      <c r="H7395" s="49" t="s">
        <v>3783</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3290</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3784</v>
      </c>
      <c r="G7398" s="72" t="s">
        <v>2229</v>
      </c>
      <c r="H7398" s="49" t="s">
        <v>3784</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3290</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3290</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3290</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3785</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3290</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3379</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3284</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3752</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3752</v>
      </c>
      <c r="G7419" s="72" t="s">
        <v>2229</v>
      </c>
      <c r="H7419" s="49" t="s">
        <v>3706</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3752</v>
      </c>
      <c r="G7421" s="72" t="s">
        <v>2229</v>
      </c>
      <c r="H7421" s="49" t="s">
        <v>3786</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3787</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3290</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3752</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3752</v>
      </c>
      <c r="G7425" s="72" t="s">
        <v>2229</v>
      </c>
      <c r="H7425" s="49" t="s">
        <v>3704</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3752</v>
      </c>
      <c r="G7426" s="72" t="s">
        <v>2229</v>
      </c>
      <c r="H7426" s="49" t="s">
        <v>3764</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3752</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3752</v>
      </c>
      <c r="G7451" s="72" t="s">
        <v>2229</v>
      </c>
      <c r="H7451" s="49" t="s">
        <v>3788</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2930</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3752</v>
      </c>
      <c r="G7454" s="72" t="s">
        <v>2229</v>
      </c>
      <c r="H7454" s="49" t="s">
        <v>3789</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3752</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3790</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3791</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3792</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2811</v>
      </c>
      <c r="G7461" s="72" t="s">
        <v>2229</v>
      </c>
      <c r="H7461" s="49" t="s">
        <v>3290</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2810</v>
      </c>
      <c r="G7462" s="72" t="s">
        <v>2229</v>
      </c>
      <c r="H7462" s="49" t="s">
        <v>3290</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3793</v>
      </c>
      <c r="G7463" s="72" t="s">
        <v>2229</v>
      </c>
      <c r="H7463" s="49" t="s">
        <v>3290</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3794</v>
      </c>
      <c r="G7464" s="72" t="s">
        <v>2229</v>
      </c>
      <c r="H7464" s="49" t="s">
        <v>3290</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3007</v>
      </c>
      <c r="G7465" s="72" t="s">
        <v>2229</v>
      </c>
      <c r="H7465" s="49" t="s">
        <v>3290</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3795</v>
      </c>
      <c r="G7466" s="72" t="s">
        <v>2229</v>
      </c>
      <c r="H7466" s="49" t="s">
        <v>3290</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3796</v>
      </c>
      <c r="G7467" s="72" t="s">
        <v>2229</v>
      </c>
      <c r="H7467" s="49" t="s">
        <v>3290</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3797</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3798</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2819</v>
      </c>
      <c r="G7470" s="72" t="s">
        <v>2229</v>
      </c>
      <c r="H7470" s="49" t="s">
        <v>3344</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3799</v>
      </c>
      <c r="G7471" s="72" t="s">
        <v>2229</v>
      </c>
      <c r="H7471" s="49" t="s">
        <v>2976</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3800</v>
      </c>
      <c r="G7472" s="72" t="s">
        <v>2229</v>
      </c>
      <c r="H7472" s="49" t="s">
        <v>3061</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3801</v>
      </c>
      <c r="G7473" s="72" t="s">
        <v>2229</v>
      </c>
      <c r="H7473" s="49" t="s">
        <v>3214</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3802</v>
      </c>
      <c r="G7474" s="72" t="s">
        <v>2229</v>
      </c>
      <c r="H7474" s="49" t="s">
        <v>3214</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2821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3803</v>
      </c>
      <c r="G7476" s="72" t="s">
        <v>2229</v>
      </c>
      <c r="H7476" s="49" t="s">
        <v>3061</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3804</v>
      </c>
      <c r="G7477" s="72" t="s">
        <v>2229</v>
      </c>
      <c r="H7477" s="49" t="s">
        <v>2976</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2767</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3805</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3529</v>
      </c>
      <c r="G7480" s="72" t="s">
        <v>2229</v>
      </c>
      <c r="H7480" s="49" t="s">
        <v>3344</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3806</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3807</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3808</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3542</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3809</v>
      </c>
      <c r="G7485" s="72" t="s">
        <v>2229</v>
      </c>
      <c r="H7485" s="49" t="s">
        <v>3290</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3810</v>
      </c>
      <c r="G7486" s="72" t="s">
        <v>2229</v>
      </c>
      <c r="H7486" s="49" t="s">
        <v>3290</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3003</v>
      </c>
      <c r="G7487" s="72" t="s">
        <v>2229</v>
      </c>
      <c r="H7487" s="49" t="s">
        <v>3290</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3811</v>
      </c>
      <c r="G7488" s="72" t="s">
        <v>2229</v>
      </c>
      <c r="H7488" s="49" t="s">
        <v>3290</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3812</v>
      </c>
      <c r="G7489" s="72" t="s">
        <v>2229</v>
      </c>
      <c r="H7489" s="49" t="s">
        <v>3290</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3813</v>
      </c>
      <c r="G7490" s="72" t="s">
        <v>2229</v>
      </c>
      <c r="H7490" s="49" t="s">
        <v>3290</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3814</v>
      </c>
      <c r="G7491" s="72" t="s">
        <v>2229</v>
      </c>
      <c r="H7491" s="49" t="s">
        <v>3290</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3010</v>
      </c>
      <c r="G7492" s="72" t="s">
        <v>2229</v>
      </c>
      <c r="H7492" s="49" t="s">
        <v>3290</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3815</v>
      </c>
      <c r="G7493" s="72" t="s">
        <v>2229</v>
      </c>
      <c r="H7493" s="49" t="s">
        <v>3290</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3816</v>
      </c>
      <c r="G7494" s="72" t="s">
        <v>2229</v>
      </c>
      <c r="H7494" s="49" t="s">
        <v>3290</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3817</v>
      </c>
      <c r="G7495" s="72" t="s">
        <v>2229</v>
      </c>
      <c r="H7495" s="49" t="s">
        <v>3214</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3818</v>
      </c>
      <c r="G7496" s="72" t="s">
        <v>2229</v>
      </c>
      <c r="H7496" s="49" t="s">
        <v>3214</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3819</v>
      </c>
      <c r="G7500" s="72" t="s">
        <v>2229</v>
      </c>
      <c r="H7500" s="49" t="s">
        <v>3820</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3821</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3822</v>
      </c>
      <c r="G7502" s="72" t="s">
        <v>2229</v>
      </c>
      <c r="H7502" s="49" t="s">
        <v>3290</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3823</v>
      </c>
      <c r="G7503" s="72" t="s">
        <v>2229</v>
      </c>
      <c r="H7503" s="49" t="s">
        <v>3290</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2930</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2930</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2930</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3824</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3138</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3825</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3826</v>
      </c>
      <c r="G7531" s="72" t="s">
        <v>2229</v>
      </c>
      <c r="H7531" s="49" t="s">
        <v>3827</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2930</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3061</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3828</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3127</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3580</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2920</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3023</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3137</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2892</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3829</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3830</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3831</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3137</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3023</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3829</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3831</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3830</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2892</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3684</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3832</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297">
        <v>-409.12</v>
      </c>
      <c r="K8958" s="298"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297">
        <v>-479.95</v>
      </c>
      <c r="K8959" s="298"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297">
        <v>-498.38</v>
      </c>
      <c r="K8960" s="298"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297">
        <v>-912.33</v>
      </c>
      <c r="K8961" s="298"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297">
        <v>-1084.5899999999999</v>
      </c>
      <c r="K8962" s="298"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297">
        <v>-1928.33</v>
      </c>
      <c r="K8963" s="298"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297">
        <v>-1987.68</v>
      </c>
      <c r="K8964" s="298"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297">
        <v>-2000</v>
      </c>
      <c r="K8965" s="298"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297">
        <v>-2200</v>
      </c>
      <c r="K8966" s="298"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297">
        <v>-2558.4</v>
      </c>
      <c r="K8967" s="298"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297">
        <v>-3402</v>
      </c>
      <c r="K8968" s="298"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297">
        <v>-3696.77</v>
      </c>
      <c r="K8969" s="298"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297">
        <v>-6463.19</v>
      </c>
      <c r="K8970" s="298"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297">
        <v>-328.7</v>
      </c>
      <c r="K8972" s="298"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297">
        <v>-33089.230000000003</v>
      </c>
      <c r="K8973" s="298"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297">
        <v>-96</v>
      </c>
      <c r="K8974" s="298"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297">
        <v>-7.38</v>
      </c>
      <c r="K8976" s="298"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297">
        <v>-448.8</v>
      </c>
      <c r="K8977" s="298"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297">
        <v>-1359</v>
      </c>
      <c r="K8978" s="298"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297">
        <v>-1359</v>
      </c>
      <c r="K8979" s="298"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297">
        <v>-1449</v>
      </c>
      <c r="K8981" s="298"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297">
        <v>-2352.39</v>
      </c>
      <c r="K8982" s="298"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297">
        <v>-2440.7800000000002</v>
      </c>
      <c r="K8983" s="298"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297">
        <v>-4267.2</v>
      </c>
      <c r="K8984" s="298"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297">
        <v>-40079.78</v>
      </c>
      <c r="K8985" s="298"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297">
        <v>-242.05</v>
      </c>
      <c r="K8986" s="298"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297">
        <v>-13673.66</v>
      </c>
      <c r="K8987" s="298"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297">
        <v>-25</v>
      </c>
      <c r="K8988" s="298"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297">
        <v>-50</v>
      </c>
      <c r="K8989" s="298"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297">
        <v>1607.96</v>
      </c>
      <c r="K8990" s="298"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297">
        <v>-156.19</v>
      </c>
      <c r="K8992" s="298"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297">
        <v>-1607.96</v>
      </c>
      <c r="K8993" s="298"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297">
        <v>-148.56</v>
      </c>
      <c r="K8994" s="298"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297">
        <v>-240</v>
      </c>
      <c r="K8995" s="298"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01">
        <v>187027.83</v>
      </c>
      <c r="K8997" s="302"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299">
        <v>200000</v>
      </c>
      <c r="K8998" s="300"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297">
        <v>-8.65</v>
      </c>
      <c r="K8999" s="298"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297">
        <v>-8.65</v>
      </c>
      <c r="K9000" s="298"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297">
        <v>-8.65</v>
      </c>
      <c r="K9001" s="298"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297">
        <v>-17.22</v>
      </c>
      <c r="K9002" s="298"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297">
        <v>-99</v>
      </c>
      <c r="K9003" s="298"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297">
        <v>-462.56</v>
      </c>
      <c r="K9004" s="298"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297">
        <v>-700</v>
      </c>
      <c r="K9005" s="298"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297">
        <v>-700</v>
      </c>
      <c r="K9006" s="298"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297">
        <v>-1180.48</v>
      </c>
      <c r="K9007" s="298"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297">
        <v>-1264.51</v>
      </c>
      <c r="K9008" s="298"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297">
        <v>-1414.48</v>
      </c>
      <c r="K9009" s="298"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297">
        <v>-1607.96</v>
      </c>
      <c r="K9010" s="298"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297">
        <v>-162093.24</v>
      </c>
      <c r="K9011" s="298"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297">
        <v>-2356.63</v>
      </c>
      <c r="K9012" s="298"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299">
        <v>-200000</v>
      </c>
      <c r="K9013" s="300"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297">
        <v>-24</v>
      </c>
      <c r="K9015" s="298"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297">
        <v>919.39</v>
      </c>
      <c r="K9018" s="298"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297">
        <v>-8.65</v>
      </c>
      <c r="K9019" s="298"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297">
        <v>-8.65</v>
      </c>
      <c r="K9020" s="298"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297">
        <v>-8.65</v>
      </c>
      <c r="K9021" s="298"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297">
        <v>-8.65</v>
      </c>
      <c r="K9022" s="298"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297">
        <v>-8.65</v>
      </c>
      <c r="K9023" s="298"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297">
        <v>-8.65</v>
      </c>
      <c r="K9024" s="298"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297">
        <v>-8.65</v>
      </c>
      <c r="K9025" s="298"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297">
        <v>-8.65</v>
      </c>
      <c r="K9026" s="298"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297">
        <v>-8.65</v>
      </c>
      <c r="K9027" s="298"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297">
        <v>-507.13</v>
      </c>
      <c r="K9028" s="298"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297">
        <v>-681.38</v>
      </c>
      <c r="K9029" s="298"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297">
        <v>-1048.25</v>
      </c>
      <c r="K9030" s="298"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297">
        <v>-1048.25</v>
      </c>
      <c r="K9031" s="298"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297">
        <v>-1048.25</v>
      </c>
      <c r="K9032" s="298"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297">
        <v>-1160.5</v>
      </c>
      <c r="K9033" s="298"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297">
        <v>-1414.48</v>
      </c>
      <c r="K9034" s="298"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297">
        <v>-1717.13</v>
      </c>
      <c r="K9035" s="298"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297">
        <v>-1774.13</v>
      </c>
      <c r="K9036" s="298"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297">
        <v>-2464.62</v>
      </c>
      <c r="K9037" s="298"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297">
        <v>-2579.34</v>
      </c>
      <c r="K9038" s="298"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297">
        <v>-6126.25</v>
      </c>
      <c r="K9039" s="298"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297">
        <v>-10691.24</v>
      </c>
      <c r="K9040" s="298"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297">
        <v>-22225.09</v>
      </c>
      <c r="K9041" s="298"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297">
        <v>-10767.49</v>
      </c>
      <c r="K9042" s="298"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297">
        <v>-258.8</v>
      </c>
      <c r="K9043" s="298"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297">
        <v>-9.5</v>
      </c>
      <c r="K9045" s="298"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297">
        <v>-9.5</v>
      </c>
      <c r="K9046" s="298"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297">
        <v>-9.5</v>
      </c>
      <c r="K9047" s="298"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297">
        <v>-35.700000000000003</v>
      </c>
      <c r="K9048" s="298"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297">
        <v>-60</v>
      </c>
      <c r="K9049" s="298"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297">
        <v>-78.72</v>
      </c>
      <c r="K9050" s="298"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297">
        <v>-188</v>
      </c>
      <c r="K9051" s="298"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297">
        <v>-342</v>
      </c>
      <c r="K9052" s="298"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297">
        <v>-473.61</v>
      </c>
      <c r="K9053" s="298"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297">
        <v>-610.23</v>
      </c>
      <c r="K9054" s="298"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297">
        <v>-649.08000000000004</v>
      </c>
      <c r="K9055" s="298"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297">
        <v>-740</v>
      </c>
      <c r="K9056" s="298"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297">
        <v>-767.55</v>
      </c>
      <c r="K9057" s="298"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297">
        <v>-1072.51</v>
      </c>
      <c r="K9058" s="298"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297">
        <v>-2562.9499999999998</v>
      </c>
      <c r="K9059" s="298"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297">
        <v>-2571.6</v>
      </c>
      <c r="K9060" s="298"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297">
        <v>-2883</v>
      </c>
      <c r="K9061" s="298"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297">
        <v>-3129.4</v>
      </c>
      <c r="K9062" s="298"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297">
        <v>-3750</v>
      </c>
      <c r="K9063" s="298"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297">
        <v>-7035</v>
      </c>
      <c r="K9064" s="298"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299">
        <v>120000</v>
      </c>
      <c r="K9066" s="300"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297">
        <v>-9.5</v>
      </c>
      <c r="K9068" s="298"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297">
        <v>-9.5</v>
      </c>
      <c r="K9069" s="298"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297">
        <v>-9.5</v>
      </c>
      <c r="K9070" s="298"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297">
        <v>-9.5</v>
      </c>
      <c r="K9071" s="298"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297">
        <v>-9.5</v>
      </c>
      <c r="K9072" s="298"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297">
        <v>-9.5</v>
      </c>
      <c r="K9073" s="298"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297">
        <v>-9.5</v>
      </c>
      <c r="K9074" s="298"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297">
        <v>-128</v>
      </c>
      <c r="K9075" s="298"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297">
        <v>-637.25</v>
      </c>
      <c r="K9076" s="298"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297">
        <v>-954</v>
      </c>
      <c r="K9077" s="298"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297">
        <v>-1844.8</v>
      </c>
      <c r="K9078" s="298"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297">
        <v>-3500</v>
      </c>
      <c r="K9079" s="298"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297">
        <v>-3960</v>
      </c>
      <c r="K9080" s="298"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297">
        <v>-15000</v>
      </c>
      <c r="K9081" s="298"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297">
        <v>-20300</v>
      </c>
      <c r="K9082" s="298"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297">
        <v>-83977.87</v>
      </c>
      <c r="K9083" s="298"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297">
        <v>-12579.17</v>
      </c>
      <c r="K9084" s="298"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299">
        <v>-120000</v>
      </c>
      <c r="K9085" s="300"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297">
        <v>-320</v>
      </c>
      <c r="K9086" s="298"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297">
        <v>-41840.160000000003</v>
      </c>
      <c r="K9087" s="298"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297">
        <v>-20208.88</v>
      </c>
      <c r="K9088" s="298"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299">
        <v>240000</v>
      </c>
      <c r="K9090" s="300"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297">
        <v>-9.5</v>
      </c>
      <c r="K9092" s="298"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297">
        <v>-9.5</v>
      </c>
      <c r="K9093" s="298"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297">
        <v>-9.5</v>
      </c>
      <c r="K9094" s="298"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297">
        <v>-9.5</v>
      </c>
      <c r="K9095" s="298"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297">
        <v>-9.5</v>
      </c>
      <c r="K9096" s="298"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297">
        <v>-9.5</v>
      </c>
      <c r="K9097" s="298"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297">
        <v>-9.5</v>
      </c>
      <c r="K9098" s="298"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297">
        <v>-9.5</v>
      </c>
      <c r="K9099" s="298"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297">
        <v>-9.5</v>
      </c>
      <c r="K9100" s="298"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297">
        <v>-322.16000000000003</v>
      </c>
      <c r="K9101" s="298"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297">
        <v>-363.6</v>
      </c>
      <c r="K9102" s="298"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297">
        <v>-453.6</v>
      </c>
      <c r="K9103" s="298"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297">
        <v>-548.46</v>
      </c>
      <c r="K9104" s="298"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297">
        <v>-988.51</v>
      </c>
      <c r="K9105" s="298"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297">
        <v>-1270.4000000000001</v>
      </c>
      <c r="K9106" s="298"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297">
        <v>-13660.35</v>
      </c>
      <c r="K9107" s="298"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297">
        <v>-13663.22</v>
      </c>
      <c r="K9108" s="298"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297">
        <v>-19505.25</v>
      </c>
      <c r="K9109" s="298"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297">
        <v>-19505.259999999998</v>
      </c>
      <c r="K9110" s="298"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297">
        <v>-57900</v>
      </c>
      <c r="K9111" s="298"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297">
        <v>-67306.58</v>
      </c>
      <c r="K9112" s="298"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299">
        <v>-240000</v>
      </c>
      <c r="K9113" s="300"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299">
        <v>17000</v>
      </c>
      <c r="K9115" s="300"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297">
        <v>-198.57</v>
      </c>
      <c r="K9117" s="298"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297">
        <v>-300</v>
      </c>
      <c r="K9118" s="298"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297">
        <v>-762.56</v>
      </c>
      <c r="K9119" s="298"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297">
        <v>-1071.6400000000001</v>
      </c>
      <c r="K9120" s="298"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297">
        <v>-1330.25</v>
      </c>
      <c r="K9121" s="298"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297">
        <v>-2510.92</v>
      </c>
      <c r="K9122" s="298"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297">
        <v>-2672.32</v>
      </c>
      <c r="K9123" s="298"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297">
        <v>-3239.04</v>
      </c>
      <c r="K9124" s="298"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297">
        <v>-7513.57</v>
      </c>
      <c r="K9125" s="298"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299">
        <v>-17000</v>
      </c>
      <c r="K9126" s="300"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299">
        <v>23000</v>
      </c>
      <c r="K9128" s="300"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297">
        <v>-347.75</v>
      </c>
      <c r="K9129" s="298"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297">
        <v>-363.34</v>
      </c>
      <c r="K9130" s="298"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297">
        <v>-375.29</v>
      </c>
      <c r="K9131" s="298"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297">
        <v>-414.5</v>
      </c>
      <c r="K9132" s="298"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297">
        <v>-1062</v>
      </c>
      <c r="K9133" s="298"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297">
        <v>-1791.2</v>
      </c>
      <c r="K9134" s="298"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297">
        <v>-1993</v>
      </c>
      <c r="K9135" s="298"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297">
        <v>-2080.8000000000002</v>
      </c>
      <c r="K9136" s="298"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297">
        <v>-2649.27</v>
      </c>
      <c r="K9137" s="298"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297">
        <v>-3013.24</v>
      </c>
      <c r="K9138" s="298"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297">
        <v>-8300</v>
      </c>
      <c r="K9139" s="298"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299">
        <v>-23000</v>
      </c>
      <c r="K9140" s="300"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297">
        <v>-3487.52</v>
      </c>
      <c r="K9141" s="298"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297">
        <v>-1545.04</v>
      </c>
      <c r="K9142" s="298"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297">
        <v>-767.87</v>
      </c>
      <c r="K9143" s="298"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297">
        <v>-84.5</v>
      </c>
      <c r="K9146" s="298"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297">
        <v>-99</v>
      </c>
      <c r="K9147" s="298"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299">
        <v>200000</v>
      </c>
      <c r="K9148" s="300"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297">
        <v>-9.5</v>
      </c>
      <c r="K9149" s="298"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297">
        <v>-9.5</v>
      </c>
      <c r="K9150" s="298"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297">
        <v>-9.5</v>
      </c>
      <c r="K9151" s="298"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297">
        <v>-9.5</v>
      </c>
      <c r="K9152" s="298"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297">
        <v>-26.87</v>
      </c>
      <c r="K9153" s="298"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297">
        <v>-35.07</v>
      </c>
      <c r="K9154" s="298"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297">
        <v>-52.33</v>
      </c>
      <c r="K9155" s="298"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297">
        <v>-52.33</v>
      </c>
      <c r="K9156" s="298"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297">
        <v>-57.61</v>
      </c>
      <c r="K9157" s="298"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297">
        <v>-62.87</v>
      </c>
      <c r="K9158" s="298"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297">
        <v>-62.87</v>
      </c>
      <c r="K9159" s="298"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297">
        <v>-121.59</v>
      </c>
      <c r="K9160" s="298"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297">
        <v>-121.59</v>
      </c>
      <c r="K9161" s="298"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297">
        <v>-169</v>
      </c>
      <c r="K9162" s="298"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297">
        <v>-273.2</v>
      </c>
      <c r="K9163" s="298"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297">
        <v>-306.72000000000003</v>
      </c>
      <c r="K9164" s="298"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297">
        <v>-380.1</v>
      </c>
      <c r="K9165" s="298"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297">
        <v>-448.71</v>
      </c>
      <c r="K9166" s="298"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297">
        <v>-460</v>
      </c>
      <c r="K9167" s="298"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297">
        <v>-465</v>
      </c>
      <c r="K9168" s="298"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297">
        <v>-482.54</v>
      </c>
      <c r="K9169" s="298"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297">
        <v>-602.87</v>
      </c>
      <c r="K9170" s="298"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297">
        <v>-986.27</v>
      </c>
      <c r="K9171" s="298"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297">
        <v>-1600</v>
      </c>
      <c r="K9172" s="298"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297">
        <v>-1857</v>
      </c>
      <c r="K9173" s="298"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297">
        <v>-1987.93</v>
      </c>
      <c r="K9174" s="298"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297">
        <v>-2402.56</v>
      </c>
      <c r="K9175" s="298"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297">
        <v>-2499</v>
      </c>
      <c r="K9176" s="298"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297">
        <v>-3164.7</v>
      </c>
      <c r="K9177" s="298"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297">
        <v>-4236.3</v>
      </c>
      <c r="K9178" s="298"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297">
        <v>-4679.6099999999997</v>
      </c>
      <c r="K9179" s="298"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297">
        <v>-4829</v>
      </c>
      <c r="K9180" s="298"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297">
        <v>-7000</v>
      </c>
      <c r="K9181" s="298"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297">
        <v>-9098.67</v>
      </c>
      <c r="K9182" s="298"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297">
        <v>-125439.61</v>
      </c>
      <c r="K9183" s="298"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299">
        <v>-200000</v>
      </c>
      <c r="K9184" s="300"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297">
        <v>-9.5</v>
      </c>
      <c r="K9186" s="298"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297">
        <v>-9.5</v>
      </c>
      <c r="K9187" s="298"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297">
        <v>-9.5</v>
      </c>
      <c r="K9188" s="298"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297">
        <v>-9.5</v>
      </c>
      <c r="K9189" s="298"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297">
        <v>-9.5</v>
      </c>
      <c r="K9190" s="298"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297">
        <v>-312.5</v>
      </c>
      <c r="K9191" s="298"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297">
        <v>-409.13</v>
      </c>
      <c r="K9192" s="298"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297">
        <v>-480.1</v>
      </c>
      <c r="K9193" s="298"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297">
        <v>-498.54</v>
      </c>
      <c r="K9194" s="298"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297">
        <v>-683</v>
      </c>
      <c r="K9195" s="298"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297">
        <v>-912.34</v>
      </c>
      <c r="K9196" s="298"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297">
        <v>-1084.58</v>
      </c>
      <c r="K9197" s="298"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297">
        <v>-1928.33</v>
      </c>
      <c r="K9198" s="298"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297">
        <v>-1988.27</v>
      </c>
      <c r="K9199" s="298"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297">
        <v>-2288</v>
      </c>
      <c r="K9200" s="298"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297">
        <v>-2526.7199999999998</v>
      </c>
      <c r="K9201" s="298"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297">
        <v>-2775.36</v>
      </c>
      <c r="K9202" s="298"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297">
        <v>-87.5</v>
      </c>
      <c r="K9203" s="298"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297">
        <v>-341.04</v>
      </c>
      <c r="K9204" s="298"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297">
        <v>-160</v>
      </c>
      <c r="K9205" s="298"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297">
        <v>-368</v>
      </c>
      <c r="K9206" s="298"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299">
        <v>55000</v>
      </c>
      <c r="K9208" s="300"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297">
        <v>-9.5</v>
      </c>
      <c r="K9209" s="298"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297">
        <v>-9.5</v>
      </c>
      <c r="K9210" s="298"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297">
        <v>-9.5</v>
      </c>
      <c r="K9211" s="298"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297">
        <v>-9.5</v>
      </c>
      <c r="K9212" s="298"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297">
        <v>-9.5</v>
      </c>
      <c r="K9213" s="298"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297">
        <v>-9.5</v>
      </c>
      <c r="K9214" s="298"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297">
        <v>-9.5</v>
      </c>
      <c r="K9215" s="298"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297">
        <v>-9.5</v>
      </c>
      <c r="K9216" s="298"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297">
        <v>-9.5</v>
      </c>
      <c r="K9217" s="298"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297">
        <v>-90.3</v>
      </c>
      <c r="K9218" s="298"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297">
        <v>-240.4</v>
      </c>
      <c r="K9219" s="298"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297">
        <v>-322.16000000000003</v>
      </c>
      <c r="K9220" s="298"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297">
        <v>-702</v>
      </c>
      <c r="K9221" s="298"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297">
        <v>-1151.7</v>
      </c>
      <c r="K9222" s="298"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297">
        <v>-2132</v>
      </c>
      <c r="K9223" s="298"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297">
        <v>-2564.48</v>
      </c>
      <c r="K9224" s="298"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297">
        <v>-2649.26</v>
      </c>
      <c r="K9225" s="298"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297">
        <v>-3070.1</v>
      </c>
      <c r="K9226" s="298"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297">
        <v>-7000</v>
      </c>
      <c r="K9227" s="298"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297">
        <v>-7165</v>
      </c>
      <c r="K9228" s="298"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297">
        <v>-10000</v>
      </c>
      <c r="K9229" s="298"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297">
        <v>-15324.15</v>
      </c>
      <c r="K9230" s="298"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299">
        <v>-55000</v>
      </c>
      <c r="K9231" s="300"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297">
        <v>-160</v>
      </c>
      <c r="K9232" s="298"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01">
        <v>730988.76</v>
      </c>
      <c r="K9233" s="302"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297">
        <v>-210</v>
      </c>
      <c r="K9235" s="298"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297">
        <v>-242.8</v>
      </c>
      <c r="K9236" s="298"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297">
        <v>-262.5</v>
      </c>
      <c r="K9237" s="298"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297">
        <v>-300</v>
      </c>
      <c r="K9238" s="298"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297">
        <v>-353.92</v>
      </c>
      <c r="K9239" s="298"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297">
        <v>-668</v>
      </c>
      <c r="K9240" s="298"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297">
        <v>-776.44</v>
      </c>
      <c r="K9241" s="298"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297">
        <v>-1088</v>
      </c>
      <c r="K9242" s="298"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297">
        <v>-1254</v>
      </c>
      <c r="K9243" s="298"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297">
        <v>-2020</v>
      </c>
      <c r="K9244" s="298"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297">
        <v>-2114.7399999999998</v>
      </c>
      <c r="K9245" s="298"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297">
        <v>30</v>
      </c>
      <c r="K9247" s="298"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297">
        <v>-2827.32</v>
      </c>
      <c r="K9248" s="298"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297">
        <v>-2805</v>
      </c>
      <c r="K9249" s="298"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297">
        <v>-771.09</v>
      </c>
      <c r="K9250" s="298"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297">
        <v>-382.5</v>
      </c>
      <c r="K9251" s="298"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297">
        <v>7678.78</v>
      </c>
      <c r="K9253" s="298"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299">
        <v>500000</v>
      </c>
      <c r="K9254" s="300"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299">
        <v>499999.99</v>
      </c>
      <c r="K9255" s="300"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299">
        <v>499999.98</v>
      </c>
      <c r="K9256" s="300"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299">
        <v>450000</v>
      </c>
      <c r="K9257" s="300"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297">
        <v>-9.5</v>
      </c>
      <c r="K9258" s="298"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297">
        <v>-9.5</v>
      </c>
      <c r="K9259" s="298"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297">
        <v>-9.5</v>
      </c>
      <c r="K9260" s="298"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297">
        <v>-9.5</v>
      </c>
      <c r="K9261" s="298"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297">
        <v>-9.5</v>
      </c>
      <c r="K9262" s="298"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297">
        <v>-9.5</v>
      </c>
      <c r="K9263" s="298"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297">
        <v>-9.5</v>
      </c>
      <c r="K9264" s="298"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297">
        <v>-17.04</v>
      </c>
      <c r="K9265" s="298"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297">
        <v>-38.4</v>
      </c>
      <c r="K9266" s="298"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297">
        <v>-59.09</v>
      </c>
      <c r="K9267" s="298"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297">
        <v>-59.94</v>
      </c>
      <c r="K9268" s="298"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297">
        <v>-66.3</v>
      </c>
      <c r="K9269" s="298"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297">
        <v>-73.13</v>
      </c>
      <c r="K9270" s="298"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297">
        <v>-79.86</v>
      </c>
      <c r="K9271" s="298"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297">
        <v>-142.85</v>
      </c>
      <c r="K9272" s="298"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297">
        <v>-149.57</v>
      </c>
      <c r="K9273" s="298"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297">
        <v>-183.16</v>
      </c>
      <c r="K9274" s="298"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297">
        <v>-226.69</v>
      </c>
      <c r="K9275" s="298"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297">
        <v>-244.92</v>
      </c>
      <c r="K9276" s="298"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297">
        <v>-245.85</v>
      </c>
      <c r="K9277" s="298"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297">
        <v>-247.57</v>
      </c>
      <c r="K9278" s="298"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297">
        <v>-427.04</v>
      </c>
      <c r="K9279" s="298"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297">
        <v>-456.75</v>
      </c>
      <c r="K9280" s="298"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297">
        <v>-540.09</v>
      </c>
      <c r="K9281" s="298"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297">
        <v>-759.26</v>
      </c>
      <c r="K9282" s="298"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297">
        <v>-1058.3599999999999</v>
      </c>
      <c r="K9283" s="298"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297">
        <v>-1708.69</v>
      </c>
      <c r="K9284" s="298"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297">
        <v>-1823.07</v>
      </c>
      <c r="K9285" s="298"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297">
        <v>-2704.34</v>
      </c>
      <c r="K9286" s="298"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297">
        <v>-2390.37</v>
      </c>
      <c r="K9287" s="298"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297">
        <v>-1185.75</v>
      </c>
      <c r="K9288" s="298"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297">
        <v>-2885.66</v>
      </c>
      <c r="K9289" s="298"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297">
        <v>-3182.46</v>
      </c>
      <c r="K9290" s="298"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297">
        <v>-3300</v>
      </c>
      <c r="K9291" s="298"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297">
        <v>-4048.02</v>
      </c>
      <c r="K9292" s="298"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297">
        <v>-4575.18</v>
      </c>
      <c r="K9293" s="298"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297">
        <v>-4921.37</v>
      </c>
      <c r="K9294" s="298"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297">
        <v>-5651.51</v>
      </c>
      <c r="K9295" s="298"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297">
        <v>-6018.06</v>
      </c>
      <c r="K9296" s="298"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297">
        <v>-8740</v>
      </c>
      <c r="K9297" s="298"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297">
        <v>-9865.6299999999992</v>
      </c>
      <c r="K9298" s="298"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297">
        <v>-11389.18</v>
      </c>
      <c r="K9299" s="298"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297">
        <v>-11641.94</v>
      </c>
      <c r="K9300" s="298"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297">
        <v>-14098.05</v>
      </c>
      <c r="K9301" s="298"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297">
        <v>-17961</v>
      </c>
      <c r="K9302" s="298"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297">
        <v>-18656</v>
      </c>
      <c r="K9303" s="298"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297">
        <v>-29345.040000000001</v>
      </c>
      <c r="K9304" s="298"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297">
        <v>-49900</v>
      </c>
      <c r="K9305" s="298"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297">
        <v>-110441.39</v>
      </c>
      <c r="K9306" s="298"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297">
        <v>-195349.08</v>
      </c>
      <c r="K9307" s="298"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297">
        <v>-362764.58</v>
      </c>
      <c r="K9308" s="298"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297">
        <v>-396996.91</v>
      </c>
      <c r="K9309" s="298"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297">
        <v>-7678.78</v>
      </c>
      <c r="K9310" s="298"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297">
        <v>-12101.13</v>
      </c>
      <c r="K9311" s="298"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299">
        <v>-450000</v>
      </c>
      <c r="K9312" s="300"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299">
        <v>-499999.98</v>
      </c>
      <c r="K9313" s="300"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299">
        <v>-499999.99</v>
      </c>
      <c r="K9314" s="300"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299">
        <v>-500000</v>
      </c>
      <c r="K9315" s="300"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297">
        <v>-295.5</v>
      </c>
      <c r="K9316" s="298"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299">
        <v>450000</v>
      </c>
      <c r="K9318" s="300"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297">
        <v>-9.5</v>
      </c>
      <c r="K9319" s="298"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297">
        <v>-9.5</v>
      </c>
      <c r="K9320" s="298"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297">
        <v>-9.5</v>
      </c>
      <c r="K9321" s="298"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297">
        <v>-9.5</v>
      </c>
      <c r="K9322" s="298"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297">
        <v>-56.45</v>
      </c>
      <c r="K9323" s="298"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297">
        <v>-330.89</v>
      </c>
      <c r="K9324" s="298"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297">
        <v>-372.4</v>
      </c>
      <c r="K9325" s="298"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297">
        <v>-1375.5</v>
      </c>
      <c r="K9326" s="298"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297">
        <v>-2150.29</v>
      </c>
      <c r="K9327" s="298"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297">
        <v>-2649.26</v>
      </c>
      <c r="K9328" s="298"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297">
        <v>-380000</v>
      </c>
      <c r="K9329" s="298"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299">
        <v>-450000</v>
      </c>
      <c r="K9330" s="300"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297">
        <v>-87.5</v>
      </c>
      <c r="K9331" s="298"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297">
        <v>-528</v>
      </c>
      <c r="K9332" s="298"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297">
        <v>-87.5</v>
      </c>
      <c r="K9333" s="298"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297">
        <v>-295.5</v>
      </c>
      <c r="K9334" s="298"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299">
        <v>500000</v>
      </c>
      <c r="K9336" s="300"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297">
        <v>-202</v>
      </c>
      <c r="K9337" s="298"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297">
        <v>-351.84</v>
      </c>
      <c r="K9338" s="298"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297">
        <v>-683.03</v>
      </c>
      <c r="K9339" s="298"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297">
        <v>-3091.2</v>
      </c>
      <c r="K9340" s="298"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297">
        <v>-3111.72</v>
      </c>
      <c r="K9341" s="298"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299">
        <v>-500000</v>
      </c>
      <c r="K9342" s="300"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01">
        <v>633690.65</v>
      </c>
      <c r="K9344" s="302"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01">
        <v>255524.79</v>
      </c>
      <c r="K9345" s="302"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01">
        <v>110784.56</v>
      </c>
      <c r="K9346" s="302"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297">
        <v>-311.35000000000002</v>
      </c>
      <c r="K9347" s="298"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399" si="292">IF(K9348="NÃO ENCONTRADO",0,RIGHT(D9348,4))</f>
        <v>2018</v>
      </c>
      <c r="B9348" s="72" t="s">
        <v>2228</v>
      </c>
      <c r="C9348" s="73" t="s">
        <v>138</v>
      </c>
      <c r="D9348" s="74" t="str">
        <f t="shared" ref="D9348:D9399" si="293">TEXT(E9348,"mmm/aaaa")</f>
        <v>abr/2018</v>
      </c>
      <c r="E9348" s="53">
        <v>43215</v>
      </c>
      <c r="F9348" s="75" t="s">
        <v>1061</v>
      </c>
      <c r="G9348" s="72" t="s">
        <v>2229</v>
      </c>
      <c r="H9348" s="49" t="s">
        <v>2241</v>
      </c>
      <c r="I9348" s="49" t="s">
        <v>2170</v>
      </c>
      <c r="J9348" s="297">
        <v>-387.77</v>
      </c>
      <c r="K9348" s="298"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297">
        <v>-618</v>
      </c>
      <c r="K9349" s="298"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297">
        <v>-1046</v>
      </c>
      <c r="K9350" s="298"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297">
        <v>-2967.8</v>
      </c>
      <c r="K9351" s="298"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299">
        <v>500000</v>
      </c>
      <c r="K9352" s="300"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297">
        <v>-9.5</v>
      </c>
      <c r="K9353" s="298"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297">
        <v>-53.05</v>
      </c>
      <c r="K9354" s="298"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297">
        <v>-360</v>
      </c>
      <c r="K9355" s="298"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297">
        <v>-381.88</v>
      </c>
      <c r="K9356" s="298"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297">
        <v>-453.6</v>
      </c>
      <c r="K9357" s="298"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297">
        <v>-1386</v>
      </c>
      <c r="K9358" s="298"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299">
        <v>-500000</v>
      </c>
      <c r="K9359" s="300"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297">
        <v>-87.5</v>
      </c>
      <c r="K9360" s="298"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297">
        <v>-25</v>
      </c>
      <c r="K9361" s="298"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297">
        <v>-25</v>
      </c>
      <c r="K9362" s="298"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297">
        <v>330.89</v>
      </c>
      <c r="K9364" s="298"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297">
        <v>-2.5</v>
      </c>
      <c r="K9365" s="298"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297">
        <v>-9.5</v>
      </c>
      <c r="K9366" s="298"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297">
        <v>-45.55</v>
      </c>
      <c r="K9367" s="298"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297">
        <v>-154.28</v>
      </c>
      <c r="K9368" s="298"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297">
        <v>-213.45</v>
      </c>
      <c r="K9369" s="298"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297">
        <v>-240.96</v>
      </c>
      <c r="K9370" s="298"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297">
        <v>-254</v>
      </c>
      <c r="K9371" s="298"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297">
        <v>-301.98</v>
      </c>
      <c r="K9372" s="298"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297">
        <v>-391.78</v>
      </c>
      <c r="K9373" s="298"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297">
        <v>-674.3</v>
      </c>
      <c r="K9374" s="298"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297">
        <v>-960</v>
      </c>
      <c r="K9375" s="298"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297">
        <v>-1571.17</v>
      </c>
      <c r="K9376" s="298"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297">
        <v>-1821.22</v>
      </c>
      <c r="K9377" s="298"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297">
        <v>-1992.94</v>
      </c>
      <c r="K9378" s="298"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297">
        <v>-2510.9299999999998</v>
      </c>
      <c r="K9379" s="298"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297">
        <v>-2664.72</v>
      </c>
      <c r="K9380" s="298"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297">
        <v>-3920</v>
      </c>
      <c r="K9381" s="298"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297">
        <v>-3922.08</v>
      </c>
      <c r="K9382" s="298"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297">
        <v>-4033</v>
      </c>
      <c r="K9383" s="298"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297">
        <v>-4365.62</v>
      </c>
      <c r="K9384" s="298"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297">
        <v>-4469.1499999999996</v>
      </c>
      <c r="K9385" s="298"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297">
        <v>-4996.57</v>
      </c>
      <c r="K9386" s="298"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297">
        <v>-20875.8</v>
      </c>
      <c r="K9387" s="298"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297">
        <v>-501.75</v>
      </c>
      <c r="K9390" s="298"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01">
        <v>7751.14</v>
      </c>
      <c r="K9392" s="302"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01">
        <v>0.21</v>
      </c>
      <c r="K9393" s="302"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299">
        <v>500000</v>
      </c>
      <c r="K9394" s="300"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01">
        <v>859.71</v>
      </c>
      <c r="K9395" s="302"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297">
        <v>256.04000000000002</v>
      </c>
      <c r="K9396" s="298"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299">
        <v>-500000</v>
      </c>
      <c r="K9397" s="300"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297">
        <v>-415.36</v>
      </c>
      <c r="K9398" s="298"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297">
        <v>-663.58</v>
      </c>
      <c r="K9399" s="298" t="str">
        <f>IFERROR(IFERROR(VLOOKUP(I9399,'DE-PARA'!B:D,3,0),VLOOKUP(I9399,'DE-PARA'!C:D,2,0)),"NÃO ENCONTRADO")</f>
        <v>Reembolso de Rateios(-)</v>
      </c>
      <c r="L9399" s="50" t="str">
        <f>VLOOKUP(K9399,'Base -Receita-Despesa'!$B:$AS,1,FALSE)</f>
        <v>Reembolso de Rateios(-)</v>
      </c>
    </row>
  </sheetData>
  <autoFilter ref="B3:L3" xr:uid="{00000000-0001-0000-0400-000000000000}">
    <sortState xmlns:xlrd2="http://schemas.microsoft.com/office/spreadsheetml/2017/richdata2" ref="B4:L21329">
      <sortCondition ref="E3"/>
    </sortState>
  </autoFilter>
  <conditionalFormatting sqref="K4:K9399">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s>
  <pageMargins left="0.25" right="0.25" top="0.75" bottom="0.75" header="0.3" footer="0.3"/>
  <pageSetup paperSize="9" scale="55" fitToHeight="0" orientation="landscape" r:id="rId32"/>
  <drawing r:id="rId33"/>
  <legacyDrawing r:id="rId34"/>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I2462:I2471 I3912:I3915 I2478 I3485:I3531 I3855 I3872:I3873 I2473:I2476 I3917:I3954 I3622:I3629 I3668 I3909 I3991:I4050 I4273:I4523 I4569:I4580 I4534:I4567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I9400:I1048576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3271</v>
      </c>
      <c r="D3" s="86" t="s">
        <v>114</v>
      </c>
      <c r="J3" s="336" t="s">
        <v>38</v>
      </c>
    </row>
    <row r="4" spans="2:10" ht="12" x14ac:dyDescent="0.3">
      <c r="B4" s="87"/>
      <c r="C4" s="87"/>
      <c r="D4" s="88"/>
      <c r="J4" s="336"/>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2895</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2886</v>
      </c>
      <c r="D60" s="88" t="str">
        <f t="shared" si="3"/>
        <v>Serviços</v>
      </c>
    </row>
    <row r="61" spans="2:10" x14ac:dyDescent="0.3">
      <c r="B61" s="96" t="s">
        <v>2202</v>
      </c>
      <c r="C61" s="96" t="s">
        <v>2887</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3833</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3272</v>
      </c>
      <c r="J105" s="5"/>
    </row>
    <row r="106" spans="2:10" x14ac:dyDescent="0.3">
      <c r="B106" s="96" t="s">
        <v>1064</v>
      </c>
      <c r="C106" s="93"/>
      <c r="D106" s="88" t="s">
        <v>3273</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DOCID-2020503232-2446422</_dlc_DocId>
    <_dlc_DocIdUrl xmlns="c1178b72-d3f5-4356-be28-21acd058a982">
      <Url>https://ibghorg.sharepoint.com/documentos/_layouts/15/DocIdRedir.aspx?ID=DOCID-2020503232-2446422</Url>
      <Description>DOCID-2020503232-2446422</Description>
    </_dlc_DocIdUrl>
  </documentManagement>
</p:properties>
</file>

<file path=customXml/itemProps1.xml><?xml version="1.0" encoding="utf-8"?>
<ds:datastoreItem xmlns:ds="http://schemas.openxmlformats.org/officeDocument/2006/customXml" ds:itemID="{0B585347-A364-48E1-BB0F-7A01984BA181}"/>
</file>

<file path=customXml/itemProps2.xml><?xml version="1.0" encoding="utf-8"?>
<ds:datastoreItem xmlns:ds="http://schemas.openxmlformats.org/officeDocument/2006/customXml" ds:itemID="{C6D1F74E-0FC0-4008-8CA2-07A8B74943C2}"/>
</file>

<file path=customXml/itemProps3.xml><?xml version="1.0" encoding="utf-8"?>
<ds:datastoreItem xmlns:ds="http://schemas.openxmlformats.org/officeDocument/2006/customXml" ds:itemID="{0DAB93CA-0ECF-4408-9EDA-8F3451A89C48}"/>
</file>

<file path=customXml/itemProps4.xml><?xml version="1.0" encoding="utf-8"?>
<ds:datastoreItem xmlns:ds="http://schemas.openxmlformats.org/officeDocument/2006/customXml" ds:itemID="{B9BC3198-A9C3-427B-83D1-B1DC0FEEA3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bd85878e-326d-4ea7-8ab3-5cfe1aa8e2ca</vt:lpwstr>
  </property>
</Properties>
</file>