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9\06\"/>
    </mc:Choice>
  </mc:AlternateContent>
  <xr:revisionPtr revIDLastSave="0" documentId="13_ncr:1_{05EF1C71-12B0-46BE-9B7A-CD726E641DE6}"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K3" i="9"/>
  <c r="AL3" i="9"/>
  <c r="AM3" i="9"/>
  <c r="AN3" i="9"/>
  <c r="AG5" i="9"/>
  <c r="AH5" i="9"/>
  <c r="AI5" i="9"/>
  <c r="AJ5" i="9"/>
  <c r="AK5" i="9"/>
  <c r="AL5" i="9"/>
  <c r="AM5" i="9"/>
  <c r="AN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K10923" i="7"/>
  <c r="K10926" i="7"/>
  <c r="K10933" i="7"/>
  <c r="K10936" i="7"/>
  <c r="K10950" i="7"/>
  <c r="K10956" i="7"/>
  <c r="K10958" i="7"/>
  <c r="K10985" i="7"/>
  <c r="K10990" i="7"/>
  <c r="K11013" i="7"/>
  <c r="K11030" i="7"/>
  <c r="K11036" i="7"/>
  <c r="K11053" i="7"/>
  <c r="K11068" i="7"/>
  <c r="K11089" i="7"/>
  <c r="K11096" i="7"/>
  <c r="K11112" i="7"/>
  <c r="K11115" i="7"/>
  <c r="K11176" i="7"/>
  <c r="K11177" i="7"/>
  <c r="K11184" i="7"/>
  <c r="K11188" i="7"/>
  <c r="K11193" i="7"/>
  <c r="K11202" i="7"/>
  <c r="K11208" i="7"/>
  <c r="K11212" i="7"/>
  <c r="K11213" i="7"/>
  <c r="K11224" i="7"/>
  <c r="K11225" i="7"/>
  <c r="K11226" i="7"/>
  <c r="K11238" i="7"/>
  <c r="K11245" i="7"/>
  <c r="K11246" i="7"/>
  <c r="K11260" i="7"/>
  <c r="K11261" i="7"/>
  <c r="K11262" i="7"/>
  <c r="K11264" i="7"/>
  <c r="K11266" i="7"/>
  <c r="K11268" i="7"/>
  <c r="K11270" i="7"/>
  <c r="K11271" i="7"/>
  <c r="K11280" i="7"/>
  <c r="K11289" i="7"/>
  <c r="K11301" i="7"/>
  <c r="K11303" i="7"/>
  <c r="K11310" i="7"/>
  <c r="K11312" i="7"/>
  <c r="K11315" i="7"/>
  <c r="K11316" i="7"/>
  <c r="K11318" i="7"/>
  <c r="K11321" i="7"/>
  <c r="K11322" i="7"/>
  <c r="K11327" i="7"/>
  <c r="K11328" i="7"/>
  <c r="K11332" i="7"/>
  <c r="K11334" i="7"/>
  <c r="K11338" i="7"/>
  <c r="K11339" i="7"/>
  <c r="K11356" i="7"/>
  <c r="K11357" i="7"/>
  <c r="K11359" i="7"/>
  <c r="K11361" i="7"/>
  <c r="K11363" i="7"/>
  <c r="K11365" i="7"/>
  <c r="K11367" i="7"/>
  <c r="K11369" i="7"/>
  <c r="K11371" i="7"/>
  <c r="K11376" i="7"/>
  <c r="K11378" i="7"/>
  <c r="K11380" i="7"/>
  <c r="K11382" i="7"/>
  <c r="K11386" i="7"/>
  <c r="K11397" i="7"/>
  <c r="K11398" i="7"/>
  <c r="K11416" i="7"/>
  <c r="K11432" i="7"/>
  <c r="K11441" i="7"/>
  <c r="K11450" i="7"/>
  <c r="K11452" i="7"/>
  <c r="K11454" i="7"/>
  <c r="K11456" i="7"/>
  <c r="K11458" i="7"/>
  <c r="K11465" i="7"/>
  <c r="K11467" i="7"/>
  <c r="K11473" i="7"/>
  <c r="K11474" i="7"/>
  <c r="K11475" i="7"/>
  <c r="K11476" i="7"/>
  <c r="K11477" i="7"/>
  <c r="K11478" i="7"/>
  <c r="K11479" i="7"/>
  <c r="K11480" i="7"/>
  <c r="K11481" i="7"/>
  <c r="K11482" i="7"/>
  <c r="K11484" i="7"/>
  <c r="K11485" i="7"/>
  <c r="K11486" i="7"/>
  <c r="K11488" i="7"/>
  <c r="K11489" i="7"/>
  <c r="K11498" i="7"/>
  <c r="K11500" i="7"/>
  <c r="K11501" i="7"/>
  <c r="K11502" i="7"/>
  <c r="K11504" i="7"/>
  <c r="K11505" i="7"/>
  <c r="K11510" i="7"/>
  <c r="K11512" i="7"/>
  <c r="K11513" i="7"/>
  <c r="K11517" i="7"/>
  <c r="K11521" i="7"/>
  <c r="K11532" i="7"/>
  <c r="K11533" i="7"/>
  <c r="K11536" i="7"/>
  <c r="K11547" i="7"/>
  <c r="K11549" i="7"/>
  <c r="K11551" i="7"/>
  <c r="K11552" i="7"/>
  <c r="K11554" i="7"/>
  <c r="K11556" i="7"/>
  <c r="K11557" i="7"/>
  <c r="K11558" i="7"/>
  <c r="K11559" i="7"/>
  <c r="K11565" i="7"/>
  <c r="K11566" i="7"/>
  <c r="K11567" i="7"/>
  <c r="K11572" i="7"/>
  <c r="K11574" i="7"/>
  <c r="K11576" i="7"/>
  <c r="K11578" i="7"/>
  <c r="K11580" i="7"/>
  <c r="K11582" i="7"/>
  <c r="K11584" i="7"/>
  <c r="K11586" i="7"/>
  <c r="K11588" i="7"/>
  <c r="K11590" i="7"/>
  <c r="K11592" i="7"/>
  <c r="K11595" i="7"/>
  <c r="K11597" i="7"/>
  <c r="K11599" i="7"/>
  <c r="K11601" i="7"/>
  <c r="K11603" i="7"/>
  <c r="K11605" i="7"/>
  <c r="K11607" i="7"/>
  <c r="K11609" i="7"/>
  <c r="K11611" i="7"/>
  <c r="K11613" i="7"/>
  <c r="K11647" i="7"/>
  <c r="K11658" i="7"/>
  <c r="K11668" i="7"/>
  <c r="K11670" i="7"/>
  <c r="K11672" i="7"/>
  <c r="K11675" i="7"/>
  <c r="K11679" i="7"/>
  <c r="K11685" i="7"/>
  <c r="K11706" i="7"/>
  <c r="K11709" i="7"/>
  <c r="K11710" i="7"/>
  <c r="K11711" i="7"/>
  <c r="K11719" i="7"/>
  <c r="K11720" i="7"/>
  <c r="K11724" i="7"/>
  <c r="K11726" i="7"/>
  <c r="K11728" i="7"/>
  <c r="K11730" i="7"/>
  <c r="K11731" i="7"/>
  <c r="K11732" i="7"/>
  <c r="K11734" i="7"/>
  <c r="K11736" i="7"/>
  <c r="K11738" i="7"/>
  <c r="K11746" i="7"/>
  <c r="K11759" i="7"/>
  <c r="K11761" i="7"/>
  <c r="K11763" i="7"/>
  <c r="K11767" i="7"/>
  <c r="K11769" i="7"/>
  <c r="K11771" i="7"/>
  <c r="K11773" i="7"/>
  <c r="K11797" i="7"/>
  <c r="K11800" i="7"/>
  <c r="K11802" i="7"/>
  <c r="K11814" i="7"/>
  <c r="K11816" i="7"/>
  <c r="K11823" i="7"/>
  <c r="K11825" i="7"/>
  <c r="K11827" i="7"/>
  <c r="K11832" i="7"/>
  <c r="K11834" i="7"/>
  <c r="K11835" i="7"/>
  <c r="K11836" i="7"/>
  <c r="K11842" i="7"/>
  <c r="K11847" i="7"/>
  <c r="K11848" i="7"/>
  <c r="K11849" i="7"/>
  <c r="K11851" i="7"/>
  <c r="K11854" i="7"/>
  <c r="K11856" i="7"/>
  <c r="K11858" i="7"/>
  <c r="K11860" i="7"/>
  <c r="K11862" i="7"/>
  <c r="K11864" i="7"/>
  <c r="K11866" i="7"/>
  <c r="K11868" i="7"/>
  <c r="K11870" i="7"/>
  <c r="K11872" i="7"/>
  <c r="K11874" i="7"/>
  <c r="K11876" i="7"/>
  <c r="K11878" i="7"/>
  <c r="K11880" i="7"/>
  <c r="K11882" i="7"/>
  <c r="K11884" i="7"/>
  <c r="K11886" i="7"/>
  <c r="K11888" i="7"/>
  <c r="K11890" i="7"/>
  <c r="K11892" i="7"/>
  <c r="K11894" i="7"/>
  <c r="K11896" i="7"/>
  <c r="K11898" i="7"/>
  <c r="K11900" i="7"/>
  <c r="K11902" i="7"/>
  <c r="K11904" i="7"/>
  <c r="K11906" i="7"/>
  <c r="K11908" i="7"/>
  <c r="K11910" i="7"/>
  <c r="K11912" i="7"/>
  <c r="K11914" i="7"/>
  <c r="K11916" i="7"/>
  <c r="K11918" i="7"/>
  <c r="K11920" i="7"/>
  <c r="K11922" i="7"/>
  <c r="K11924" i="7"/>
  <c r="K11926" i="7"/>
  <c r="K11928" i="7"/>
  <c r="K11930" i="7"/>
  <c r="K11932" i="7"/>
  <c r="K11934" i="7"/>
  <c r="K11936" i="7"/>
  <c r="K11938" i="7"/>
  <c r="K11940" i="7"/>
  <c r="K11942" i="7"/>
  <c r="K11944" i="7"/>
  <c r="K11946" i="7"/>
  <c r="K11948" i="7"/>
  <c r="K11950" i="7"/>
  <c r="K11952" i="7"/>
  <c r="K11954" i="7"/>
  <c r="K11956" i="7"/>
  <c r="K11958" i="7"/>
  <c r="K11960" i="7"/>
  <c r="K11962" i="7"/>
  <c r="K11964" i="7"/>
  <c r="K11966" i="7"/>
  <c r="K11974" i="7"/>
  <c r="K11976" i="7"/>
  <c r="K11978" i="7"/>
  <c r="K11980" i="7"/>
  <c r="K11982" i="7"/>
  <c r="K11984" i="7"/>
  <c r="K11986" i="7"/>
  <c r="K11988" i="7"/>
  <c r="K11990" i="7"/>
  <c r="K11992" i="7"/>
  <c r="K11994" i="7"/>
  <c r="K11996" i="7"/>
  <c r="K11998" i="7"/>
  <c r="K12008" i="7"/>
  <c r="K12010" i="7"/>
  <c r="K12021" i="7"/>
  <c r="K12030" i="7"/>
  <c r="K12032" i="7"/>
  <c r="K12034" i="7"/>
  <c r="K12036" i="7"/>
  <c r="K12040" i="7"/>
  <c r="K12042" i="7"/>
  <c r="K12072" i="7"/>
  <c r="K12101" i="7"/>
  <c r="K12105" i="7"/>
  <c r="K12107" i="7"/>
  <c r="K12109" i="7"/>
  <c r="K12112" i="7"/>
  <c r="K12113" i="7"/>
  <c r="K12115" i="7"/>
  <c r="K12116" i="7"/>
  <c r="K12118" i="7"/>
  <c r="K12120" i="7"/>
  <c r="K12122" i="7"/>
  <c r="K12145" i="7"/>
  <c r="K12150" i="7"/>
  <c r="K12165" i="7"/>
  <c r="AE15" i="9"/>
  <c r="AF15" i="9"/>
  <c r="AG15" i="9"/>
  <c r="AH15" i="9"/>
  <c r="AI15" i="9"/>
  <c r="AJ15" i="9"/>
  <c r="AK15" i="9"/>
  <c r="AL15" i="9"/>
  <c r="AM15" i="9"/>
  <c r="AN15" i="9"/>
  <c r="AD15" i="9"/>
  <c r="AE13" i="9"/>
  <c r="AF13" i="9"/>
  <c r="AG13" i="9"/>
  <c r="AH13" i="9"/>
  <c r="AI13" i="9"/>
  <c r="AJ13" i="9"/>
  <c r="AK13" i="9"/>
  <c r="AL13" i="9"/>
  <c r="AM13" i="9"/>
  <c r="AN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BD2" i="3"/>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V66" i="3" s="1"/>
  <c r="AQ20" i="9"/>
  <c r="AW66" i="3" s="1"/>
  <c r="AR20" i="9"/>
  <c r="AX66" i="3" s="1"/>
  <c r="AS20" i="9"/>
  <c r="AY66" i="3" s="1"/>
  <c r="AT20" i="9"/>
  <c r="AZ66" i="3" s="1"/>
  <c r="AU20" i="9"/>
  <c r="BA66" i="3" s="1"/>
  <c r="AV20" i="9"/>
  <c r="BB66" i="3" s="1"/>
  <c r="AW20" i="9"/>
  <c r="BC66" i="3" s="1"/>
  <c r="AX20" i="9"/>
  <c r="BD66" i="3" s="1"/>
  <c r="AY20" i="9"/>
  <c r="BE66" i="3" s="1"/>
  <c r="AZ20" i="9"/>
  <c r="BF66" i="3" s="1"/>
  <c r="BG66" i="3" s="1"/>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U66" i="3" s="1"/>
  <c r="AO10" i="9"/>
  <c r="BF67" i="3"/>
  <c r="BG67" i="3" s="1"/>
  <c r="BE67" i="3"/>
  <c r="BD67" i="3"/>
  <c r="BC67" i="3"/>
  <c r="AU67" i="3"/>
  <c r="BG13" i="3"/>
  <c r="BG12" i="3"/>
  <c r="BG11" i="3"/>
  <c r="AU11" i="3"/>
  <c r="AU68" i="3" s="1"/>
  <c r="BG10" i="3"/>
  <c r="K12168" i="7"/>
  <c r="L12168" i="7" s="1"/>
  <c r="K12169" i="7"/>
  <c r="L12169" i="7" s="1"/>
  <c r="K12170" i="7"/>
  <c r="L12170" i="7" s="1"/>
  <c r="K12171" i="7"/>
  <c r="L12171" i="7" s="1"/>
  <c r="K12173" i="7"/>
  <c r="L12173" i="7" s="1"/>
  <c r="K12174" i="7"/>
  <c r="L12174" i="7" s="1"/>
  <c r="K12176" i="7"/>
  <c r="L12176" i="7" s="1"/>
  <c r="K12179" i="7"/>
  <c r="L12179" i="7" s="1"/>
  <c r="K12180" i="7"/>
  <c r="L12180" i="7" s="1"/>
  <c r="K12183" i="7"/>
  <c r="L12183" i="7" s="1"/>
  <c r="K12184" i="7"/>
  <c r="L12184" i="7" s="1"/>
  <c r="K12186" i="7"/>
  <c r="L12186" i="7" s="1"/>
  <c r="K12187" i="7"/>
  <c r="L12187" i="7" s="1"/>
  <c r="K12188" i="7"/>
  <c r="L12188" i="7" s="1"/>
  <c r="K12190" i="7"/>
  <c r="L12190" i="7" s="1"/>
  <c r="K12193" i="7"/>
  <c r="L12193" i="7" s="1"/>
  <c r="K12194" i="7"/>
  <c r="L12194" i="7" s="1"/>
  <c r="K12197" i="7"/>
  <c r="L12197" i="7" s="1"/>
  <c r="K12199" i="7"/>
  <c r="L12199" i="7" s="1"/>
  <c r="K12202" i="7"/>
  <c r="L12202" i="7" s="1"/>
  <c r="K12205" i="7"/>
  <c r="L12205" i="7" s="1"/>
  <c r="K12235" i="7"/>
  <c r="L12235" i="7" s="1"/>
  <c r="K12247" i="7"/>
  <c r="L12247" i="7" s="1"/>
  <c r="K12249" i="7"/>
  <c r="L12249" i="7" s="1"/>
  <c r="K12253" i="7"/>
  <c r="L12253" i="7" s="1"/>
  <c r="K12258" i="7"/>
  <c r="L12258" i="7" s="1"/>
  <c r="K12260" i="7"/>
  <c r="L12260" i="7" s="1"/>
  <c r="K12262" i="7"/>
  <c r="L12262" i="7" s="1"/>
  <c r="K12264" i="7"/>
  <c r="L12264" i="7" s="1"/>
  <c r="K12265" i="7"/>
  <c r="L12265" i="7" s="1"/>
  <c r="K12270" i="7"/>
  <c r="L12270" i="7" s="1"/>
  <c r="K12271" i="7"/>
  <c r="L12271" i="7" s="1"/>
  <c r="K12279" i="7"/>
  <c r="L12279" i="7" s="1"/>
  <c r="K12290" i="7"/>
  <c r="L12290" i="7" s="1"/>
  <c r="K12292" i="7"/>
  <c r="L12292" i="7" s="1"/>
  <c r="K12311" i="7"/>
  <c r="L12311" i="7" s="1"/>
  <c r="K12341" i="7"/>
  <c r="L12341" i="7" s="1"/>
  <c r="K12358" i="7"/>
  <c r="L12358" i="7" s="1"/>
  <c r="K12364" i="7"/>
  <c r="L12364" i="7" s="1"/>
  <c r="K12367" i="7"/>
  <c r="L12367" i="7" s="1"/>
  <c r="K12369" i="7"/>
  <c r="L12369" i="7" s="1"/>
  <c r="K12371" i="7"/>
  <c r="L12371" i="7" s="1"/>
  <c r="K12373" i="7"/>
  <c r="L12373" i="7" s="1"/>
  <c r="K12375" i="7"/>
  <c r="L12375" i="7" s="1"/>
  <c r="K12377" i="7"/>
  <c r="L12377" i="7" s="1"/>
  <c r="K12378" i="7"/>
  <c r="L12378" i="7" s="1"/>
  <c r="K12381" i="7"/>
  <c r="L12381" i="7" s="1"/>
  <c r="K12386" i="7"/>
  <c r="L12386" i="7" s="1"/>
  <c r="K12391" i="7"/>
  <c r="L12391" i="7" s="1"/>
  <c r="K12392" i="7"/>
  <c r="L12392" i="7" s="1"/>
  <c r="K12394" i="7"/>
  <c r="L12394" i="7" s="1"/>
  <c r="K12396" i="7"/>
  <c r="L12396" i="7" s="1"/>
  <c r="K12398" i="7"/>
  <c r="L12398" i="7" s="1"/>
  <c r="K12400" i="7"/>
  <c r="L12400" i="7" s="1"/>
  <c r="K12402" i="7"/>
  <c r="L12402" i="7" s="1"/>
  <c r="K12403" i="7"/>
  <c r="L12403" i="7" s="1"/>
  <c r="K12417" i="7"/>
  <c r="L12417" i="7" s="1"/>
  <c r="K12444" i="7"/>
  <c r="L12444" i="7" s="1"/>
  <c r="K12446" i="7"/>
  <c r="L12446" i="7" s="1"/>
  <c r="K12448" i="7"/>
  <c r="L12448" i="7" s="1"/>
  <c r="K12451" i="7"/>
  <c r="L12451" i="7" s="1"/>
  <c r="K12454" i="7"/>
  <c r="L12454" i="7" s="1"/>
  <c r="K12457" i="7"/>
  <c r="L12457" i="7" s="1"/>
  <c r="K12459" i="7"/>
  <c r="L12459" i="7" s="1"/>
  <c r="K12460" i="7"/>
  <c r="L12460" i="7" s="1"/>
  <c r="K12461" i="7"/>
  <c r="L12461" i="7" s="1"/>
  <c r="K12465" i="7"/>
  <c r="L12465" i="7" s="1"/>
  <c r="K12466" i="7"/>
  <c r="L12466" i="7" s="1"/>
  <c r="K12468" i="7"/>
  <c r="L12468" i="7" s="1"/>
  <c r="K12469" i="7"/>
  <c r="L12469" i="7" s="1"/>
  <c r="K12470" i="7"/>
  <c r="L12470" i="7" s="1"/>
  <c r="K12473" i="7"/>
  <c r="L12473" i="7" s="1"/>
  <c r="K12475" i="7"/>
  <c r="L12475" i="7" s="1"/>
  <c r="K12476" i="7"/>
  <c r="L12476" i="7" s="1"/>
  <c r="K12478" i="7"/>
  <c r="L12478" i="7" s="1"/>
  <c r="K12485" i="7"/>
  <c r="L12485" i="7" s="1"/>
  <c r="K12488" i="7"/>
  <c r="L12488" i="7" s="1"/>
  <c r="K12489" i="7"/>
  <c r="L12489" i="7" s="1"/>
  <c r="K12496" i="7"/>
  <c r="L12496" i="7" s="1"/>
  <c r="K12501" i="7"/>
  <c r="L12501" i="7" s="1"/>
  <c r="K12502" i="7"/>
  <c r="L12502" i="7" s="1"/>
  <c r="K12523" i="7"/>
  <c r="L12523" i="7" s="1"/>
  <c r="K12526" i="7"/>
  <c r="L12526" i="7" s="1"/>
  <c r="K12531" i="7"/>
  <c r="L12531" i="7" s="1"/>
  <c r="K12532" i="7"/>
  <c r="L12532" i="7" s="1"/>
  <c r="K12534" i="7"/>
  <c r="L12534" i="7" s="1"/>
  <c r="K12536" i="7"/>
  <c r="L12536" i="7" s="1"/>
  <c r="K12539" i="7"/>
  <c r="L12539" i="7" s="1"/>
  <c r="K12552" i="7"/>
  <c r="L12552" i="7" s="1"/>
  <c r="K12557" i="7"/>
  <c r="L12557" i="7" s="1"/>
  <c r="K12559" i="7"/>
  <c r="L12559" i="7" s="1"/>
  <c r="K12562" i="7"/>
  <c r="L12562" i="7" s="1"/>
  <c r="K12570" i="7"/>
  <c r="L12570" i="7" s="1"/>
  <c r="K12574" i="7"/>
  <c r="L12574" i="7" s="1"/>
  <c r="K12576" i="7"/>
  <c r="L12576" i="7" s="1"/>
  <c r="K12578" i="7"/>
  <c r="L12578" i="7" s="1"/>
  <c r="K12579" i="7"/>
  <c r="L12579" i="7" s="1"/>
  <c r="K12580" i="7"/>
  <c r="L12580" i="7" s="1"/>
  <c r="K12582" i="7"/>
  <c r="L12582" i="7" s="1"/>
  <c r="K12586" i="7"/>
  <c r="L12586" i="7" s="1"/>
  <c r="K12591" i="7"/>
  <c r="L12591" i="7" s="1"/>
  <c r="K12599" i="7"/>
  <c r="L12599" i="7" s="1"/>
  <c r="K12604" i="7"/>
  <c r="L12604" i="7" s="1"/>
  <c r="K12608" i="7"/>
  <c r="L12608" i="7" s="1"/>
  <c r="K12611" i="7"/>
  <c r="L12611" i="7" s="1"/>
  <c r="K12613" i="7"/>
  <c r="L12613" i="7" s="1"/>
  <c r="K12651" i="7"/>
  <c r="L12651" i="7" s="1"/>
  <c r="K12653" i="7"/>
  <c r="L12653" i="7" s="1"/>
  <c r="K12655" i="7"/>
  <c r="L12655" i="7" s="1"/>
  <c r="K12657" i="7"/>
  <c r="L12657" i="7" s="1"/>
  <c r="K12659" i="7"/>
  <c r="L12659" i="7" s="1"/>
  <c r="K12661" i="7"/>
  <c r="L12661" i="7" s="1"/>
  <c r="K12663" i="7"/>
  <c r="L12663" i="7" s="1"/>
  <c r="K12665" i="7"/>
  <c r="L12665" i="7" s="1"/>
  <c r="K12667" i="7"/>
  <c r="L12667" i="7" s="1"/>
  <c r="K12669" i="7"/>
  <c r="L12669" i="7" s="1"/>
  <c r="K12671" i="7"/>
  <c r="L12671" i="7" s="1"/>
  <c r="K12691" i="7"/>
  <c r="L12691" i="7" s="1"/>
  <c r="K12695" i="7"/>
  <c r="L12695" i="7" s="1"/>
  <c r="K12698" i="7"/>
  <c r="L12698" i="7" s="1"/>
  <c r="K12699" i="7"/>
  <c r="L12699" i="7" s="1"/>
  <c r="K12714" i="7"/>
  <c r="L12714" i="7" s="1"/>
  <c r="K12715" i="7"/>
  <c r="L12715" i="7" s="1"/>
  <c r="K12716" i="7"/>
  <c r="L12716" i="7" s="1"/>
  <c r="K12720" i="7"/>
  <c r="L12720" i="7" s="1"/>
  <c r="K12721" i="7"/>
  <c r="L12721" i="7" s="1"/>
  <c r="K12724" i="7"/>
  <c r="L12724" i="7" s="1"/>
  <c r="K12726" i="7"/>
  <c r="L12726" i="7" s="1"/>
  <c r="K12728" i="7"/>
  <c r="L12728" i="7" s="1"/>
  <c r="K12731" i="7"/>
  <c r="L12731" i="7" s="1"/>
  <c r="K12742" i="7"/>
  <c r="L12742" i="7" s="1"/>
  <c r="K12743" i="7"/>
  <c r="L12743" i="7" s="1"/>
  <c r="K12746" i="7"/>
  <c r="L12746" i="7" s="1"/>
  <c r="K12752" i="7"/>
  <c r="L12752" i="7" s="1"/>
  <c r="K12754" i="7"/>
  <c r="L12754" i="7" s="1"/>
  <c r="K12756" i="7"/>
  <c r="L12756" i="7" s="1"/>
  <c r="K12757" i="7"/>
  <c r="L12757" i="7" s="1"/>
  <c r="K12767" i="7"/>
  <c r="L12767" i="7" s="1"/>
  <c r="K12768" i="7"/>
  <c r="L12768" i="7" s="1"/>
  <c r="K12783" i="7"/>
  <c r="L12783" i="7" s="1"/>
  <c r="K12790" i="7"/>
  <c r="L12790" i="7" s="1"/>
  <c r="K12795" i="7"/>
  <c r="L12795" i="7" s="1"/>
  <c r="K12797" i="7"/>
  <c r="L12797" i="7" s="1"/>
  <c r="K12799" i="7"/>
  <c r="L12799" i="7" s="1"/>
  <c r="K12801" i="7"/>
  <c r="L12801" i="7" s="1"/>
  <c r="K12802" i="7"/>
  <c r="L12802" i="7" s="1"/>
  <c r="K12805" i="7"/>
  <c r="L12805" i="7" s="1"/>
  <c r="K12809" i="7"/>
  <c r="L12809" i="7" s="1"/>
  <c r="K12811" i="7"/>
  <c r="L12811" i="7" s="1"/>
  <c r="K12817" i="7"/>
  <c r="L12817" i="7" s="1"/>
  <c r="K12819" i="7"/>
  <c r="L12819" i="7" s="1"/>
  <c r="K12821" i="7"/>
  <c r="L12821" i="7" s="1"/>
  <c r="K12823" i="7"/>
  <c r="L12823" i="7" s="1"/>
  <c r="K12824" i="7"/>
  <c r="L12824" i="7" s="1"/>
  <c r="K12835" i="7"/>
  <c r="L12835" i="7" s="1"/>
  <c r="K12839" i="7"/>
  <c r="L12839" i="7" s="1"/>
  <c r="K12841" i="7"/>
  <c r="L12841" i="7" s="1"/>
  <c r="K12845" i="7"/>
  <c r="L12845" i="7" s="1"/>
  <c r="K12846" i="7"/>
  <c r="L12846" i="7" s="1"/>
  <c r="K12848" i="7"/>
  <c r="L12848" i="7" s="1"/>
  <c r="K12855" i="7"/>
  <c r="L12855" i="7" s="1"/>
  <c r="K12856" i="7"/>
  <c r="L12856" i="7" s="1"/>
  <c r="K12861" i="7"/>
  <c r="L12861" i="7" s="1"/>
  <c r="K12868" i="7"/>
  <c r="L12868" i="7" s="1"/>
  <c r="K12873" i="7"/>
  <c r="L12873" i="7" s="1"/>
  <c r="K12880" i="7"/>
  <c r="L12880" i="7" s="1"/>
  <c r="K12883" i="7"/>
  <c r="L12883" i="7" s="1"/>
  <c r="K12886" i="7"/>
  <c r="L12886" i="7" s="1"/>
  <c r="K12888" i="7"/>
  <c r="L12888" i="7" s="1"/>
  <c r="K12889" i="7"/>
  <c r="L12889" i="7" s="1"/>
  <c r="K12891" i="7"/>
  <c r="L12891" i="7" s="1"/>
  <c r="K12892" i="7"/>
  <c r="L12892" i="7" s="1"/>
  <c r="K12893" i="7"/>
  <c r="L12893" i="7" s="1"/>
  <c r="K12897" i="7"/>
  <c r="L12897" i="7" s="1"/>
  <c r="K12914" i="7"/>
  <c r="L12914" i="7" s="1"/>
  <c r="K12916" i="7"/>
  <c r="L12916" i="7" s="1"/>
  <c r="K12920" i="7"/>
  <c r="L12920" i="7" s="1"/>
  <c r="K12921" i="7"/>
  <c r="L12921" i="7" s="1"/>
  <c r="K12950" i="7"/>
  <c r="L12950" i="7" s="1"/>
  <c r="K12954" i="7"/>
  <c r="L12954" i="7" s="1"/>
  <c r="K12960" i="7"/>
  <c r="L12960" i="7" s="1"/>
  <c r="K12963" i="7"/>
  <c r="L12963" i="7" s="1"/>
  <c r="K12970" i="7"/>
  <c r="L12970" i="7" s="1"/>
  <c r="K12971" i="7"/>
  <c r="L12971" i="7" s="1"/>
  <c r="K12981" i="7"/>
  <c r="L12981" i="7" s="1"/>
  <c r="K12984" i="7"/>
  <c r="L12984" i="7" s="1"/>
  <c r="K12986" i="7"/>
  <c r="L12986" i="7" s="1"/>
  <c r="K12988" i="7"/>
  <c r="L12988" i="7" s="1"/>
  <c r="K12989" i="7"/>
  <c r="L12989" i="7" s="1"/>
  <c r="K13010" i="7"/>
  <c r="L13010" i="7" s="1"/>
  <c r="K13012" i="7"/>
  <c r="L13012" i="7" s="1"/>
  <c r="K13017" i="7"/>
  <c r="L13017" i="7" s="1"/>
  <c r="K13019" i="7"/>
  <c r="L13019" i="7" s="1"/>
  <c r="K13021" i="7"/>
  <c r="L13021" i="7" s="1"/>
  <c r="K13023" i="7"/>
  <c r="L13023" i="7" s="1"/>
  <c r="K13034" i="7"/>
  <c r="L13034" i="7" s="1"/>
  <c r="K13045" i="7"/>
  <c r="L13045" i="7" s="1"/>
  <c r="K13047" i="7"/>
  <c r="L13047" i="7" s="1"/>
  <c r="K13050" i="7"/>
  <c r="L13050" i="7" s="1"/>
  <c r="K13051" i="7"/>
  <c r="L13051" i="7" s="1"/>
  <c r="K13053" i="7"/>
  <c r="L13053" i="7" s="1"/>
  <c r="K13055" i="7"/>
  <c r="L13055" i="7" s="1"/>
  <c r="K13057" i="7"/>
  <c r="L13057" i="7" s="1"/>
  <c r="K13059" i="7"/>
  <c r="L13059" i="7" s="1"/>
  <c r="K13060" i="7"/>
  <c r="L13060" i="7" s="1"/>
  <c r="K13061" i="7"/>
  <c r="L13061" i="7" s="1"/>
  <c r="K13076" i="7"/>
  <c r="L13076" i="7" s="1"/>
  <c r="K13078" i="7"/>
  <c r="L13078" i="7" s="1"/>
  <c r="K13080" i="7"/>
  <c r="L13080" i="7" s="1"/>
  <c r="K13082" i="7"/>
  <c r="L13082" i="7" s="1"/>
  <c r="K13084" i="7"/>
  <c r="L13084" i="7" s="1"/>
  <c r="K13086" i="7"/>
  <c r="L13086" i="7" s="1"/>
  <c r="K13088" i="7"/>
  <c r="L13088" i="7" s="1"/>
  <c r="K13090" i="7"/>
  <c r="L13090" i="7" s="1"/>
  <c r="K13092" i="7"/>
  <c r="L13092" i="7" s="1"/>
  <c r="K13094" i="7"/>
  <c r="L13094" i="7" s="1"/>
  <c r="K13095" i="7"/>
  <c r="L13095" i="7" s="1"/>
  <c r="K13099" i="7"/>
  <c r="L13099" i="7" s="1"/>
  <c r="K13102" i="7"/>
  <c r="L13102" i="7" s="1"/>
  <c r="K13110" i="7"/>
  <c r="L13110" i="7" s="1"/>
  <c r="K13114" i="7"/>
  <c r="L13114" i="7" s="1"/>
  <c r="K13117" i="7"/>
  <c r="L13117" i="7" s="1"/>
  <c r="K13118" i="7"/>
  <c r="L13118" i="7" s="1"/>
  <c r="K13119" i="7"/>
  <c r="L13119" i="7" s="1"/>
  <c r="K13122" i="7"/>
  <c r="L13122" i="7" s="1"/>
  <c r="K13133" i="7"/>
  <c r="L13133" i="7" s="1"/>
  <c r="K13135" i="7"/>
  <c r="L13135" i="7" s="1"/>
  <c r="K13152" i="7"/>
  <c r="L13152" i="7" s="1"/>
  <c r="K13194" i="7"/>
  <c r="L13194" i="7" s="1"/>
  <c r="K13195" i="7"/>
  <c r="L13195" i="7" s="1"/>
  <c r="K13196" i="7"/>
  <c r="L13196" i="7" s="1"/>
  <c r="K13199" i="7"/>
  <c r="L13199" i="7" s="1"/>
  <c r="K13201" i="7"/>
  <c r="L13201" i="7" s="1"/>
  <c r="K13203" i="7"/>
  <c r="L13203" i="7" s="1"/>
  <c r="K13204" i="7"/>
  <c r="L13204" i="7" s="1"/>
  <c r="K13205" i="7"/>
  <c r="L13205" i="7" s="1"/>
  <c r="K13208" i="7"/>
  <c r="L13208" i="7" s="1"/>
  <c r="K13209" i="7"/>
  <c r="L13209" i="7" s="1"/>
  <c r="K13211" i="7"/>
  <c r="L13211" i="7" s="1"/>
  <c r="K13212" i="7"/>
  <c r="L13212" i="7" s="1"/>
  <c r="K13213" i="7"/>
  <c r="L13213" i="7" s="1"/>
  <c r="K13214" i="7"/>
  <c r="L13214" i="7" s="1"/>
  <c r="K13215" i="7"/>
  <c r="L13215" i="7" s="1"/>
  <c r="K13217" i="7"/>
  <c r="L13217" i="7" s="1"/>
  <c r="K13220" i="7"/>
  <c r="L13220" i="7" s="1"/>
  <c r="K13221" i="7"/>
  <c r="L13221" i="7" s="1"/>
  <c r="K13222" i="7"/>
  <c r="L13222" i="7" s="1"/>
  <c r="K13223" i="7"/>
  <c r="L13223" i="7" s="1"/>
  <c r="K13243" i="7"/>
  <c r="L13243" i="7" s="1"/>
  <c r="K13255" i="7"/>
  <c r="L13255" i="7" s="1"/>
  <c r="K13257" i="7"/>
  <c r="L13257" i="7" s="1"/>
  <c r="K13259" i="7"/>
  <c r="L13259" i="7" s="1"/>
  <c r="K13261" i="7"/>
  <c r="L13261" i="7" s="1"/>
  <c r="K13263" i="7"/>
  <c r="L13263" i="7" s="1"/>
  <c r="K13266" i="7"/>
  <c r="L13266" i="7" s="1"/>
  <c r="K13268" i="7"/>
  <c r="L13268" i="7" s="1"/>
  <c r="K13273" i="7"/>
  <c r="L13273" i="7" s="1"/>
  <c r="K13296" i="7"/>
  <c r="L13296" i="7" s="1"/>
  <c r="K13301" i="7"/>
  <c r="L13301" i="7" s="1"/>
  <c r="K13334" i="7"/>
  <c r="L13334" i="7" s="1"/>
  <c r="K13338" i="7"/>
  <c r="L13338" i="7" s="1"/>
  <c r="K13339" i="7"/>
  <c r="L13339" i="7" s="1"/>
  <c r="K13358" i="7"/>
  <c r="L13358" i="7" s="1"/>
  <c r="K13366" i="7"/>
  <c r="L13366" i="7" s="1"/>
  <c r="K13369" i="7"/>
  <c r="L13369" i="7" s="1"/>
  <c r="K13371" i="7"/>
  <c r="L13371" i="7" s="1"/>
  <c r="K13373" i="7"/>
  <c r="L13373" i="7" s="1"/>
  <c r="K13375" i="7"/>
  <c r="L13375" i="7" s="1"/>
  <c r="K13377" i="7"/>
  <c r="L13377" i="7" s="1"/>
  <c r="K13379" i="7"/>
  <c r="L13379" i="7" s="1"/>
  <c r="K13381" i="7"/>
  <c r="L13381" i="7" s="1"/>
  <c r="K13383" i="7"/>
  <c r="L13383" i="7" s="1"/>
  <c r="K13385" i="7"/>
  <c r="L13385" i="7" s="1"/>
  <c r="K13397" i="7"/>
  <c r="L13397" i="7" s="1"/>
  <c r="K13400" i="7"/>
  <c r="L13400" i="7" s="1"/>
  <c r="K13401" i="7"/>
  <c r="L13401" i="7" s="1"/>
  <c r="K13411" i="7"/>
  <c r="L13411" i="7" s="1"/>
  <c r="K13437" i="7"/>
  <c r="L13437" i="7" s="1"/>
  <c r="K13439" i="7"/>
  <c r="L13439" i="7" s="1"/>
  <c r="K13441" i="7"/>
  <c r="L13441" i="7" s="1"/>
  <c r="K13445" i="7"/>
  <c r="L13445" i="7" s="1"/>
  <c r="K13449" i="7"/>
  <c r="L13449" i="7" s="1"/>
  <c r="K13456" i="7"/>
  <c r="L13456" i="7" s="1"/>
  <c r="K13458" i="7"/>
  <c r="L13458" i="7" s="1"/>
  <c r="K13459" i="7"/>
  <c r="L13459" i="7" s="1"/>
  <c r="K13473" i="7"/>
  <c r="L13473" i="7" s="1"/>
  <c r="K13475" i="7"/>
  <c r="L13475" i="7" s="1"/>
  <c r="K13476" i="7"/>
  <c r="L13476" i="7" s="1"/>
  <c r="K13480" i="7"/>
  <c r="L13480" i="7" s="1"/>
  <c r="K13483" i="7"/>
  <c r="L13483" i="7" s="1"/>
  <c r="K13485" i="7"/>
  <c r="L13485" i="7" s="1"/>
  <c r="K13486" i="7"/>
  <c r="L13486" i="7" s="1"/>
  <c r="K13487" i="7"/>
  <c r="L13487" i="7" s="1"/>
  <c r="K13492" i="7"/>
  <c r="L13492" i="7" s="1"/>
  <c r="K13493" i="7"/>
  <c r="L13493" i="7" s="1"/>
  <c r="K13505" i="7"/>
  <c r="L13505" i="7" s="1"/>
  <c r="K13513" i="7"/>
  <c r="L13513" i="7" s="1"/>
  <c r="K13515" i="7"/>
  <c r="L13515" i="7" s="1"/>
  <c r="K13527" i="7"/>
  <c r="L13527" i="7" s="1"/>
  <c r="K13529" i="7"/>
  <c r="L13529" i="7" s="1"/>
  <c r="K13531" i="7"/>
  <c r="L13531" i="7" s="1"/>
  <c r="K13540" i="7"/>
  <c r="L13540" i="7" s="1"/>
  <c r="K13548" i="7"/>
  <c r="L13548" i="7" s="1"/>
  <c r="K13549" i="7"/>
  <c r="L13549" i="7" s="1"/>
  <c r="K13574" i="7"/>
  <c r="L13574" i="7" s="1"/>
  <c r="K13580" i="7"/>
  <c r="L13580" i="7" s="1"/>
  <c r="K13581" i="7"/>
  <c r="L13581" i="7" s="1"/>
  <c r="K13595" i="7"/>
  <c r="L13595" i="7" s="1"/>
  <c r="K13605" i="7"/>
  <c r="L13605" i="7" s="1"/>
  <c r="K13611" i="7"/>
  <c r="L13611" i="7" s="1"/>
  <c r="K13627" i="7"/>
  <c r="L13627" i="7" s="1"/>
  <c r="K13629" i="7"/>
  <c r="L13629" i="7" s="1"/>
  <c r="K13630" i="7"/>
  <c r="L13630" i="7" s="1"/>
  <c r="K13631" i="7"/>
  <c r="L13631" i="7" s="1"/>
  <c r="K13634" i="7"/>
  <c r="L13634" i="7" s="1"/>
  <c r="K13638" i="7"/>
  <c r="L13638" i="7" s="1"/>
  <c r="K13640" i="7"/>
  <c r="L13640" i="7" s="1"/>
  <c r="K13648" i="7"/>
  <c r="L13648" i="7" s="1"/>
  <c r="K13659" i="7"/>
  <c r="L13659" i="7" s="1"/>
  <c r="K13660" i="7"/>
  <c r="L13660" i="7" s="1"/>
  <c r="K13664" i="7"/>
  <c r="L13664" i="7" s="1"/>
  <c r="K13670" i="7"/>
  <c r="L13670" i="7" s="1"/>
  <c r="K13671" i="7"/>
  <c r="L13671" i="7" s="1"/>
  <c r="K13672" i="7"/>
  <c r="L13672" i="7" s="1"/>
  <c r="K13677" i="7"/>
  <c r="L13677" i="7" s="1"/>
  <c r="K13678" i="7"/>
  <c r="L13678" i="7" s="1"/>
  <c r="K13686" i="7"/>
  <c r="L13686" i="7" s="1"/>
  <c r="K13694" i="7"/>
  <c r="L13694" i="7" s="1"/>
  <c r="K13701" i="7"/>
  <c r="L13701" i="7" s="1"/>
  <c r="K13702" i="7"/>
  <c r="L13702" i="7" s="1"/>
  <c r="K13703" i="7"/>
  <c r="L13703" i="7" s="1"/>
  <c r="K13707" i="7"/>
  <c r="L13707" i="7" s="1"/>
  <c r="K13709" i="7"/>
  <c r="L13709" i="7" s="1"/>
  <c r="K13711" i="7"/>
  <c r="L13711" i="7" s="1"/>
  <c r="K13713" i="7"/>
  <c r="L13713" i="7" s="1"/>
  <c r="K13715" i="7"/>
  <c r="L13715" i="7" s="1"/>
  <c r="K13717" i="7"/>
  <c r="L13717" i="7" s="1"/>
  <c r="K13719" i="7"/>
  <c r="L13719" i="7" s="1"/>
  <c r="K13721" i="7"/>
  <c r="L13721" i="7" s="1"/>
  <c r="K13727" i="7"/>
  <c r="L13727" i="7" s="1"/>
  <c r="K13728" i="7"/>
  <c r="L13728" i="7" s="1"/>
  <c r="K13729" i="7"/>
  <c r="L13729" i="7" s="1"/>
  <c r="K13731" i="7"/>
  <c r="L13731" i="7" s="1"/>
  <c r="K13732" i="7"/>
  <c r="L13732" i="7" s="1"/>
  <c r="K13733" i="7"/>
  <c r="L13733" i="7" s="1"/>
  <c r="K13740" i="7"/>
  <c r="L13740" i="7" s="1"/>
  <c r="K13741" i="7"/>
  <c r="L13741" i="7" s="1"/>
  <c r="K13742" i="7"/>
  <c r="L13742" i="7" s="1"/>
  <c r="K13743" i="7"/>
  <c r="L13743" i="7" s="1"/>
  <c r="K13761" i="7"/>
  <c r="L13761" i="7" s="1"/>
  <c r="K13762" i="7"/>
  <c r="L13762" i="7" s="1"/>
  <c r="K13770" i="7"/>
  <c r="L13770" i="7" s="1"/>
  <c r="K13792" i="7"/>
  <c r="L13792" i="7" s="1"/>
  <c r="K13793" i="7"/>
  <c r="L13793" i="7" s="1"/>
  <c r="K13804" i="7"/>
  <c r="L13804" i="7" s="1"/>
  <c r="K13807" i="7"/>
  <c r="L13807" i="7" s="1"/>
  <c r="K13810" i="7"/>
  <c r="L13810" i="7" s="1"/>
  <c r="K13812" i="7"/>
  <c r="L13812" i="7" s="1"/>
  <c r="K13823" i="7"/>
  <c r="L13823" i="7" s="1"/>
  <c r="K13825" i="7"/>
  <c r="L13825" i="7" s="1"/>
  <c r="K13827" i="7"/>
  <c r="L13827" i="7" s="1"/>
  <c r="K13829" i="7"/>
  <c r="L13829" i="7" s="1"/>
  <c r="K13831" i="7"/>
  <c r="L13831" i="7" s="1"/>
  <c r="K13833" i="7"/>
  <c r="L13833" i="7" s="1"/>
  <c r="K13835" i="7"/>
  <c r="L13835" i="7" s="1"/>
  <c r="K13837" i="7"/>
  <c r="L13837" i="7" s="1"/>
  <c r="K13839" i="7"/>
  <c r="L13839" i="7" s="1"/>
  <c r="K13841" i="7"/>
  <c r="L13841" i="7" s="1"/>
  <c r="K13870" i="7"/>
  <c r="L13870" i="7" s="1"/>
  <c r="K13880" i="7"/>
  <c r="L13880" i="7" s="1"/>
  <c r="K13883" i="7"/>
  <c r="L13883" i="7" s="1"/>
  <c r="K13886" i="7"/>
  <c r="L13886" i="7" s="1"/>
  <c r="K13887" i="7"/>
  <c r="L13887" i="7" s="1"/>
  <c r="K13888" i="7"/>
  <c r="L13888" i="7" s="1"/>
  <c r="K13889" i="7"/>
  <c r="L13889" i="7" s="1"/>
  <c r="K13891" i="7"/>
  <c r="L13891" i="7" s="1"/>
  <c r="K13893" i="7"/>
  <c r="L13893" i="7" s="1"/>
  <c r="K13894" i="7"/>
  <c r="L13894" i="7" s="1"/>
  <c r="K13895" i="7"/>
  <c r="L13895" i="7" s="1"/>
  <c r="K13898" i="7"/>
  <c r="L13898" i="7" s="1"/>
  <c r="K13900" i="7"/>
  <c r="L13900" i="7" s="1"/>
  <c r="K13901" i="7"/>
  <c r="L13901" i="7" s="1"/>
  <c r="K13903" i="7"/>
  <c r="L13903" i="7" s="1"/>
  <c r="K13906" i="7"/>
  <c r="L13906" i="7" s="1"/>
  <c r="K13907" i="7"/>
  <c r="L13907" i="7" s="1"/>
  <c r="K13909" i="7"/>
  <c r="L13909" i="7" s="1"/>
  <c r="K13910" i="7"/>
  <c r="L13910" i="7" s="1"/>
  <c r="K13911" i="7"/>
  <c r="L13911" i="7" s="1"/>
  <c r="K13912" i="7"/>
  <c r="L13912" i="7" s="1"/>
  <c r="K13913" i="7"/>
  <c r="L13913" i="7" s="1"/>
  <c r="K13914" i="7"/>
  <c r="L13914" i="7" s="1"/>
  <c r="K13925" i="7"/>
  <c r="L13925" i="7" s="1"/>
  <c r="K13935" i="7"/>
  <c r="L13935" i="7" s="1"/>
  <c r="K13936" i="7"/>
  <c r="L13936" i="7" s="1"/>
  <c r="K13939" i="7"/>
  <c r="L13939" i="7" s="1"/>
  <c r="K13940" i="7"/>
  <c r="L13940" i="7" s="1"/>
  <c r="K13948" i="7"/>
  <c r="L13948" i="7" s="1"/>
  <c r="K13968" i="7"/>
  <c r="L13968" i="7" s="1"/>
  <c r="K13969" i="7"/>
  <c r="L13969" i="7" s="1"/>
  <c r="K13970" i="7"/>
  <c r="L13970" i="7" s="1"/>
  <c r="K13971" i="7"/>
  <c r="L13971" i="7" s="1"/>
  <c r="K13974" i="7"/>
  <c r="L13974" i="7" s="1"/>
  <c r="K13976" i="7"/>
  <c r="L13976" i="7" s="1"/>
  <c r="K13997" i="7"/>
  <c r="L13997" i="7" s="1"/>
  <c r="K13999" i="7"/>
  <c r="L13999" i="7" s="1"/>
  <c r="K14001" i="7"/>
  <c r="L14001" i="7" s="1"/>
  <c r="K14003" i="7"/>
  <c r="L14003" i="7" s="1"/>
  <c r="K14013" i="7"/>
  <c r="L14013" i="7" s="1"/>
  <c r="K14019" i="7"/>
  <c r="L14019" i="7" s="1"/>
  <c r="K14021" i="7"/>
  <c r="L14021" i="7" s="1"/>
  <c r="K14023" i="7"/>
  <c r="L14023" i="7" s="1"/>
  <c r="K14025" i="7"/>
  <c r="L14025" i="7" s="1"/>
  <c r="K14027" i="7"/>
  <c r="L14027" i="7" s="1"/>
  <c r="K14075" i="7"/>
  <c r="L14075" i="7" s="1"/>
  <c r="K14077" i="7"/>
  <c r="L14077" i="7" s="1"/>
  <c r="K14080" i="7"/>
  <c r="L14080" i="7" s="1"/>
  <c r="K14081" i="7"/>
  <c r="L14081" i="7" s="1"/>
  <c r="K14084" i="7"/>
  <c r="L14084" i="7" s="1"/>
  <c r="K14085" i="7"/>
  <c r="L14085" i="7" s="1"/>
  <c r="K14086" i="7"/>
  <c r="L14086" i="7" s="1"/>
  <c r="K14087" i="7"/>
  <c r="L14087" i="7" s="1"/>
  <c r="K14093" i="7"/>
  <c r="L14093" i="7" s="1"/>
  <c r="K14094" i="7"/>
  <c r="L14094" i="7" s="1"/>
  <c r="K14102" i="7"/>
  <c r="L14102" i="7" s="1"/>
  <c r="K14106" i="7"/>
  <c r="L14106" i="7" s="1"/>
  <c r="K14109" i="7"/>
  <c r="L14109" i="7" s="1"/>
  <c r="K14127" i="7"/>
  <c r="L14127" i="7" s="1"/>
  <c r="K14128" i="7"/>
  <c r="L14128" i="7" s="1"/>
  <c r="K14129" i="7"/>
  <c r="L14129" i="7" s="1"/>
  <c r="K14138" i="7"/>
  <c r="L14138" i="7" s="1"/>
  <c r="K14140" i="7"/>
  <c r="L14140" i="7" s="1"/>
  <c r="D12168" i="7"/>
  <c r="D12169" i="7"/>
  <c r="D12170" i="7"/>
  <c r="D12171" i="7"/>
  <c r="D12172" i="7"/>
  <c r="D12173" i="7"/>
  <c r="D12174" i="7"/>
  <c r="D12175" i="7"/>
  <c r="D12176" i="7"/>
  <c r="D12177" i="7"/>
  <c r="D12178" i="7"/>
  <c r="D12179" i="7"/>
  <c r="D12180" i="7"/>
  <c r="D12181" i="7"/>
  <c r="D12182" i="7"/>
  <c r="D12183" i="7"/>
  <c r="D12184" i="7"/>
  <c r="D12185" i="7"/>
  <c r="D12186" i="7"/>
  <c r="D12187" i="7"/>
  <c r="D12188" i="7"/>
  <c r="D12189" i="7"/>
  <c r="D12190" i="7"/>
  <c r="D12191" i="7"/>
  <c r="D12192" i="7"/>
  <c r="D12193" i="7"/>
  <c r="D12194" i="7"/>
  <c r="D12195" i="7"/>
  <c r="D12196" i="7"/>
  <c r="D12197" i="7"/>
  <c r="D12198" i="7"/>
  <c r="D12199" i="7"/>
  <c r="D12200" i="7"/>
  <c r="D12201" i="7"/>
  <c r="D12202" i="7"/>
  <c r="D12203" i="7"/>
  <c r="D12204" i="7"/>
  <c r="D12205" i="7"/>
  <c r="D12206" i="7"/>
  <c r="D12207" i="7"/>
  <c r="D12208" i="7"/>
  <c r="D12209" i="7"/>
  <c r="D12210" i="7"/>
  <c r="D12211" i="7"/>
  <c r="D12212" i="7"/>
  <c r="D12213" i="7"/>
  <c r="D12214" i="7"/>
  <c r="D12215" i="7"/>
  <c r="D12216" i="7"/>
  <c r="D12217" i="7"/>
  <c r="D12218" i="7"/>
  <c r="D12219" i="7"/>
  <c r="D12220" i="7"/>
  <c r="D12221" i="7"/>
  <c r="D12222" i="7"/>
  <c r="D12223" i="7"/>
  <c r="D12224" i="7"/>
  <c r="D12225" i="7"/>
  <c r="D12226" i="7"/>
  <c r="D12227" i="7"/>
  <c r="D12228" i="7"/>
  <c r="D12229" i="7"/>
  <c r="D12230" i="7"/>
  <c r="D12231" i="7"/>
  <c r="D12232" i="7"/>
  <c r="D12233" i="7"/>
  <c r="D12234" i="7"/>
  <c r="D12235" i="7"/>
  <c r="D12236" i="7"/>
  <c r="D12237" i="7"/>
  <c r="D12238" i="7"/>
  <c r="D12239" i="7"/>
  <c r="D12240" i="7"/>
  <c r="D12241" i="7"/>
  <c r="D12242" i="7"/>
  <c r="D12243" i="7"/>
  <c r="D12244" i="7"/>
  <c r="D12245" i="7"/>
  <c r="D12246" i="7"/>
  <c r="D12247" i="7"/>
  <c r="D12248" i="7"/>
  <c r="D12249" i="7"/>
  <c r="D12250" i="7"/>
  <c r="D12251" i="7"/>
  <c r="D12252" i="7"/>
  <c r="D12253" i="7"/>
  <c r="D12254" i="7"/>
  <c r="D12255" i="7"/>
  <c r="D12256" i="7"/>
  <c r="D12257" i="7"/>
  <c r="D12258" i="7"/>
  <c r="D12259" i="7"/>
  <c r="D12260" i="7"/>
  <c r="D12261" i="7"/>
  <c r="D12262" i="7"/>
  <c r="D12263" i="7"/>
  <c r="D12264" i="7"/>
  <c r="D12265" i="7"/>
  <c r="D12266" i="7"/>
  <c r="D12267" i="7"/>
  <c r="D12268" i="7"/>
  <c r="D12269" i="7"/>
  <c r="D12270" i="7"/>
  <c r="D12271" i="7"/>
  <c r="D12272" i="7"/>
  <c r="D12273" i="7"/>
  <c r="D12274" i="7"/>
  <c r="D12275" i="7"/>
  <c r="D12276" i="7"/>
  <c r="D12277" i="7"/>
  <c r="D12278" i="7"/>
  <c r="D12279" i="7"/>
  <c r="D12280" i="7"/>
  <c r="D12281" i="7"/>
  <c r="D12282" i="7"/>
  <c r="D12283" i="7"/>
  <c r="D12284" i="7"/>
  <c r="D12285" i="7"/>
  <c r="D12286" i="7"/>
  <c r="D12287" i="7"/>
  <c r="D12288" i="7"/>
  <c r="D12289" i="7"/>
  <c r="D12290" i="7"/>
  <c r="D12291" i="7"/>
  <c r="D12292" i="7"/>
  <c r="D12293" i="7"/>
  <c r="D12294" i="7"/>
  <c r="D12295" i="7"/>
  <c r="D12296" i="7"/>
  <c r="D12297" i="7"/>
  <c r="D12298" i="7"/>
  <c r="D12299" i="7"/>
  <c r="D12300" i="7"/>
  <c r="D12301" i="7"/>
  <c r="D12302" i="7"/>
  <c r="D12303" i="7"/>
  <c r="D12304" i="7"/>
  <c r="D12305" i="7"/>
  <c r="D12306" i="7"/>
  <c r="D12307" i="7"/>
  <c r="D12308" i="7"/>
  <c r="D12309" i="7"/>
  <c r="D12310" i="7"/>
  <c r="D12311" i="7"/>
  <c r="D12312" i="7"/>
  <c r="D12313" i="7"/>
  <c r="D12314" i="7"/>
  <c r="D12315" i="7"/>
  <c r="D12316" i="7"/>
  <c r="D12317" i="7"/>
  <c r="D12318" i="7"/>
  <c r="D12319" i="7"/>
  <c r="D12320" i="7"/>
  <c r="D12321" i="7"/>
  <c r="D12322" i="7"/>
  <c r="D12323" i="7"/>
  <c r="D12324" i="7"/>
  <c r="D12325" i="7"/>
  <c r="D12326" i="7"/>
  <c r="D12327" i="7"/>
  <c r="D12328" i="7"/>
  <c r="D12329" i="7"/>
  <c r="D12330" i="7"/>
  <c r="D12331" i="7"/>
  <c r="D12332" i="7"/>
  <c r="D12333" i="7"/>
  <c r="D12334" i="7"/>
  <c r="D12335" i="7"/>
  <c r="D12336" i="7"/>
  <c r="D12337" i="7"/>
  <c r="D12338" i="7"/>
  <c r="D12339" i="7"/>
  <c r="D12340" i="7"/>
  <c r="D12341" i="7"/>
  <c r="D12342" i="7"/>
  <c r="D12343" i="7"/>
  <c r="D12344" i="7"/>
  <c r="D12345" i="7"/>
  <c r="D12346" i="7"/>
  <c r="D12347" i="7"/>
  <c r="D12348" i="7"/>
  <c r="D12349" i="7"/>
  <c r="D12350" i="7"/>
  <c r="D12351" i="7"/>
  <c r="D12352" i="7"/>
  <c r="D12353" i="7"/>
  <c r="D12354" i="7"/>
  <c r="D12355" i="7"/>
  <c r="D12356" i="7"/>
  <c r="D12357" i="7"/>
  <c r="D12358" i="7"/>
  <c r="D12359" i="7"/>
  <c r="D12360" i="7"/>
  <c r="D12361" i="7"/>
  <c r="D12362" i="7"/>
  <c r="D12363" i="7"/>
  <c r="D12364" i="7"/>
  <c r="D12365" i="7"/>
  <c r="D12366" i="7"/>
  <c r="D12367" i="7"/>
  <c r="D12368" i="7"/>
  <c r="D12369" i="7"/>
  <c r="D12370" i="7"/>
  <c r="D12371" i="7"/>
  <c r="D12372" i="7"/>
  <c r="D12373" i="7"/>
  <c r="D12374" i="7"/>
  <c r="D12375" i="7"/>
  <c r="D12376" i="7"/>
  <c r="D12377" i="7"/>
  <c r="D12378" i="7"/>
  <c r="D12379" i="7"/>
  <c r="D12380" i="7"/>
  <c r="D12381" i="7"/>
  <c r="D12382" i="7"/>
  <c r="D12383" i="7"/>
  <c r="D12384" i="7"/>
  <c r="D12385" i="7"/>
  <c r="D12386" i="7"/>
  <c r="D12387" i="7"/>
  <c r="D12388" i="7"/>
  <c r="D12389" i="7"/>
  <c r="D12390" i="7"/>
  <c r="D12391" i="7"/>
  <c r="D12392" i="7"/>
  <c r="D12393" i="7"/>
  <c r="D12394" i="7"/>
  <c r="D12395" i="7"/>
  <c r="D12396" i="7"/>
  <c r="D12397" i="7"/>
  <c r="D12398" i="7"/>
  <c r="D12399" i="7"/>
  <c r="D12400" i="7"/>
  <c r="D12401" i="7"/>
  <c r="D12402" i="7"/>
  <c r="D12403" i="7"/>
  <c r="D12404" i="7"/>
  <c r="D12405" i="7"/>
  <c r="D12406" i="7"/>
  <c r="D12407" i="7"/>
  <c r="D12408" i="7"/>
  <c r="D12409" i="7"/>
  <c r="D12410" i="7"/>
  <c r="D12411" i="7"/>
  <c r="D12412" i="7"/>
  <c r="D12413" i="7"/>
  <c r="D12414" i="7"/>
  <c r="D12415" i="7"/>
  <c r="D12416" i="7"/>
  <c r="D12417" i="7"/>
  <c r="D12418" i="7"/>
  <c r="D12419" i="7"/>
  <c r="D12420" i="7"/>
  <c r="D12421" i="7"/>
  <c r="D12422" i="7"/>
  <c r="D12423" i="7"/>
  <c r="D12424" i="7"/>
  <c r="D12425" i="7"/>
  <c r="D12426" i="7"/>
  <c r="D12427" i="7"/>
  <c r="D12428" i="7"/>
  <c r="D12429" i="7"/>
  <c r="D12430" i="7"/>
  <c r="D12431" i="7"/>
  <c r="D12432" i="7"/>
  <c r="D12433" i="7"/>
  <c r="D12434" i="7"/>
  <c r="D12435" i="7"/>
  <c r="D12436" i="7"/>
  <c r="D12437" i="7"/>
  <c r="D12438" i="7"/>
  <c r="D12439" i="7"/>
  <c r="D12440" i="7"/>
  <c r="D12441" i="7"/>
  <c r="D12442" i="7"/>
  <c r="D12443" i="7"/>
  <c r="D12444" i="7"/>
  <c r="D12445" i="7"/>
  <c r="D12446" i="7"/>
  <c r="D12447" i="7"/>
  <c r="D12448" i="7"/>
  <c r="D12449" i="7"/>
  <c r="D12450" i="7"/>
  <c r="D12451" i="7"/>
  <c r="D12452" i="7"/>
  <c r="D12453" i="7"/>
  <c r="D12454" i="7"/>
  <c r="D12455" i="7"/>
  <c r="D12456" i="7"/>
  <c r="D12457" i="7"/>
  <c r="D12458" i="7"/>
  <c r="D12459" i="7"/>
  <c r="D12460" i="7"/>
  <c r="D12461" i="7"/>
  <c r="D12462" i="7"/>
  <c r="D12463" i="7"/>
  <c r="D12464" i="7"/>
  <c r="D12465" i="7"/>
  <c r="D12466" i="7"/>
  <c r="D12467" i="7"/>
  <c r="D12468" i="7"/>
  <c r="D12469" i="7"/>
  <c r="D12470" i="7"/>
  <c r="D12471" i="7"/>
  <c r="D12472" i="7"/>
  <c r="D12473" i="7"/>
  <c r="D12474" i="7"/>
  <c r="D12475" i="7"/>
  <c r="D12476" i="7"/>
  <c r="D12477" i="7"/>
  <c r="D12478" i="7"/>
  <c r="D12479" i="7"/>
  <c r="D12480" i="7"/>
  <c r="D12481" i="7"/>
  <c r="D12482" i="7"/>
  <c r="D12483" i="7"/>
  <c r="D12484" i="7"/>
  <c r="D12485" i="7"/>
  <c r="D12486" i="7"/>
  <c r="D12487" i="7"/>
  <c r="D12488" i="7"/>
  <c r="D12489" i="7"/>
  <c r="D12490" i="7"/>
  <c r="D12491" i="7"/>
  <c r="D12492" i="7"/>
  <c r="D12493" i="7"/>
  <c r="D12494" i="7"/>
  <c r="D12495" i="7"/>
  <c r="D12496" i="7"/>
  <c r="D12497" i="7"/>
  <c r="D12498" i="7"/>
  <c r="D12499" i="7"/>
  <c r="D12500" i="7"/>
  <c r="D12501" i="7"/>
  <c r="D12502" i="7"/>
  <c r="D12503" i="7"/>
  <c r="D12504" i="7"/>
  <c r="D12505" i="7"/>
  <c r="D12506" i="7"/>
  <c r="D12507" i="7"/>
  <c r="D12508" i="7"/>
  <c r="D12509" i="7"/>
  <c r="D12510" i="7"/>
  <c r="D12511" i="7"/>
  <c r="D12512" i="7"/>
  <c r="D12513" i="7"/>
  <c r="D12514" i="7"/>
  <c r="D12515" i="7"/>
  <c r="D12516" i="7"/>
  <c r="D12517" i="7"/>
  <c r="D12518" i="7"/>
  <c r="D12519" i="7"/>
  <c r="D12520" i="7"/>
  <c r="D12521" i="7"/>
  <c r="D12522" i="7"/>
  <c r="D12523" i="7"/>
  <c r="D12524" i="7"/>
  <c r="D12525" i="7"/>
  <c r="D12526" i="7"/>
  <c r="D12527" i="7"/>
  <c r="D12528" i="7"/>
  <c r="D12529" i="7"/>
  <c r="D12530" i="7"/>
  <c r="D12531" i="7"/>
  <c r="D12532" i="7"/>
  <c r="D12533" i="7"/>
  <c r="D12534" i="7"/>
  <c r="D12535" i="7"/>
  <c r="D12536" i="7"/>
  <c r="D12537" i="7"/>
  <c r="D12538" i="7"/>
  <c r="D12539" i="7"/>
  <c r="D12540" i="7"/>
  <c r="D12541" i="7"/>
  <c r="D12542" i="7"/>
  <c r="D12543" i="7"/>
  <c r="D12544" i="7"/>
  <c r="D12545" i="7"/>
  <c r="D12546" i="7"/>
  <c r="D12547" i="7"/>
  <c r="D12548" i="7"/>
  <c r="D12549" i="7"/>
  <c r="D12550" i="7"/>
  <c r="D12551" i="7"/>
  <c r="D12552" i="7"/>
  <c r="D12553" i="7"/>
  <c r="D12554" i="7"/>
  <c r="D12555" i="7"/>
  <c r="D12556" i="7"/>
  <c r="D12557" i="7"/>
  <c r="D12558" i="7"/>
  <c r="D12559" i="7"/>
  <c r="D12560" i="7"/>
  <c r="D12561" i="7"/>
  <c r="D12562" i="7"/>
  <c r="D12563" i="7"/>
  <c r="D12564" i="7"/>
  <c r="D12565" i="7"/>
  <c r="D12566" i="7"/>
  <c r="D12567" i="7"/>
  <c r="D12568" i="7"/>
  <c r="D12569" i="7"/>
  <c r="D12570" i="7"/>
  <c r="D12571" i="7"/>
  <c r="D12572" i="7"/>
  <c r="D12573" i="7"/>
  <c r="D12574" i="7"/>
  <c r="D12575" i="7"/>
  <c r="D12576" i="7"/>
  <c r="D12577" i="7"/>
  <c r="D12578" i="7"/>
  <c r="D12579" i="7"/>
  <c r="D12580" i="7"/>
  <c r="D12581" i="7"/>
  <c r="D12582" i="7"/>
  <c r="D12583" i="7"/>
  <c r="D12584" i="7"/>
  <c r="D12585" i="7"/>
  <c r="D12586" i="7"/>
  <c r="D12587" i="7"/>
  <c r="D12588" i="7"/>
  <c r="D12589" i="7"/>
  <c r="D12590" i="7"/>
  <c r="D12591" i="7"/>
  <c r="D12592" i="7"/>
  <c r="D12593" i="7"/>
  <c r="D12594" i="7"/>
  <c r="D12595" i="7"/>
  <c r="D12596" i="7"/>
  <c r="D12597" i="7"/>
  <c r="D12598" i="7"/>
  <c r="D12599" i="7"/>
  <c r="D12600" i="7"/>
  <c r="D12601" i="7"/>
  <c r="D12602" i="7"/>
  <c r="D12603" i="7"/>
  <c r="D12604" i="7"/>
  <c r="D12605" i="7"/>
  <c r="D12606" i="7"/>
  <c r="D12607" i="7"/>
  <c r="D12608" i="7"/>
  <c r="D12609" i="7"/>
  <c r="D12610" i="7"/>
  <c r="D12611" i="7"/>
  <c r="D12612" i="7"/>
  <c r="D12613" i="7"/>
  <c r="D12614" i="7"/>
  <c r="D12615" i="7"/>
  <c r="D12616" i="7"/>
  <c r="D12617" i="7"/>
  <c r="D12618" i="7"/>
  <c r="D12619" i="7"/>
  <c r="D12620" i="7"/>
  <c r="D12621" i="7"/>
  <c r="D12622" i="7"/>
  <c r="D12623" i="7"/>
  <c r="D12624" i="7"/>
  <c r="D12625" i="7"/>
  <c r="D12626" i="7"/>
  <c r="D12627" i="7"/>
  <c r="D12628" i="7"/>
  <c r="D12629" i="7"/>
  <c r="D12630" i="7"/>
  <c r="D12631" i="7"/>
  <c r="D12632" i="7"/>
  <c r="D12633" i="7"/>
  <c r="D12634" i="7"/>
  <c r="D12635" i="7"/>
  <c r="D12636" i="7"/>
  <c r="D12637" i="7"/>
  <c r="D12638" i="7"/>
  <c r="D12639" i="7"/>
  <c r="D12640" i="7"/>
  <c r="D12641" i="7"/>
  <c r="D12642" i="7"/>
  <c r="D12643" i="7"/>
  <c r="D12644" i="7"/>
  <c r="D12645" i="7"/>
  <c r="D12646" i="7"/>
  <c r="D12647" i="7"/>
  <c r="D12648" i="7"/>
  <c r="D12649" i="7"/>
  <c r="D12650" i="7"/>
  <c r="D12651" i="7"/>
  <c r="D12652" i="7"/>
  <c r="D12653" i="7"/>
  <c r="D12654" i="7"/>
  <c r="D12655" i="7"/>
  <c r="D12656" i="7"/>
  <c r="D12657" i="7"/>
  <c r="D12658" i="7"/>
  <c r="D12659" i="7"/>
  <c r="D12660" i="7"/>
  <c r="D12661" i="7"/>
  <c r="D12662" i="7"/>
  <c r="D12663" i="7"/>
  <c r="D12664" i="7"/>
  <c r="D12665" i="7"/>
  <c r="D12666" i="7"/>
  <c r="D12667" i="7"/>
  <c r="D12668" i="7"/>
  <c r="D12669" i="7"/>
  <c r="D12670" i="7"/>
  <c r="D12671" i="7"/>
  <c r="D12672" i="7"/>
  <c r="D12673" i="7"/>
  <c r="D12674" i="7"/>
  <c r="D12675" i="7"/>
  <c r="D12676" i="7"/>
  <c r="D12677" i="7"/>
  <c r="D12678" i="7"/>
  <c r="D12679" i="7"/>
  <c r="D12680" i="7"/>
  <c r="D12681" i="7"/>
  <c r="D12682" i="7"/>
  <c r="D12683" i="7"/>
  <c r="D12684" i="7"/>
  <c r="D12685" i="7"/>
  <c r="D12686" i="7"/>
  <c r="D12687" i="7"/>
  <c r="D12688" i="7"/>
  <c r="D12689" i="7"/>
  <c r="D12690" i="7"/>
  <c r="D12691" i="7"/>
  <c r="D12692" i="7"/>
  <c r="D12693" i="7"/>
  <c r="D12694" i="7"/>
  <c r="D12695" i="7"/>
  <c r="D12696" i="7"/>
  <c r="D12697" i="7"/>
  <c r="D12698" i="7"/>
  <c r="D12699" i="7"/>
  <c r="D12700" i="7"/>
  <c r="D12701" i="7"/>
  <c r="D12702" i="7"/>
  <c r="D12703" i="7"/>
  <c r="D12704" i="7"/>
  <c r="D12705" i="7"/>
  <c r="D12706" i="7"/>
  <c r="D12707" i="7"/>
  <c r="D12708" i="7"/>
  <c r="D12709" i="7"/>
  <c r="D12710" i="7"/>
  <c r="D12711" i="7"/>
  <c r="D12712" i="7"/>
  <c r="D12713" i="7"/>
  <c r="D12714" i="7"/>
  <c r="D12715" i="7"/>
  <c r="D12716" i="7"/>
  <c r="D12717" i="7"/>
  <c r="D12718" i="7"/>
  <c r="D12719" i="7"/>
  <c r="D12720" i="7"/>
  <c r="D12721" i="7"/>
  <c r="D12722" i="7"/>
  <c r="D12723" i="7"/>
  <c r="D12724" i="7"/>
  <c r="D12725" i="7"/>
  <c r="D12726" i="7"/>
  <c r="D12727" i="7"/>
  <c r="D12728" i="7"/>
  <c r="D12729" i="7"/>
  <c r="D12730" i="7"/>
  <c r="D12731" i="7"/>
  <c r="D12732" i="7"/>
  <c r="D12733" i="7"/>
  <c r="D12734" i="7"/>
  <c r="D12735" i="7"/>
  <c r="D12736" i="7"/>
  <c r="D12737" i="7"/>
  <c r="D12738" i="7"/>
  <c r="D12739" i="7"/>
  <c r="D12740" i="7"/>
  <c r="D12741" i="7"/>
  <c r="D12742" i="7"/>
  <c r="D12743" i="7"/>
  <c r="D12744" i="7"/>
  <c r="D12745" i="7"/>
  <c r="D12746" i="7"/>
  <c r="D12747" i="7"/>
  <c r="D12748" i="7"/>
  <c r="D12749" i="7"/>
  <c r="D12750" i="7"/>
  <c r="D12751" i="7"/>
  <c r="D12752" i="7"/>
  <c r="D12753" i="7"/>
  <c r="D12754" i="7"/>
  <c r="D12755" i="7"/>
  <c r="D12756" i="7"/>
  <c r="D12757" i="7"/>
  <c r="D12758" i="7"/>
  <c r="D12759" i="7"/>
  <c r="D12760" i="7"/>
  <c r="D12761" i="7"/>
  <c r="D12762" i="7"/>
  <c r="D12763" i="7"/>
  <c r="D12764" i="7"/>
  <c r="D12765" i="7"/>
  <c r="D12766" i="7"/>
  <c r="D12767" i="7"/>
  <c r="D12768" i="7"/>
  <c r="D12769" i="7"/>
  <c r="D12770" i="7"/>
  <c r="D12771" i="7"/>
  <c r="D12772" i="7"/>
  <c r="D12773" i="7"/>
  <c r="D12774" i="7"/>
  <c r="D12775" i="7"/>
  <c r="D12776" i="7"/>
  <c r="D12777" i="7"/>
  <c r="D12778" i="7"/>
  <c r="D12779" i="7"/>
  <c r="D12780" i="7"/>
  <c r="D12781" i="7"/>
  <c r="D12782" i="7"/>
  <c r="D12783" i="7"/>
  <c r="D12784" i="7"/>
  <c r="D12785" i="7"/>
  <c r="D12786" i="7"/>
  <c r="D12787" i="7"/>
  <c r="D12788" i="7"/>
  <c r="D12789" i="7"/>
  <c r="D12790" i="7"/>
  <c r="D12791" i="7"/>
  <c r="D12792" i="7"/>
  <c r="D12793" i="7"/>
  <c r="D12794" i="7"/>
  <c r="D12795" i="7"/>
  <c r="D12796" i="7"/>
  <c r="D12797" i="7"/>
  <c r="D12798" i="7"/>
  <c r="D12799" i="7"/>
  <c r="D12800" i="7"/>
  <c r="D12801" i="7"/>
  <c r="D12802" i="7"/>
  <c r="D12803" i="7"/>
  <c r="D12804" i="7"/>
  <c r="D12805" i="7"/>
  <c r="D12806" i="7"/>
  <c r="D12807" i="7"/>
  <c r="D12808" i="7"/>
  <c r="D12809" i="7"/>
  <c r="D12810" i="7"/>
  <c r="D12811" i="7"/>
  <c r="D12812" i="7"/>
  <c r="D12813" i="7"/>
  <c r="D12814" i="7"/>
  <c r="D12815" i="7"/>
  <c r="D12816" i="7"/>
  <c r="D12817" i="7"/>
  <c r="D12818" i="7"/>
  <c r="D12819" i="7"/>
  <c r="D12820" i="7"/>
  <c r="D12821" i="7"/>
  <c r="D12822" i="7"/>
  <c r="D12823" i="7"/>
  <c r="D12824" i="7"/>
  <c r="D12825" i="7"/>
  <c r="D12826" i="7"/>
  <c r="D12827" i="7"/>
  <c r="D12828" i="7"/>
  <c r="D12829" i="7"/>
  <c r="D12830" i="7"/>
  <c r="D12831" i="7"/>
  <c r="D12832" i="7"/>
  <c r="D12833" i="7"/>
  <c r="D12834" i="7"/>
  <c r="D12835" i="7"/>
  <c r="D12836" i="7"/>
  <c r="D12837" i="7"/>
  <c r="D12838" i="7"/>
  <c r="D12839" i="7"/>
  <c r="D12840" i="7"/>
  <c r="D12841" i="7"/>
  <c r="D12842" i="7"/>
  <c r="D12843" i="7"/>
  <c r="D12844" i="7"/>
  <c r="D12845" i="7"/>
  <c r="D12846" i="7"/>
  <c r="D12847" i="7"/>
  <c r="D12848" i="7"/>
  <c r="D12849" i="7"/>
  <c r="D12850" i="7"/>
  <c r="D12851" i="7"/>
  <c r="D12852" i="7"/>
  <c r="D12853" i="7"/>
  <c r="D12854" i="7"/>
  <c r="D12855" i="7"/>
  <c r="D12856" i="7"/>
  <c r="D12857" i="7"/>
  <c r="D12858" i="7"/>
  <c r="D12859" i="7"/>
  <c r="D12860" i="7"/>
  <c r="D12861" i="7"/>
  <c r="D12862" i="7"/>
  <c r="D12863" i="7"/>
  <c r="D12864" i="7"/>
  <c r="D12865" i="7"/>
  <c r="D12866" i="7"/>
  <c r="D12867" i="7"/>
  <c r="D12868" i="7"/>
  <c r="D12869" i="7"/>
  <c r="D12870" i="7"/>
  <c r="D12871" i="7"/>
  <c r="D12872" i="7"/>
  <c r="D12873" i="7"/>
  <c r="D12874" i="7"/>
  <c r="D12875" i="7"/>
  <c r="D12876" i="7"/>
  <c r="D12877" i="7"/>
  <c r="D12878" i="7"/>
  <c r="D12879" i="7"/>
  <c r="D12880" i="7"/>
  <c r="D12881" i="7"/>
  <c r="D12882" i="7"/>
  <c r="D12883" i="7"/>
  <c r="D12884" i="7"/>
  <c r="D12885" i="7"/>
  <c r="D12886" i="7"/>
  <c r="D12887" i="7"/>
  <c r="D12888" i="7"/>
  <c r="D12889" i="7"/>
  <c r="D12890" i="7"/>
  <c r="D12891" i="7"/>
  <c r="D12892" i="7"/>
  <c r="D12893" i="7"/>
  <c r="D12894" i="7"/>
  <c r="D12895" i="7"/>
  <c r="D12896" i="7"/>
  <c r="D12897" i="7"/>
  <c r="D12898" i="7"/>
  <c r="D12899" i="7"/>
  <c r="D12900" i="7"/>
  <c r="D12901" i="7"/>
  <c r="D12902" i="7"/>
  <c r="D12903" i="7"/>
  <c r="D12904" i="7"/>
  <c r="D12905" i="7"/>
  <c r="D12906" i="7"/>
  <c r="D12907" i="7"/>
  <c r="D12908" i="7"/>
  <c r="D12909" i="7"/>
  <c r="D12910" i="7"/>
  <c r="D12911" i="7"/>
  <c r="D12912" i="7"/>
  <c r="D12913" i="7"/>
  <c r="D12914" i="7"/>
  <c r="D12915" i="7"/>
  <c r="D12916" i="7"/>
  <c r="D12917" i="7"/>
  <c r="D12918" i="7"/>
  <c r="D12919" i="7"/>
  <c r="D12920" i="7"/>
  <c r="D12921" i="7"/>
  <c r="D12922" i="7"/>
  <c r="D12923" i="7"/>
  <c r="D12924" i="7"/>
  <c r="D12925" i="7"/>
  <c r="D12926" i="7"/>
  <c r="D12927" i="7"/>
  <c r="D12928" i="7"/>
  <c r="D12929" i="7"/>
  <c r="D12930" i="7"/>
  <c r="D12931" i="7"/>
  <c r="D12932" i="7"/>
  <c r="D12933" i="7"/>
  <c r="D12934" i="7"/>
  <c r="D12935" i="7"/>
  <c r="D12936" i="7"/>
  <c r="D12937" i="7"/>
  <c r="D12938" i="7"/>
  <c r="D12939" i="7"/>
  <c r="D12940" i="7"/>
  <c r="D12941" i="7"/>
  <c r="D12942" i="7"/>
  <c r="D12943" i="7"/>
  <c r="D12944" i="7"/>
  <c r="D12945" i="7"/>
  <c r="D12946" i="7"/>
  <c r="D12947" i="7"/>
  <c r="D12948" i="7"/>
  <c r="D12949" i="7"/>
  <c r="D12950" i="7"/>
  <c r="D12951" i="7"/>
  <c r="D12952" i="7"/>
  <c r="D12953" i="7"/>
  <c r="D12954" i="7"/>
  <c r="D12955" i="7"/>
  <c r="D12956" i="7"/>
  <c r="D12957" i="7"/>
  <c r="D12958" i="7"/>
  <c r="D12959" i="7"/>
  <c r="D12960" i="7"/>
  <c r="D12961" i="7"/>
  <c r="D12962" i="7"/>
  <c r="D12963" i="7"/>
  <c r="D12964" i="7"/>
  <c r="D12965" i="7"/>
  <c r="D12966" i="7"/>
  <c r="D12967" i="7"/>
  <c r="D12968" i="7"/>
  <c r="D12969" i="7"/>
  <c r="D12970" i="7"/>
  <c r="D12971" i="7"/>
  <c r="D12972" i="7"/>
  <c r="D12973" i="7"/>
  <c r="D12974" i="7"/>
  <c r="D12975" i="7"/>
  <c r="D12976" i="7"/>
  <c r="D12977" i="7"/>
  <c r="D12978" i="7"/>
  <c r="D12979" i="7"/>
  <c r="D12980" i="7"/>
  <c r="D12981" i="7"/>
  <c r="D12982" i="7"/>
  <c r="D12983" i="7"/>
  <c r="D12984" i="7"/>
  <c r="D12985" i="7"/>
  <c r="D12986" i="7"/>
  <c r="D12987" i="7"/>
  <c r="D12988" i="7"/>
  <c r="D12989" i="7"/>
  <c r="D12990" i="7"/>
  <c r="D12991" i="7"/>
  <c r="D12992" i="7"/>
  <c r="D12993" i="7"/>
  <c r="D12994" i="7"/>
  <c r="D12995" i="7"/>
  <c r="D12996" i="7"/>
  <c r="D12997" i="7"/>
  <c r="D12998" i="7"/>
  <c r="D12999" i="7"/>
  <c r="D13000" i="7"/>
  <c r="D13001" i="7"/>
  <c r="D13002" i="7"/>
  <c r="D13003" i="7"/>
  <c r="D13004" i="7"/>
  <c r="D13005" i="7"/>
  <c r="D13006" i="7"/>
  <c r="D13007" i="7"/>
  <c r="D13008" i="7"/>
  <c r="D13009" i="7"/>
  <c r="D13010" i="7"/>
  <c r="D13011" i="7"/>
  <c r="D13012" i="7"/>
  <c r="D13013" i="7"/>
  <c r="D13014" i="7"/>
  <c r="D13015" i="7"/>
  <c r="D13016" i="7"/>
  <c r="D13017" i="7"/>
  <c r="D13018" i="7"/>
  <c r="D13019" i="7"/>
  <c r="D13020" i="7"/>
  <c r="D13021" i="7"/>
  <c r="D13022" i="7"/>
  <c r="D13023" i="7"/>
  <c r="D13024" i="7"/>
  <c r="D13025" i="7"/>
  <c r="D13026" i="7"/>
  <c r="D13027" i="7"/>
  <c r="D13028" i="7"/>
  <c r="D13029" i="7"/>
  <c r="D13030" i="7"/>
  <c r="D13031" i="7"/>
  <c r="D13032" i="7"/>
  <c r="D13033" i="7"/>
  <c r="D13034" i="7"/>
  <c r="D13035" i="7"/>
  <c r="D13036" i="7"/>
  <c r="D13037" i="7"/>
  <c r="D13038" i="7"/>
  <c r="D13039" i="7"/>
  <c r="D13040" i="7"/>
  <c r="D13041" i="7"/>
  <c r="D13042" i="7"/>
  <c r="D13043" i="7"/>
  <c r="D13044" i="7"/>
  <c r="D13045" i="7"/>
  <c r="D13046" i="7"/>
  <c r="D13047" i="7"/>
  <c r="D13048" i="7"/>
  <c r="D13049" i="7"/>
  <c r="D13050" i="7"/>
  <c r="D13051" i="7"/>
  <c r="D13052" i="7"/>
  <c r="D13053" i="7"/>
  <c r="D13054" i="7"/>
  <c r="D13055" i="7"/>
  <c r="D13056" i="7"/>
  <c r="D13057" i="7"/>
  <c r="D13058" i="7"/>
  <c r="D13059" i="7"/>
  <c r="D13060" i="7"/>
  <c r="D13061" i="7"/>
  <c r="D13062" i="7"/>
  <c r="D13063" i="7"/>
  <c r="D13064" i="7"/>
  <c r="D13065" i="7"/>
  <c r="D13066" i="7"/>
  <c r="D13067" i="7"/>
  <c r="D13068" i="7"/>
  <c r="D13069" i="7"/>
  <c r="D13070" i="7"/>
  <c r="D13071" i="7"/>
  <c r="D13072" i="7"/>
  <c r="D13073" i="7"/>
  <c r="D13074" i="7"/>
  <c r="D13075" i="7"/>
  <c r="D13076" i="7"/>
  <c r="D13077" i="7"/>
  <c r="D13078" i="7"/>
  <c r="D13079" i="7"/>
  <c r="D13080" i="7"/>
  <c r="D13081" i="7"/>
  <c r="D13082" i="7"/>
  <c r="D13083" i="7"/>
  <c r="D13084" i="7"/>
  <c r="D13085" i="7"/>
  <c r="D13086" i="7"/>
  <c r="D13087" i="7"/>
  <c r="D13088" i="7"/>
  <c r="D13089" i="7"/>
  <c r="D13090" i="7"/>
  <c r="D13091" i="7"/>
  <c r="D13092" i="7"/>
  <c r="D13093" i="7"/>
  <c r="D13094" i="7"/>
  <c r="D13095" i="7"/>
  <c r="D13096" i="7"/>
  <c r="D13097" i="7"/>
  <c r="D13098" i="7"/>
  <c r="D13099" i="7"/>
  <c r="D13100" i="7"/>
  <c r="D13101" i="7"/>
  <c r="D13102" i="7"/>
  <c r="D13103" i="7"/>
  <c r="D13104" i="7"/>
  <c r="D13105" i="7"/>
  <c r="D13106" i="7"/>
  <c r="D13107" i="7"/>
  <c r="D13108" i="7"/>
  <c r="D13109" i="7"/>
  <c r="D13110" i="7"/>
  <c r="D13111" i="7"/>
  <c r="D13112" i="7"/>
  <c r="D13113" i="7"/>
  <c r="D13114" i="7"/>
  <c r="D13115" i="7"/>
  <c r="D13116" i="7"/>
  <c r="D13117" i="7"/>
  <c r="D13118" i="7"/>
  <c r="D13119" i="7"/>
  <c r="D13120" i="7"/>
  <c r="D13121" i="7"/>
  <c r="D13122" i="7"/>
  <c r="D13123" i="7"/>
  <c r="D13124" i="7"/>
  <c r="D13125" i="7"/>
  <c r="D13126" i="7"/>
  <c r="D13127" i="7"/>
  <c r="D13128" i="7"/>
  <c r="D13129" i="7"/>
  <c r="D13130" i="7"/>
  <c r="D13131" i="7"/>
  <c r="D13132" i="7"/>
  <c r="D13133" i="7"/>
  <c r="D13134" i="7"/>
  <c r="D13135" i="7"/>
  <c r="D13136" i="7"/>
  <c r="D13137" i="7"/>
  <c r="D13138" i="7"/>
  <c r="D13139" i="7"/>
  <c r="D13140" i="7"/>
  <c r="D13141" i="7"/>
  <c r="D13142" i="7"/>
  <c r="D13143" i="7"/>
  <c r="D13144" i="7"/>
  <c r="D13145" i="7"/>
  <c r="D13146" i="7"/>
  <c r="D13147" i="7"/>
  <c r="D13148" i="7"/>
  <c r="D13149" i="7"/>
  <c r="D13150" i="7"/>
  <c r="D13151" i="7"/>
  <c r="D13152" i="7"/>
  <c r="D13153" i="7"/>
  <c r="D13154" i="7"/>
  <c r="D13155" i="7"/>
  <c r="D13156" i="7"/>
  <c r="D13157" i="7"/>
  <c r="D13158" i="7"/>
  <c r="D13159" i="7"/>
  <c r="D13160" i="7"/>
  <c r="D13161" i="7"/>
  <c r="D13162" i="7"/>
  <c r="D13163" i="7"/>
  <c r="D13164" i="7"/>
  <c r="D13165" i="7"/>
  <c r="D13166" i="7"/>
  <c r="D13167" i="7"/>
  <c r="D13168" i="7"/>
  <c r="D13169" i="7"/>
  <c r="D13170" i="7"/>
  <c r="D13171" i="7"/>
  <c r="D13172" i="7"/>
  <c r="D13173" i="7"/>
  <c r="D13174" i="7"/>
  <c r="D13175" i="7"/>
  <c r="D13176" i="7"/>
  <c r="D13177" i="7"/>
  <c r="D13178" i="7"/>
  <c r="D13179" i="7"/>
  <c r="D13180" i="7"/>
  <c r="D13181" i="7"/>
  <c r="D13182" i="7"/>
  <c r="D13183" i="7"/>
  <c r="D13184" i="7"/>
  <c r="D13185" i="7"/>
  <c r="D13186" i="7"/>
  <c r="D13187" i="7"/>
  <c r="D13188" i="7"/>
  <c r="D13189" i="7"/>
  <c r="D13190" i="7"/>
  <c r="D13191" i="7"/>
  <c r="D13192" i="7"/>
  <c r="D13193" i="7"/>
  <c r="D13194" i="7"/>
  <c r="D13195" i="7"/>
  <c r="D13196" i="7"/>
  <c r="D13197" i="7"/>
  <c r="D13198" i="7"/>
  <c r="D13199" i="7"/>
  <c r="D13200" i="7"/>
  <c r="D13201" i="7"/>
  <c r="D13202" i="7"/>
  <c r="D13203" i="7"/>
  <c r="D13204" i="7"/>
  <c r="D13205" i="7"/>
  <c r="D13206" i="7"/>
  <c r="D13207" i="7"/>
  <c r="D13208" i="7"/>
  <c r="D13209" i="7"/>
  <c r="D13210" i="7"/>
  <c r="D13211" i="7"/>
  <c r="D13212" i="7"/>
  <c r="D13213" i="7"/>
  <c r="D13214" i="7"/>
  <c r="D13215" i="7"/>
  <c r="D13216" i="7"/>
  <c r="D13217" i="7"/>
  <c r="D13218" i="7"/>
  <c r="D13219" i="7"/>
  <c r="D13220" i="7"/>
  <c r="D13221" i="7"/>
  <c r="D13222" i="7"/>
  <c r="D13223" i="7"/>
  <c r="D13224" i="7"/>
  <c r="D13225" i="7"/>
  <c r="D13226" i="7"/>
  <c r="D13227" i="7"/>
  <c r="D13228" i="7"/>
  <c r="D13229" i="7"/>
  <c r="D13230" i="7"/>
  <c r="D13231" i="7"/>
  <c r="D13232" i="7"/>
  <c r="D13233" i="7"/>
  <c r="D13234" i="7"/>
  <c r="D13235" i="7"/>
  <c r="D13236" i="7"/>
  <c r="D13237" i="7"/>
  <c r="D13238" i="7"/>
  <c r="D13239" i="7"/>
  <c r="D13240" i="7"/>
  <c r="D13241" i="7"/>
  <c r="D13242" i="7"/>
  <c r="D13243" i="7"/>
  <c r="D13244" i="7"/>
  <c r="D13245" i="7"/>
  <c r="D13246" i="7"/>
  <c r="D13247" i="7"/>
  <c r="D13248" i="7"/>
  <c r="D13249" i="7"/>
  <c r="D13250" i="7"/>
  <c r="D13251" i="7"/>
  <c r="D13252" i="7"/>
  <c r="D13253" i="7"/>
  <c r="D13254" i="7"/>
  <c r="D13255" i="7"/>
  <c r="D13256" i="7"/>
  <c r="D13257" i="7"/>
  <c r="D13258" i="7"/>
  <c r="D13259" i="7"/>
  <c r="D13260" i="7"/>
  <c r="D13261" i="7"/>
  <c r="D13262" i="7"/>
  <c r="D13263" i="7"/>
  <c r="D13264" i="7"/>
  <c r="D13265" i="7"/>
  <c r="D13266" i="7"/>
  <c r="D13267" i="7"/>
  <c r="D13268" i="7"/>
  <c r="D13269" i="7"/>
  <c r="D13270" i="7"/>
  <c r="D13271" i="7"/>
  <c r="D13272" i="7"/>
  <c r="D13273" i="7"/>
  <c r="D13274" i="7"/>
  <c r="D13275" i="7"/>
  <c r="D13276" i="7"/>
  <c r="D13277" i="7"/>
  <c r="D13278" i="7"/>
  <c r="D13279" i="7"/>
  <c r="D13280" i="7"/>
  <c r="D13281" i="7"/>
  <c r="D13282" i="7"/>
  <c r="D13283" i="7"/>
  <c r="D13284" i="7"/>
  <c r="D13285" i="7"/>
  <c r="D13286" i="7"/>
  <c r="D13287" i="7"/>
  <c r="D13288" i="7"/>
  <c r="D13289" i="7"/>
  <c r="D13290" i="7"/>
  <c r="D13291" i="7"/>
  <c r="D13292" i="7"/>
  <c r="D13293" i="7"/>
  <c r="D13294" i="7"/>
  <c r="D13295" i="7"/>
  <c r="D13296" i="7"/>
  <c r="D13297" i="7"/>
  <c r="D13298" i="7"/>
  <c r="D13299" i="7"/>
  <c r="D13300" i="7"/>
  <c r="D13301" i="7"/>
  <c r="D13302" i="7"/>
  <c r="D13303" i="7"/>
  <c r="D13304" i="7"/>
  <c r="D13305" i="7"/>
  <c r="D13306" i="7"/>
  <c r="D13307" i="7"/>
  <c r="D13308" i="7"/>
  <c r="D13309" i="7"/>
  <c r="D13310" i="7"/>
  <c r="D13311" i="7"/>
  <c r="D13312" i="7"/>
  <c r="D13313" i="7"/>
  <c r="D13314" i="7"/>
  <c r="D13315" i="7"/>
  <c r="D13316" i="7"/>
  <c r="D13317" i="7"/>
  <c r="D13318" i="7"/>
  <c r="D13319" i="7"/>
  <c r="D13320" i="7"/>
  <c r="D13321" i="7"/>
  <c r="D13322" i="7"/>
  <c r="D13323" i="7"/>
  <c r="D13324" i="7"/>
  <c r="D13325" i="7"/>
  <c r="D13326" i="7"/>
  <c r="D13327" i="7"/>
  <c r="D13328" i="7"/>
  <c r="D13329" i="7"/>
  <c r="D13330" i="7"/>
  <c r="D13331" i="7"/>
  <c r="D13332" i="7"/>
  <c r="D13333" i="7"/>
  <c r="D13334" i="7"/>
  <c r="D13335" i="7"/>
  <c r="D13336" i="7"/>
  <c r="D13337" i="7"/>
  <c r="D13338" i="7"/>
  <c r="D13339" i="7"/>
  <c r="D13340" i="7"/>
  <c r="D13341" i="7"/>
  <c r="D13342" i="7"/>
  <c r="D13343" i="7"/>
  <c r="D13344" i="7"/>
  <c r="D13345" i="7"/>
  <c r="D13346" i="7"/>
  <c r="D13347" i="7"/>
  <c r="D13348" i="7"/>
  <c r="D13349" i="7"/>
  <c r="D13350" i="7"/>
  <c r="D13351" i="7"/>
  <c r="D13352" i="7"/>
  <c r="D13353" i="7"/>
  <c r="D13354" i="7"/>
  <c r="D13355" i="7"/>
  <c r="D13356" i="7"/>
  <c r="D13357" i="7"/>
  <c r="D13358" i="7"/>
  <c r="D13359" i="7"/>
  <c r="D13360" i="7"/>
  <c r="D13361" i="7"/>
  <c r="D13362" i="7"/>
  <c r="D13363" i="7"/>
  <c r="D13364" i="7"/>
  <c r="D13365" i="7"/>
  <c r="D13366" i="7"/>
  <c r="D13367" i="7"/>
  <c r="D13368" i="7"/>
  <c r="D13369" i="7"/>
  <c r="D13370" i="7"/>
  <c r="D13371" i="7"/>
  <c r="D13372" i="7"/>
  <c r="D13373" i="7"/>
  <c r="D13374" i="7"/>
  <c r="D13375" i="7"/>
  <c r="D13376" i="7"/>
  <c r="D13377" i="7"/>
  <c r="D13378" i="7"/>
  <c r="D13379" i="7"/>
  <c r="D13380" i="7"/>
  <c r="D13381" i="7"/>
  <c r="D13382" i="7"/>
  <c r="D13383" i="7"/>
  <c r="D13384" i="7"/>
  <c r="D13385" i="7"/>
  <c r="D13386" i="7"/>
  <c r="D13387" i="7"/>
  <c r="D13388" i="7"/>
  <c r="D13389" i="7"/>
  <c r="D13390" i="7"/>
  <c r="D13391" i="7"/>
  <c r="D13392" i="7"/>
  <c r="D13393" i="7"/>
  <c r="D13394" i="7"/>
  <c r="D13395" i="7"/>
  <c r="D13396" i="7"/>
  <c r="D13397" i="7"/>
  <c r="D13398" i="7"/>
  <c r="D13399" i="7"/>
  <c r="D13400" i="7"/>
  <c r="D13401" i="7"/>
  <c r="D13402" i="7"/>
  <c r="D13403" i="7"/>
  <c r="D13404" i="7"/>
  <c r="D13405" i="7"/>
  <c r="D13406" i="7"/>
  <c r="D13407" i="7"/>
  <c r="D13408" i="7"/>
  <c r="D13409" i="7"/>
  <c r="D13410" i="7"/>
  <c r="D13411" i="7"/>
  <c r="D13412" i="7"/>
  <c r="D13413" i="7"/>
  <c r="D13414" i="7"/>
  <c r="D13415" i="7"/>
  <c r="D13416" i="7"/>
  <c r="D13417" i="7"/>
  <c r="D13418" i="7"/>
  <c r="D13419" i="7"/>
  <c r="D13420" i="7"/>
  <c r="D13421" i="7"/>
  <c r="D13422" i="7"/>
  <c r="D13423" i="7"/>
  <c r="D13424" i="7"/>
  <c r="D13425" i="7"/>
  <c r="D13426" i="7"/>
  <c r="D13427" i="7"/>
  <c r="D13428" i="7"/>
  <c r="D13429" i="7"/>
  <c r="D13430" i="7"/>
  <c r="D13431" i="7"/>
  <c r="D13432" i="7"/>
  <c r="D13433" i="7"/>
  <c r="D13434" i="7"/>
  <c r="D13435" i="7"/>
  <c r="D13436" i="7"/>
  <c r="D13437" i="7"/>
  <c r="D13438" i="7"/>
  <c r="D13439" i="7"/>
  <c r="D13440" i="7"/>
  <c r="D13441" i="7"/>
  <c r="D13442" i="7"/>
  <c r="D13443" i="7"/>
  <c r="D13444" i="7"/>
  <c r="D13445" i="7"/>
  <c r="D13446" i="7"/>
  <c r="D13447" i="7"/>
  <c r="D13448" i="7"/>
  <c r="D13449" i="7"/>
  <c r="D13450" i="7"/>
  <c r="D13451" i="7"/>
  <c r="D13452" i="7"/>
  <c r="D13453" i="7"/>
  <c r="D13454" i="7"/>
  <c r="D13455" i="7"/>
  <c r="D13456" i="7"/>
  <c r="D13457" i="7"/>
  <c r="D13458" i="7"/>
  <c r="D13459" i="7"/>
  <c r="D13460" i="7"/>
  <c r="D13461" i="7"/>
  <c r="D13462" i="7"/>
  <c r="D13463" i="7"/>
  <c r="D13464" i="7"/>
  <c r="D13465" i="7"/>
  <c r="D13466" i="7"/>
  <c r="D13467" i="7"/>
  <c r="D13468" i="7"/>
  <c r="D13469" i="7"/>
  <c r="D13470" i="7"/>
  <c r="D13471" i="7"/>
  <c r="D13472" i="7"/>
  <c r="D13473" i="7"/>
  <c r="D13474" i="7"/>
  <c r="D13475" i="7"/>
  <c r="D13476" i="7"/>
  <c r="D13477" i="7"/>
  <c r="D13478" i="7"/>
  <c r="D13479" i="7"/>
  <c r="D13480" i="7"/>
  <c r="D13481" i="7"/>
  <c r="D13482" i="7"/>
  <c r="D13483" i="7"/>
  <c r="D13484" i="7"/>
  <c r="D13485" i="7"/>
  <c r="D13486" i="7"/>
  <c r="D13487" i="7"/>
  <c r="D13488" i="7"/>
  <c r="D13489" i="7"/>
  <c r="D13490" i="7"/>
  <c r="D13491" i="7"/>
  <c r="D13492" i="7"/>
  <c r="D13493" i="7"/>
  <c r="D13494" i="7"/>
  <c r="D13495" i="7"/>
  <c r="D13496" i="7"/>
  <c r="D13497" i="7"/>
  <c r="D13498" i="7"/>
  <c r="D13499" i="7"/>
  <c r="D13500" i="7"/>
  <c r="D13501" i="7"/>
  <c r="D13502" i="7"/>
  <c r="D13503" i="7"/>
  <c r="D13504" i="7"/>
  <c r="D13505" i="7"/>
  <c r="D13506" i="7"/>
  <c r="D13507" i="7"/>
  <c r="D13508" i="7"/>
  <c r="D13509" i="7"/>
  <c r="D13510" i="7"/>
  <c r="D13511" i="7"/>
  <c r="D13512" i="7"/>
  <c r="D13513" i="7"/>
  <c r="D13514" i="7"/>
  <c r="D13515" i="7"/>
  <c r="D13516" i="7"/>
  <c r="D13517" i="7"/>
  <c r="D13518" i="7"/>
  <c r="D13519" i="7"/>
  <c r="D13520" i="7"/>
  <c r="D13521" i="7"/>
  <c r="D13522" i="7"/>
  <c r="D13523" i="7"/>
  <c r="D13524" i="7"/>
  <c r="D13525" i="7"/>
  <c r="D13526" i="7"/>
  <c r="D13527" i="7"/>
  <c r="D13528" i="7"/>
  <c r="D13529" i="7"/>
  <c r="D13530" i="7"/>
  <c r="D13531" i="7"/>
  <c r="D13532" i="7"/>
  <c r="D13533" i="7"/>
  <c r="D13534" i="7"/>
  <c r="D13535" i="7"/>
  <c r="D13536" i="7"/>
  <c r="D13537" i="7"/>
  <c r="D13538" i="7"/>
  <c r="D13539" i="7"/>
  <c r="D13540" i="7"/>
  <c r="D13541" i="7"/>
  <c r="D13542" i="7"/>
  <c r="D13543" i="7"/>
  <c r="D13544" i="7"/>
  <c r="D13545" i="7"/>
  <c r="D13546" i="7"/>
  <c r="D13547" i="7"/>
  <c r="D13548" i="7"/>
  <c r="D13549" i="7"/>
  <c r="D13550" i="7"/>
  <c r="D13551" i="7"/>
  <c r="D13552" i="7"/>
  <c r="D13553" i="7"/>
  <c r="D13554" i="7"/>
  <c r="D13555" i="7"/>
  <c r="D13556" i="7"/>
  <c r="D13557" i="7"/>
  <c r="D13558" i="7"/>
  <c r="D13559" i="7"/>
  <c r="D13560" i="7"/>
  <c r="D13561" i="7"/>
  <c r="D13562" i="7"/>
  <c r="D13563" i="7"/>
  <c r="D13564" i="7"/>
  <c r="D13565" i="7"/>
  <c r="D13566" i="7"/>
  <c r="D13567" i="7"/>
  <c r="D13568" i="7"/>
  <c r="D13569" i="7"/>
  <c r="D13570" i="7"/>
  <c r="D13571" i="7"/>
  <c r="D13572" i="7"/>
  <c r="D13573" i="7"/>
  <c r="D13574" i="7"/>
  <c r="D13575" i="7"/>
  <c r="D13576" i="7"/>
  <c r="D13577" i="7"/>
  <c r="D13578" i="7"/>
  <c r="D13579" i="7"/>
  <c r="D13580" i="7"/>
  <c r="D13581" i="7"/>
  <c r="D13582" i="7"/>
  <c r="D13583" i="7"/>
  <c r="D13584" i="7"/>
  <c r="D13585" i="7"/>
  <c r="D13586" i="7"/>
  <c r="D13587" i="7"/>
  <c r="D13588" i="7"/>
  <c r="D13589" i="7"/>
  <c r="D13590" i="7"/>
  <c r="D13591" i="7"/>
  <c r="D13592" i="7"/>
  <c r="D13593" i="7"/>
  <c r="D13594" i="7"/>
  <c r="D13595" i="7"/>
  <c r="D13596" i="7"/>
  <c r="D13597" i="7"/>
  <c r="D13598" i="7"/>
  <c r="D13599" i="7"/>
  <c r="D13600" i="7"/>
  <c r="D13601" i="7"/>
  <c r="D13602" i="7"/>
  <c r="D13603" i="7"/>
  <c r="D13604" i="7"/>
  <c r="D13605" i="7"/>
  <c r="D13606" i="7"/>
  <c r="D13607" i="7"/>
  <c r="D13608" i="7"/>
  <c r="D13609" i="7"/>
  <c r="D13610" i="7"/>
  <c r="D13611" i="7"/>
  <c r="D13612" i="7"/>
  <c r="D13613" i="7"/>
  <c r="D13614" i="7"/>
  <c r="D13615" i="7"/>
  <c r="D13616" i="7"/>
  <c r="D13617" i="7"/>
  <c r="D13618" i="7"/>
  <c r="D13619" i="7"/>
  <c r="D13620" i="7"/>
  <c r="D13621" i="7"/>
  <c r="D13622" i="7"/>
  <c r="D13623" i="7"/>
  <c r="D13624" i="7"/>
  <c r="D13625" i="7"/>
  <c r="D13626" i="7"/>
  <c r="D13627" i="7"/>
  <c r="D13628" i="7"/>
  <c r="D13629" i="7"/>
  <c r="D13630" i="7"/>
  <c r="D13631" i="7"/>
  <c r="D13632" i="7"/>
  <c r="D13633" i="7"/>
  <c r="D13634" i="7"/>
  <c r="D13635" i="7"/>
  <c r="D13636" i="7"/>
  <c r="D13637" i="7"/>
  <c r="D13638" i="7"/>
  <c r="D13639" i="7"/>
  <c r="D13640" i="7"/>
  <c r="D13641" i="7"/>
  <c r="D13642" i="7"/>
  <c r="D13643" i="7"/>
  <c r="D13644" i="7"/>
  <c r="D13645" i="7"/>
  <c r="D13646" i="7"/>
  <c r="D13647" i="7"/>
  <c r="D13648" i="7"/>
  <c r="D13649" i="7"/>
  <c r="D13650" i="7"/>
  <c r="D13651" i="7"/>
  <c r="D13652" i="7"/>
  <c r="D13653" i="7"/>
  <c r="D13654" i="7"/>
  <c r="D13655" i="7"/>
  <c r="D13656" i="7"/>
  <c r="D13657" i="7"/>
  <c r="D13658" i="7"/>
  <c r="D13659" i="7"/>
  <c r="D13660" i="7"/>
  <c r="D13661" i="7"/>
  <c r="D13662" i="7"/>
  <c r="D13663" i="7"/>
  <c r="D13664" i="7"/>
  <c r="D13665" i="7"/>
  <c r="D13666" i="7"/>
  <c r="D13667" i="7"/>
  <c r="D13668" i="7"/>
  <c r="D13669" i="7"/>
  <c r="D13670" i="7"/>
  <c r="D13671" i="7"/>
  <c r="D13672" i="7"/>
  <c r="D13673" i="7"/>
  <c r="D13674" i="7"/>
  <c r="D13675" i="7"/>
  <c r="D13676" i="7"/>
  <c r="D13677" i="7"/>
  <c r="D13678" i="7"/>
  <c r="D13679" i="7"/>
  <c r="D13680" i="7"/>
  <c r="D13681" i="7"/>
  <c r="D13682" i="7"/>
  <c r="D13683" i="7"/>
  <c r="D13684" i="7"/>
  <c r="D13685" i="7"/>
  <c r="D13686" i="7"/>
  <c r="D13687" i="7"/>
  <c r="D13688" i="7"/>
  <c r="D13689" i="7"/>
  <c r="D13690" i="7"/>
  <c r="D13691" i="7"/>
  <c r="D13692" i="7"/>
  <c r="D13693" i="7"/>
  <c r="D13694" i="7"/>
  <c r="D13695" i="7"/>
  <c r="D13696" i="7"/>
  <c r="D13697" i="7"/>
  <c r="D13698" i="7"/>
  <c r="D13699" i="7"/>
  <c r="D13700" i="7"/>
  <c r="D13701" i="7"/>
  <c r="D13702" i="7"/>
  <c r="D13703" i="7"/>
  <c r="D13704" i="7"/>
  <c r="D13705" i="7"/>
  <c r="D13706" i="7"/>
  <c r="D13707" i="7"/>
  <c r="D13708" i="7"/>
  <c r="D13709" i="7"/>
  <c r="D13710" i="7"/>
  <c r="D13711" i="7"/>
  <c r="D13712" i="7"/>
  <c r="D13713" i="7"/>
  <c r="D13714" i="7"/>
  <c r="D13715" i="7"/>
  <c r="D13716" i="7"/>
  <c r="D13717" i="7"/>
  <c r="D13718" i="7"/>
  <c r="D13719" i="7"/>
  <c r="D13720" i="7"/>
  <c r="D13721" i="7"/>
  <c r="D13722" i="7"/>
  <c r="D13723" i="7"/>
  <c r="D13724" i="7"/>
  <c r="D13725" i="7"/>
  <c r="D13726" i="7"/>
  <c r="D13727" i="7"/>
  <c r="D13728" i="7"/>
  <c r="D13729" i="7"/>
  <c r="D13730" i="7"/>
  <c r="D13731" i="7"/>
  <c r="D13732" i="7"/>
  <c r="D13733" i="7"/>
  <c r="D13734" i="7"/>
  <c r="D13735" i="7"/>
  <c r="D13736" i="7"/>
  <c r="D13737" i="7"/>
  <c r="D13738" i="7"/>
  <c r="D13739" i="7"/>
  <c r="D13740" i="7"/>
  <c r="D13741" i="7"/>
  <c r="D13742" i="7"/>
  <c r="D13743" i="7"/>
  <c r="D13744" i="7"/>
  <c r="D13745" i="7"/>
  <c r="D13746" i="7"/>
  <c r="D13747" i="7"/>
  <c r="D13748" i="7"/>
  <c r="D13749" i="7"/>
  <c r="D13750" i="7"/>
  <c r="D13751" i="7"/>
  <c r="D13752" i="7"/>
  <c r="D13753" i="7"/>
  <c r="D13754" i="7"/>
  <c r="D13755" i="7"/>
  <c r="D13756" i="7"/>
  <c r="D13757" i="7"/>
  <c r="D13758" i="7"/>
  <c r="D13759" i="7"/>
  <c r="D13760" i="7"/>
  <c r="D13761" i="7"/>
  <c r="D13762" i="7"/>
  <c r="D13763" i="7"/>
  <c r="D13764" i="7"/>
  <c r="D13765" i="7"/>
  <c r="D13766" i="7"/>
  <c r="D13767" i="7"/>
  <c r="D13768" i="7"/>
  <c r="D13769" i="7"/>
  <c r="D13770" i="7"/>
  <c r="D13771" i="7"/>
  <c r="D13772" i="7"/>
  <c r="D13773" i="7"/>
  <c r="D13774" i="7"/>
  <c r="D13775" i="7"/>
  <c r="D13776" i="7"/>
  <c r="D13777" i="7"/>
  <c r="D13778" i="7"/>
  <c r="D13779" i="7"/>
  <c r="D13780" i="7"/>
  <c r="D13781" i="7"/>
  <c r="D13782" i="7"/>
  <c r="D13783" i="7"/>
  <c r="D13784" i="7"/>
  <c r="D13785" i="7"/>
  <c r="D13786" i="7"/>
  <c r="D13787" i="7"/>
  <c r="D13788" i="7"/>
  <c r="D13789" i="7"/>
  <c r="D13790" i="7"/>
  <c r="D13791" i="7"/>
  <c r="D13792" i="7"/>
  <c r="D13793" i="7"/>
  <c r="D13794" i="7"/>
  <c r="D13795" i="7"/>
  <c r="D13796" i="7"/>
  <c r="D13797" i="7"/>
  <c r="D13798" i="7"/>
  <c r="D13799" i="7"/>
  <c r="D13800" i="7"/>
  <c r="D13801" i="7"/>
  <c r="D13802" i="7"/>
  <c r="D13803" i="7"/>
  <c r="D13804" i="7"/>
  <c r="D13805" i="7"/>
  <c r="D13806" i="7"/>
  <c r="D13807" i="7"/>
  <c r="D13808" i="7"/>
  <c r="D13809" i="7"/>
  <c r="D13810" i="7"/>
  <c r="D13811" i="7"/>
  <c r="D13812" i="7"/>
  <c r="D13813" i="7"/>
  <c r="D13814" i="7"/>
  <c r="D13815" i="7"/>
  <c r="D13816" i="7"/>
  <c r="D13817" i="7"/>
  <c r="D13818" i="7"/>
  <c r="D13819" i="7"/>
  <c r="D13820" i="7"/>
  <c r="D13821" i="7"/>
  <c r="D13822" i="7"/>
  <c r="D13823" i="7"/>
  <c r="D13824" i="7"/>
  <c r="D13825" i="7"/>
  <c r="D13826" i="7"/>
  <c r="D13827" i="7"/>
  <c r="D13828" i="7"/>
  <c r="D13829" i="7"/>
  <c r="D13830" i="7"/>
  <c r="D13831" i="7"/>
  <c r="D13832" i="7"/>
  <c r="D13833" i="7"/>
  <c r="D13834" i="7"/>
  <c r="D13835" i="7"/>
  <c r="D13836" i="7"/>
  <c r="D13837" i="7"/>
  <c r="D13838" i="7"/>
  <c r="D13839" i="7"/>
  <c r="D13840" i="7"/>
  <c r="D13841" i="7"/>
  <c r="D13842" i="7"/>
  <c r="D13843" i="7"/>
  <c r="D13844" i="7"/>
  <c r="D13845" i="7"/>
  <c r="D13846" i="7"/>
  <c r="D13847" i="7"/>
  <c r="D13848" i="7"/>
  <c r="D13849" i="7"/>
  <c r="D13850" i="7"/>
  <c r="D13851" i="7"/>
  <c r="D13852" i="7"/>
  <c r="D13853" i="7"/>
  <c r="D13854" i="7"/>
  <c r="D13855" i="7"/>
  <c r="D13856" i="7"/>
  <c r="D13857" i="7"/>
  <c r="D13858" i="7"/>
  <c r="D13859" i="7"/>
  <c r="D13860" i="7"/>
  <c r="D13861" i="7"/>
  <c r="D13862" i="7"/>
  <c r="D13863" i="7"/>
  <c r="D13864" i="7"/>
  <c r="D13865" i="7"/>
  <c r="D13866" i="7"/>
  <c r="D13867" i="7"/>
  <c r="D13868" i="7"/>
  <c r="D13869" i="7"/>
  <c r="D13870" i="7"/>
  <c r="D13871" i="7"/>
  <c r="D13872" i="7"/>
  <c r="D13873" i="7"/>
  <c r="D13874" i="7"/>
  <c r="D13875" i="7"/>
  <c r="D13876" i="7"/>
  <c r="D13877" i="7"/>
  <c r="D13878" i="7"/>
  <c r="D13879" i="7"/>
  <c r="D13880" i="7"/>
  <c r="D13881" i="7"/>
  <c r="D13882" i="7"/>
  <c r="D13883" i="7"/>
  <c r="D13884" i="7"/>
  <c r="D13885" i="7"/>
  <c r="D13886" i="7"/>
  <c r="D13887" i="7"/>
  <c r="D13888" i="7"/>
  <c r="D13889" i="7"/>
  <c r="D13890" i="7"/>
  <c r="D13891" i="7"/>
  <c r="D13892" i="7"/>
  <c r="D13893" i="7"/>
  <c r="D13894" i="7"/>
  <c r="D13895" i="7"/>
  <c r="D13896" i="7"/>
  <c r="D13897" i="7"/>
  <c r="D13898" i="7"/>
  <c r="D13899" i="7"/>
  <c r="D13900" i="7"/>
  <c r="D13901" i="7"/>
  <c r="D13902" i="7"/>
  <c r="D13903" i="7"/>
  <c r="D13904" i="7"/>
  <c r="D13905" i="7"/>
  <c r="D13906" i="7"/>
  <c r="D13907" i="7"/>
  <c r="D13908" i="7"/>
  <c r="D13909" i="7"/>
  <c r="D13910" i="7"/>
  <c r="D13911" i="7"/>
  <c r="D13912" i="7"/>
  <c r="D13913" i="7"/>
  <c r="D13914" i="7"/>
  <c r="D13915" i="7"/>
  <c r="D13916" i="7"/>
  <c r="D13917" i="7"/>
  <c r="D13918" i="7"/>
  <c r="D13919" i="7"/>
  <c r="D13920" i="7"/>
  <c r="D13921" i="7"/>
  <c r="D13922" i="7"/>
  <c r="D13923" i="7"/>
  <c r="D13924" i="7"/>
  <c r="D13925" i="7"/>
  <c r="D13926" i="7"/>
  <c r="D13927" i="7"/>
  <c r="D13928" i="7"/>
  <c r="D13929" i="7"/>
  <c r="D13930" i="7"/>
  <c r="D13931" i="7"/>
  <c r="D13932" i="7"/>
  <c r="D13933" i="7"/>
  <c r="D13934" i="7"/>
  <c r="D13935" i="7"/>
  <c r="D13936" i="7"/>
  <c r="D13937" i="7"/>
  <c r="D13938" i="7"/>
  <c r="D13939" i="7"/>
  <c r="D13940" i="7"/>
  <c r="D13941" i="7"/>
  <c r="D13942" i="7"/>
  <c r="D13943" i="7"/>
  <c r="D13944" i="7"/>
  <c r="D13945" i="7"/>
  <c r="D13946" i="7"/>
  <c r="D13947" i="7"/>
  <c r="D13948" i="7"/>
  <c r="D13949" i="7"/>
  <c r="D13950" i="7"/>
  <c r="D13951" i="7"/>
  <c r="D13952" i="7"/>
  <c r="D13953" i="7"/>
  <c r="D13954" i="7"/>
  <c r="D13955" i="7"/>
  <c r="D13956" i="7"/>
  <c r="D13957" i="7"/>
  <c r="D13958" i="7"/>
  <c r="D13959" i="7"/>
  <c r="D13960" i="7"/>
  <c r="D13961" i="7"/>
  <c r="D13962" i="7"/>
  <c r="D13963" i="7"/>
  <c r="D13964" i="7"/>
  <c r="D13965" i="7"/>
  <c r="D13966" i="7"/>
  <c r="D13967" i="7"/>
  <c r="D13968" i="7"/>
  <c r="D13969" i="7"/>
  <c r="D13970" i="7"/>
  <c r="D13971" i="7"/>
  <c r="D13972" i="7"/>
  <c r="D13973" i="7"/>
  <c r="D13974" i="7"/>
  <c r="D13975" i="7"/>
  <c r="D13976" i="7"/>
  <c r="D13977" i="7"/>
  <c r="D13978" i="7"/>
  <c r="D13979" i="7"/>
  <c r="D13980" i="7"/>
  <c r="D13981" i="7"/>
  <c r="D13982" i="7"/>
  <c r="D13983" i="7"/>
  <c r="D13984" i="7"/>
  <c r="D13985" i="7"/>
  <c r="D13986" i="7"/>
  <c r="D13987" i="7"/>
  <c r="D13988" i="7"/>
  <c r="D13989" i="7"/>
  <c r="D13990" i="7"/>
  <c r="D13991" i="7"/>
  <c r="D13992" i="7"/>
  <c r="D13993" i="7"/>
  <c r="D13994" i="7"/>
  <c r="D13995" i="7"/>
  <c r="D13996" i="7"/>
  <c r="D13997" i="7"/>
  <c r="D13998" i="7"/>
  <c r="D13999" i="7"/>
  <c r="D14000" i="7"/>
  <c r="D14001" i="7"/>
  <c r="D14002" i="7"/>
  <c r="D14003" i="7"/>
  <c r="D14004" i="7"/>
  <c r="D14005" i="7"/>
  <c r="D14006" i="7"/>
  <c r="D14007" i="7"/>
  <c r="D14008" i="7"/>
  <c r="D14009" i="7"/>
  <c r="D14010" i="7"/>
  <c r="D14011" i="7"/>
  <c r="D14012" i="7"/>
  <c r="D14013" i="7"/>
  <c r="D14014" i="7"/>
  <c r="D14015" i="7"/>
  <c r="D14016" i="7"/>
  <c r="D14017" i="7"/>
  <c r="D14018" i="7"/>
  <c r="D14019" i="7"/>
  <c r="D14020" i="7"/>
  <c r="D14021" i="7"/>
  <c r="D14022" i="7"/>
  <c r="D14023" i="7"/>
  <c r="D14024" i="7"/>
  <c r="D14025" i="7"/>
  <c r="D14026" i="7"/>
  <c r="D14027" i="7"/>
  <c r="D14028" i="7"/>
  <c r="D14029" i="7"/>
  <c r="D14030" i="7"/>
  <c r="D14031" i="7"/>
  <c r="D14032" i="7"/>
  <c r="D14033" i="7"/>
  <c r="D14034" i="7"/>
  <c r="D14035" i="7"/>
  <c r="D14036" i="7"/>
  <c r="D14037" i="7"/>
  <c r="D14038" i="7"/>
  <c r="D14039" i="7"/>
  <c r="D14040" i="7"/>
  <c r="D14041" i="7"/>
  <c r="D14042" i="7"/>
  <c r="D14043" i="7"/>
  <c r="D14044" i="7"/>
  <c r="D14045" i="7"/>
  <c r="D14046" i="7"/>
  <c r="D14047" i="7"/>
  <c r="D14048" i="7"/>
  <c r="D14049" i="7"/>
  <c r="D14050" i="7"/>
  <c r="D14051" i="7"/>
  <c r="D14052" i="7"/>
  <c r="D14053" i="7"/>
  <c r="D14054" i="7"/>
  <c r="D14055" i="7"/>
  <c r="D14056" i="7"/>
  <c r="D14057" i="7"/>
  <c r="D14058" i="7"/>
  <c r="D14059" i="7"/>
  <c r="D14060" i="7"/>
  <c r="D14061" i="7"/>
  <c r="D14062" i="7"/>
  <c r="D14063" i="7"/>
  <c r="D14064" i="7"/>
  <c r="D14065" i="7"/>
  <c r="D14066" i="7"/>
  <c r="D14067" i="7"/>
  <c r="D14068" i="7"/>
  <c r="D14069" i="7"/>
  <c r="D14070" i="7"/>
  <c r="D14071" i="7"/>
  <c r="D14072" i="7"/>
  <c r="D14073" i="7"/>
  <c r="D14074" i="7"/>
  <c r="D14075" i="7"/>
  <c r="D14076" i="7"/>
  <c r="D14077" i="7"/>
  <c r="D14078" i="7"/>
  <c r="D14079" i="7"/>
  <c r="D14080" i="7"/>
  <c r="D14081" i="7"/>
  <c r="D14082" i="7"/>
  <c r="D14083" i="7"/>
  <c r="D14084" i="7"/>
  <c r="D14085" i="7"/>
  <c r="D14086" i="7"/>
  <c r="D14087" i="7"/>
  <c r="D14088" i="7"/>
  <c r="D14089" i="7"/>
  <c r="D14090" i="7"/>
  <c r="D14091" i="7"/>
  <c r="D14092" i="7"/>
  <c r="D14093" i="7"/>
  <c r="D14094" i="7"/>
  <c r="D14095" i="7"/>
  <c r="D14096" i="7"/>
  <c r="D14097" i="7"/>
  <c r="D14098" i="7"/>
  <c r="D14099" i="7"/>
  <c r="D14100" i="7"/>
  <c r="D14101" i="7"/>
  <c r="D14102" i="7"/>
  <c r="D14103" i="7"/>
  <c r="D14104" i="7"/>
  <c r="D14105" i="7"/>
  <c r="D14106" i="7"/>
  <c r="D14107" i="7"/>
  <c r="D14108" i="7"/>
  <c r="D14109" i="7"/>
  <c r="D14110" i="7"/>
  <c r="D14111" i="7"/>
  <c r="D14112" i="7"/>
  <c r="D14113" i="7"/>
  <c r="D14114" i="7"/>
  <c r="D14115" i="7"/>
  <c r="D14116" i="7"/>
  <c r="D14117" i="7"/>
  <c r="D14118" i="7"/>
  <c r="D14119" i="7"/>
  <c r="D14120" i="7"/>
  <c r="D14121" i="7"/>
  <c r="D14122" i="7"/>
  <c r="D14123" i="7"/>
  <c r="D14124" i="7"/>
  <c r="D14125" i="7"/>
  <c r="D14126" i="7"/>
  <c r="D14127" i="7"/>
  <c r="D14128" i="7"/>
  <c r="D14129" i="7"/>
  <c r="D14130" i="7"/>
  <c r="D14131" i="7"/>
  <c r="D14132" i="7"/>
  <c r="D14133" i="7"/>
  <c r="D14134" i="7"/>
  <c r="D14135" i="7"/>
  <c r="D14136" i="7"/>
  <c r="D14137" i="7"/>
  <c r="D14138" i="7"/>
  <c r="D14139" i="7"/>
  <c r="D14140" i="7"/>
  <c r="D14141" i="7"/>
  <c r="D14142" i="7"/>
  <c r="D14143" i="7"/>
  <c r="AW19" i="9" l="1"/>
  <c r="BC9" i="3" s="1"/>
  <c r="BW9" i="9"/>
  <c r="BD65" i="3"/>
  <c r="AY9" i="9"/>
  <c r="BE8" i="3" s="1"/>
  <c r="AV65" i="3"/>
  <c r="AV69" i="3" s="1"/>
  <c r="AQ3" i="9"/>
  <c r="BU9" i="9"/>
  <c r="BM9" i="9"/>
  <c r="BE9" i="9"/>
  <c r="BB65" i="3"/>
  <c r="BB69" i="3" s="1"/>
  <c r="AW9" i="9"/>
  <c r="BC8" i="3" s="1"/>
  <c r="BW19" i="9"/>
  <c r="BC65" i="3"/>
  <c r="AX9" i="9"/>
  <c r="BD8" i="3" s="1"/>
  <c r="BT9" i="9"/>
  <c r="BD9" i="9"/>
  <c r="BA65" i="3"/>
  <c r="BA69" i="3" s="1"/>
  <c r="BV19" i="9"/>
  <c r="BS9" i="9"/>
  <c r="BK9" i="9"/>
  <c r="AZ65" i="3"/>
  <c r="AZ69" i="3" s="1"/>
  <c r="AU9" i="9"/>
  <c r="BA8" i="3" s="1"/>
  <c r="BS19" i="9"/>
  <c r="BR9" i="9"/>
  <c r="BB9" i="9"/>
  <c r="AY65" i="3"/>
  <c r="AT3" i="9"/>
  <c r="AT9" i="9" s="1"/>
  <c r="AZ8" i="3" s="1"/>
  <c r="BQ19" i="9"/>
  <c r="BQ9" i="9"/>
  <c r="BI9" i="9"/>
  <c r="BF65" i="3"/>
  <c r="BG65" i="3" s="1"/>
  <c r="BA9" i="9"/>
  <c r="AX65" i="3"/>
  <c r="AS3" i="9"/>
  <c r="BV9" i="9"/>
  <c r="AU65" i="3"/>
  <c r="AU69" i="3" s="1"/>
  <c r="AP3" i="9"/>
  <c r="BX9" i="9"/>
  <c r="BP9" i="9"/>
  <c r="BE65" i="3"/>
  <c r="BE69" i="3" s="1"/>
  <c r="AW65" i="3"/>
  <c r="AR3" i="9"/>
  <c r="AR9" i="9" s="1"/>
  <c r="AX8" i="3" s="1"/>
  <c r="BT19" i="9"/>
  <c r="BO9" i="9"/>
  <c r="BU19" i="9"/>
  <c r="BO19" i="9"/>
  <c r="AU19" i="9"/>
  <c r="BA9" i="3" s="1"/>
  <c r="BR19" i="9"/>
  <c r="BN19" i="9"/>
  <c r="BX19" i="9"/>
  <c r="BP19" i="9"/>
  <c r="BN9" i="9"/>
  <c r="BG19" i="9"/>
  <c r="BC19" i="9"/>
  <c r="BJ9" i="9"/>
  <c r="BK19" i="9"/>
  <c r="BM19" i="9"/>
  <c r="BE19" i="9"/>
  <c r="AS9" i="9"/>
  <c r="AY8" i="3" s="1"/>
  <c r="AT13" i="9"/>
  <c r="AT19" i="9" s="1"/>
  <c r="AZ9" i="3" s="1"/>
  <c r="BL19" i="9"/>
  <c r="BD19" i="9"/>
  <c r="AZ9" i="9"/>
  <c r="BF8" i="3" s="1"/>
  <c r="BG8" i="3" s="1"/>
  <c r="AS13" i="9"/>
  <c r="AS19" i="9" s="1"/>
  <c r="AY9" i="3" s="1"/>
  <c r="BH9" i="9"/>
  <c r="AZ19" i="9"/>
  <c r="BF9" i="3" s="1"/>
  <c r="BG9" i="3" s="1"/>
  <c r="AR13" i="9"/>
  <c r="AR19" i="9" s="1"/>
  <c r="AX9" i="3" s="1"/>
  <c r="BG9" i="9"/>
  <c r="BJ19" i="9"/>
  <c r="AY19" i="9"/>
  <c r="BE9" i="3" s="1"/>
  <c r="BF9" i="9"/>
  <c r="BI19" i="9"/>
  <c r="AX19" i="9"/>
  <c r="BD9" i="3" s="1"/>
  <c r="BA19" i="9"/>
  <c r="AV9" i="9"/>
  <c r="BB8" i="3" s="1"/>
  <c r="BL9" i="9"/>
  <c r="AV19" i="9"/>
  <c r="BB9" i="3" s="1"/>
  <c r="BC9" i="9"/>
  <c r="AQ9" i="9"/>
  <c r="AW8" i="3" s="1"/>
  <c r="AQ13" i="9"/>
  <c r="AQ19" i="9" s="1"/>
  <c r="AW9" i="3" s="1"/>
  <c r="AP9" i="9"/>
  <c r="AV8" i="3" s="1"/>
  <c r="AP13" i="9"/>
  <c r="AP19" i="9" s="1"/>
  <c r="AV9" i="3" s="1"/>
  <c r="BC69" i="3"/>
  <c r="AW69" i="3"/>
  <c r="BD69" i="3"/>
  <c r="AX69" i="3"/>
  <c r="AY69" i="3"/>
  <c r="AV11" i="3"/>
  <c r="BG68" i="3"/>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N9"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BC14" i="3" l="1"/>
  <c r="BA14" i="3"/>
  <c r="BF69" i="3"/>
  <c r="G6" i="1" s="1"/>
  <c r="I6" i="1"/>
  <c r="BB14" i="3"/>
  <c r="BB22" i="9"/>
  <c r="BE14" i="3"/>
  <c r="AZ14" i="3"/>
  <c r="AX14" i="3"/>
  <c r="BO22" i="9"/>
  <c r="BF14" i="3"/>
  <c r="AO13" i="9"/>
  <c r="AO19" i="9" s="1"/>
  <c r="AU9" i="3" s="1"/>
  <c r="AQ66" i="3"/>
  <c r="I5" i="1"/>
  <c r="BM22" i="9"/>
  <c r="BD14" i="3"/>
  <c r="BF22" i="9"/>
  <c r="BH22" i="9"/>
  <c r="BN22" i="9"/>
  <c r="H5" i="1"/>
  <c r="BA22" i="9"/>
  <c r="BC22" i="9"/>
  <c r="BJ22" i="9"/>
  <c r="BG22" i="9"/>
  <c r="BE22" i="9"/>
  <c r="BD22" i="9"/>
  <c r="BK22" i="9"/>
  <c r="BI22" i="9"/>
  <c r="BL22" i="9"/>
  <c r="AW14" i="3"/>
  <c r="AY14" i="3"/>
  <c r="H6" i="1"/>
  <c r="AV14" i="3"/>
  <c r="BG69" i="3"/>
  <c r="BG14" i="3"/>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A14080" i="7"/>
  <c r="A14021" i="7"/>
  <c r="L7560" i="7"/>
  <c r="A13742" i="7"/>
  <c r="L7311" i="7"/>
  <c r="A14025" i="7"/>
  <c r="L7457" i="7"/>
  <c r="A13907" i="7"/>
  <c r="L7561" i="7"/>
  <c r="A13743" i="7"/>
  <c r="L7243" i="7"/>
  <c r="A14084" i="7"/>
  <c r="L7498" i="7"/>
  <c r="A13823" i="7"/>
  <c r="L7545" i="7"/>
  <c r="A13792" i="7"/>
  <c r="L7387" i="7"/>
  <c r="A13837" i="7"/>
  <c r="L7510" i="7"/>
  <c r="A13835" i="7"/>
  <c r="L7546" i="7"/>
  <c r="A13793" i="7"/>
  <c r="L7236" i="7"/>
  <c r="A14077" i="7"/>
  <c r="L7389" i="7"/>
  <c r="A13839" i="7"/>
  <c r="L7558" i="7"/>
  <c r="A13740" i="7"/>
  <c r="L7588" i="7"/>
  <c r="A13770" i="7"/>
  <c r="L7374" i="7"/>
  <c r="A13948" i="7"/>
  <c r="L7559" i="7"/>
  <c r="A13741"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2167" i="7"/>
  <c r="D12166" i="7"/>
  <c r="D12165" i="7"/>
  <c r="D12164" i="7"/>
  <c r="D12163" i="7"/>
  <c r="D12162" i="7"/>
  <c r="D12161" i="7"/>
  <c r="D12160" i="7"/>
  <c r="D12159" i="7"/>
  <c r="D12158" i="7"/>
  <c r="D12157" i="7"/>
  <c r="D12156" i="7"/>
  <c r="D12155" i="7"/>
  <c r="D12154" i="7"/>
  <c r="D12153" i="7"/>
  <c r="D12152" i="7"/>
  <c r="D12151" i="7"/>
  <c r="D12150" i="7"/>
  <c r="D12149" i="7"/>
  <c r="D12148" i="7"/>
  <c r="D12147" i="7"/>
  <c r="D12146" i="7"/>
  <c r="D12145" i="7"/>
  <c r="D12144" i="7"/>
  <c r="D12143" i="7"/>
  <c r="D12142" i="7"/>
  <c r="D12141" i="7"/>
  <c r="D12140" i="7"/>
  <c r="D12139" i="7"/>
  <c r="D12138" i="7"/>
  <c r="D12137" i="7"/>
  <c r="D12136" i="7"/>
  <c r="D12135" i="7"/>
  <c r="D12134" i="7"/>
  <c r="D12133" i="7"/>
  <c r="D12132" i="7"/>
  <c r="D12131" i="7"/>
  <c r="D12130" i="7"/>
  <c r="D12129" i="7"/>
  <c r="D12128" i="7"/>
  <c r="D12127" i="7"/>
  <c r="D12126" i="7"/>
  <c r="D12125" i="7"/>
  <c r="D12124" i="7"/>
  <c r="D12123" i="7"/>
  <c r="D12122" i="7"/>
  <c r="D12121" i="7"/>
  <c r="D12120" i="7"/>
  <c r="D12119" i="7"/>
  <c r="D12118" i="7"/>
  <c r="D12117" i="7"/>
  <c r="D12116" i="7"/>
  <c r="D12115" i="7"/>
  <c r="D12114" i="7"/>
  <c r="D12113" i="7"/>
  <c r="D12112" i="7"/>
  <c r="D12111" i="7"/>
  <c r="D12110" i="7"/>
  <c r="D12109" i="7"/>
  <c r="D12108" i="7"/>
  <c r="D12107" i="7"/>
  <c r="D12106" i="7"/>
  <c r="D12105" i="7"/>
  <c r="D12104" i="7"/>
  <c r="D12103" i="7"/>
  <c r="D12102" i="7"/>
  <c r="D12101" i="7"/>
  <c r="D12100" i="7"/>
  <c r="D12099" i="7"/>
  <c r="D12098" i="7"/>
  <c r="D12097" i="7"/>
  <c r="D12096" i="7"/>
  <c r="D12095" i="7"/>
  <c r="D12094" i="7"/>
  <c r="D12093" i="7"/>
  <c r="D12092" i="7"/>
  <c r="D12091" i="7"/>
  <c r="D12090" i="7"/>
  <c r="D12089" i="7"/>
  <c r="D12088" i="7"/>
  <c r="D12087" i="7"/>
  <c r="D12086" i="7"/>
  <c r="D12085" i="7"/>
  <c r="D12084" i="7"/>
  <c r="D12083" i="7"/>
  <c r="D12082" i="7"/>
  <c r="D12081" i="7"/>
  <c r="D12080" i="7"/>
  <c r="D12079" i="7"/>
  <c r="D12078" i="7"/>
  <c r="D12077" i="7"/>
  <c r="D12076" i="7"/>
  <c r="D12075" i="7"/>
  <c r="D12074" i="7"/>
  <c r="D12073" i="7"/>
  <c r="D12072" i="7"/>
  <c r="D12071" i="7"/>
  <c r="D12070" i="7"/>
  <c r="D12069" i="7"/>
  <c r="D12068" i="7"/>
  <c r="D12067" i="7"/>
  <c r="D12066" i="7"/>
  <c r="D12065" i="7"/>
  <c r="D12064" i="7"/>
  <c r="D12063" i="7"/>
  <c r="D12062" i="7"/>
  <c r="D12061" i="7"/>
  <c r="D12060" i="7"/>
  <c r="D12059" i="7"/>
  <c r="D12058" i="7"/>
  <c r="D12057" i="7"/>
  <c r="D12056" i="7"/>
  <c r="D12055" i="7"/>
  <c r="D12054" i="7"/>
  <c r="D12053" i="7"/>
  <c r="D12052" i="7"/>
  <c r="D12051" i="7"/>
  <c r="D12050" i="7"/>
  <c r="D12049" i="7"/>
  <c r="D12048" i="7"/>
  <c r="D12047" i="7"/>
  <c r="D12046" i="7"/>
  <c r="D12045" i="7"/>
  <c r="D12044" i="7"/>
  <c r="D12043" i="7"/>
  <c r="D12042" i="7"/>
  <c r="D12041" i="7"/>
  <c r="D12040" i="7"/>
  <c r="D12039" i="7"/>
  <c r="D12038" i="7"/>
  <c r="D12037" i="7"/>
  <c r="D12036" i="7"/>
  <c r="D12035" i="7"/>
  <c r="D12034" i="7"/>
  <c r="D12033" i="7"/>
  <c r="D12032" i="7"/>
  <c r="D12031" i="7"/>
  <c r="D12030" i="7"/>
  <c r="D12029" i="7"/>
  <c r="D12028" i="7"/>
  <c r="D12027" i="7"/>
  <c r="D12026" i="7"/>
  <c r="D12025" i="7"/>
  <c r="D12024" i="7"/>
  <c r="D12023" i="7"/>
  <c r="D12022" i="7"/>
  <c r="D12021" i="7"/>
  <c r="D12020" i="7"/>
  <c r="D12019" i="7"/>
  <c r="D12018" i="7"/>
  <c r="D12017" i="7"/>
  <c r="D12016" i="7"/>
  <c r="D12015" i="7"/>
  <c r="D12014" i="7"/>
  <c r="D12013" i="7"/>
  <c r="D12012" i="7"/>
  <c r="D12011" i="7"/>
  <c r="D12010" i="7"/>
  <c r="D12009" i="7"/>
  <c r="D12008" i="7"/>
  <c r="D12007" i="7"/>
  <c r="D12006" i="7"/>
  <c r="D12005" i="7"/>
  <c r="D12004" i="7"/>
  <c r="D12003" i="7"/>
  <c r="D12002" i="7"/>
  <c r="D12001" i="7"/>
  <c r="D12000" i="7"/>
  <c r="D11999" i="7"/>
  <c r="D11998" i="7"/>
  <c r="D11997" i="7"/>
  <c r="D11996" i="7"/>
  <c r="D11995" i="7"/>
  <c r="D11994" i="7"/>
  <c r="D11993" i="7"/>
  <c r="D11992" i="7"/>
  <c r="D11991" i="7"/>
  <c r="D11990" i="7"/>
  <c r="D11989" i="7"/>
  <c r="D11988" i="7"/>
  <c r="D11987" i="7"/>
  <c r="D11986" i="7"/>
  <c r="D11985" i="7"/>
  <c r="D11984" i="7"/>
  <c r="D11983" i="7"/>
  <c r="D11982" i="7"/>
  <c r="D11981" i="7"/>
  <c r="D11980" i="7"/>
  <c r="D11979" i="7"/>
  <c r="D11978" i="7"/>
  <c r="D11977" i="7"/>
  <c r="D11976" i="7"/>
  <c r="D11975" i="7"/>
  <c r="D11974" i="7"/>
  <c r="D11973" i="7"/>
  <c r="D11972" i="7"/>
  <c r="D11971" i="7"/>
  <c r="D11970" i="7"/>
  <c r="D11969" i="7"/>
  <c r="D11968" i="7"/>
  <c r="D11967" i="7"/>
  <c r="D11966" i="7"/>
  <c r="D11965" i="7"/>
  <c r="D11964" i="7"/>
  <c r="D11963" i="7"/>
  <c r="D11962" i="7"/>
  <c r="D11961" i="7"/>
  <c r="D11960" i="7"/>
  <c r="D11959" i="7"/>
  <c r="D11958" i="7"/>
  <c r="D11957" i="7"/>
  <c r="D11956" i="7"/>
  <c r="D11955" i="7"/>
  <c r="D11954" i="7"/>
  <c r="D11953" i="7"/>
  <c r="D11952" i="7"/>
  <c r="D11951" i="7"/>
  <c r="D11950" i="7"/>
  <c r="D11949" i="7"/>
  <c r="D11948" i="7"/>
  <c r="D11947" i="7"/>
  <c r="D11946" i="7"/>
  <c r="D11945" i="7"/>
  <c r="D11944" i="7"/>
  <c r="D11943" i="7"/>
  <c r="D11942" i="7"/>
  <c r="D11941" i="7"/>
  <c r="D11940" i="7"/>
  <c r="D11939" i="7"/>
  <c r="D11938" i="7"/>
  <c r="D11937" i="7"/>
  <c r="D11936" i="7"/>
  <c r="D11935" i="7"/>
  <c r="D11934" i="7"/>
  <c r="D11933" i="7"/>
  <c r="D11932" i="7"/>
  <c r="D11931" i="7"/>
  <c r="D11930" i="7"/>
  <c r="D11929" i="7"/>
  <c r="D11928" i="7"/>
  <c r="D11927" i="7"/>
  <c r="D11926" i="7"/>
  <c r="D11925" i="7"/>
  <c r="D11924" i="7"/>
  <c r="D11923" i="7"/>
  <c r="D11922" i="7"/>
  <c r="D11921" i="7"/>
  <c r="D11920" i="7"/>
  <c r="D11919" i="7"/>
  <c r="D11918" i="7"/>
  <c r="D11917" i="7"/>
  <c r="D11916" i="7"/>
  <c r="D11915" i="7"/>
  <c r="D11914" i="7"/>
  <c r="D11913" i="7"/>
  <c r="D11912" i="7"/>
  <c r="D11911" i="7"/>
  <c r="D11910" i="7"/>
  <c r="D11909" i="7"/>
  <c r="D11908" i="7"/>
  <c r="D11907" i="7"/>
  <c r="D11906" i="7"/>
  <c r="D11905" i="7"/>
  <c r="D11904" i="7"/>
  <c r="D11903" i="7"/>
  <c r="D11902" i="7"/>
  <c r="D11901" i="7"/>
  <c r="D11900" i="7"/>
  <c r="D11899" i="7"/>
  <c r="D11898" i="7"/>
  <c r="D11897" i="7"/>
  <c r="D11896" i="7"/>
  <c r="D11895" i="7"/>
  <c r="D11894" i="7"/>
  <c r="D11893" i="7"/>
  <c r="D11892" i="7"/>
  <c r="D11891" i="7"/>
  <c r="D11890" i="7"/>
  <c r="D11889" i="7"/>
  <c r="D11888" i="7"/>
  <c r="D11887" i="7"/>
  <c r="D11886" i="7"/>
  <c r="D11885" i="7"/>
  <c r="D11884" i="7"/>
  <c r="D11883" i="7"/>
  <c r="D11882" i="7"/>
  <c r="D11881" i="7"/>
  <c r="D11880" i="7"/>
  <c r="D11879" i="7"/>
  <c r="D11878" i="7"/>
  <c r="D11877" i="7"/>
  <c r="D11876" i="7"/>
  <c r="D11875" i="7"/>
  <c r="D11874" i="7"/>
  <c r="D11873" i="7"/>
  <c r="D11872" i="7"/>
  <c r="D11871" i="7"/>
  <c r="D11870" i="7"/>
  <c r="D11869" i="7"/>
  <c r="D11868" i="7"/>
  <c r="D11867" i="7"/>
  <c r="D11866" i="7"/>
  <c r="D11865" i="7"/>
  <c r="D11864" i="7"/>
  <c r="D11863" i="7"/>
  <c r="D11862" i="7"/>
  <c r="D11861" i="7"/>
  <c r="D11860" i="7"/>
  <c r="D11859" i="7"/>
  <c r="D11858" i="7"/>
  <c r="D11857" i="7"/>
  <c r="D11856" i="7"/>
  <c r="D11855" i="7"/>
  <c r="D11854" i="7"/>
  <c r="D11853" i="7"/>
  <c r="D11852" i="7"/>
  <c r="D11851" i="7"/>
  <c r="D11850" i="7"/>
  <c r="D11849" i="7"/>
  <c r="D11848" i="7"/>
  <c r="D11847" i="7"/>
  <c r="D11846" i="7"/>
  <c r="D11845" i="7"/>
  <c r="D11844" i="7"/>
  <c r="D11843" i="7"/>
  <c r="D11842" i="7"/>
  <c r="D11841" i="7"/>
  <c r="D11840" i="7"/>
  <c r="D11839" i="7"/>
  <c r="D11838" i="7"/>
  <c r="D11837" i="7"/>
  <c r="D11836" i="7"/>
  <c r="D11835" i="7"/>
  <c r="D11834" i="7"/>
  <c r="D11833" i="7"/>
  <c r="D11832" i="7"/>
  <c r="D11831" i="7"/>
  <c r="D11830" i="7"/>
  <c r="D11829" i="7"/>
  <c r="D11828" i="7"/>
  <c r="D11827" i="7"/>
  <c r="D11826" i="7"/>
  <c r="D11825" i="7"/>
  <c r="D11824" i="7"/>
  <c r="D11823" i="7"/>
  <c r="D11822" i="7"/>
  <c r="D11821" i="7"/>
  <c r="D11820" i="7"/>
  <c r="D11819" i="7"/>
  <c r="D11818" i="7"/>
  <c r="D11817" i="7"/>
  <c r="D11816" i="7"/>
  <c r="D11815" i="7"/>
  <c r="D11814" i="7"/>
  <c r="D11813" i="7"/>
  <c r="D11812" i="7"/>
  <c r="D11811" i="7"/>
  <c r="D11810" i="7"/>
  <c r="D11809" i="7"/>
  <c r="D11808" i="7"/>
  <c r="D11807" i="7"/>
  <c r="D11806" i="7"/>
  <c r="D11805" i="7"/>
  <c r="D11804" i="7"/>
  <c r="D11803" i="7"/>
  <c r="D11802" i="7"/>
  <c r="D11801" i="7"/>
  <c r="D11800" i="7"/>
  <c r="D11799" i="7"/>
  <c r="D11798" i="7"/>
  <c r="D11797" i="7"/>
  <c r="D11796" i="7"/>
  <c r="D11795" i="7"/>
  <c r="D11794" i="7"/>
  <c r="D11793" i="7"/>
  <c r="D11792" i="7"/>
  <c r="D11791" i="7"/>
  <c r="D11790" i="7"/>
  <c r="D11789" i="7"/>
  <c r="D11788" i="7"/>
  <c r="D11787" i="7"/>
  <c r="D11786" i="7"/>
  <c r="D11785" i="7"/>
  <c r="D11784" i="7"/>
  <c r="D11783" i="7"/>
  <c r="D11782" i="7"/>
  <c r="D11781" i="7"/>
  <c r="D11780" i="7"/>
  <c r="D11779" i="7"/>
  <c r="D11778" i="7"/>
  <c r="D11777" i="7"/>
  <c r="D11776" i="7"/>
  <c r="D11775" i="7"/>
  <c r="D11774" i="7"/>
  <c r="D11773" i="7"/>
  <c r="D11772" i="7"/>
  <c r="D11771" i="7"/>
  <c r="D11770" i="7"/>
  <c r="D11769" i="7"/>
  <c r="D11768" i="7"/>
  <c r="D11767" i="7"/>
  <c r="D11766" i="7"/>
  <c r="D11765" i="7"/>
  <c r="D11764" i="7"/>
  <c r="D11763" i="7"/>
  <c r="D11762" i="7"/>
  <c r="D11761" i="7"/>
  <c r="D11760" i="7"/>
  <c r="D11759" i="7"/>
  <c r="D11758" i="7"/>
  <c r="D11757" i="7"/>
  <c r="D11756" i="7"/>
  <c r="D11755" i="7"/>
  <c r="D11754" i="7"/>
  <c r="D11753" i="7"/>
  <c r="D11752" i="7"/>
  <c r="D11751" i="7"/>
  <c r="D11750" i="7"/>
  <c r="D11749" i="7"/>
  <c r="D11748" i="7"/>
  <c r="D11747" i="7"/>
  <c r="D11746" i="7"/>
  <c r="D11745" i="7"/>
  <c r="D11744" i="7"/>
  <c r="D11743" i="7"/>
  <c r="D11742" i="7"/>
  <c r="D11741" i="7"/>
  <c r="D11740" i="7"/>
  <c r="D11739" i="7"/>
  <c r="D11738" i="7"/>
  <c r="D11737" i="7"/>
  <c r="D11736" i="7"/>
  <c r="D11735" i="7"/>
  <c r="D11734" i="7"/>
  <c r="D11733" i="7"/>
  <c r="D11732" i="7"/>
  <c r="D11731" i="7"/>
  <c r="D11730" i="7"/>
  <c r="D11729" i="7"/>
  <c r="D11728" i="7"/>
  <c r="D11727" i="7"/>
  <c r="D11726" i="7"/>
  <c r="D11725" i="7"/>
  <c r="D11724" i="7"/>
  <c r="D11723" i="7"/>
  <c r="D11722" i="7"/>
  <c r="D11721" i="7"/>
  <c r="D11720" i="7"/>
  <c r="D11719" i="7"/>
  <c r="D11718" i="7"/>
  <c r="D11717" i="7"/>
  <c r="D11716" i="7"/>
  <c r="D11715" i="7"/>
  <c r="D11714" i="7"/>
  <c r="D11713" i="7"/>
  <c r="D11712" i="7"/>
  <c r="D11711" i="7"/>
  <c r="D11710" i="7"/>
  <c r="D11709" i="7"/>
  <c r="D11708" i="7"/>
  <c r="D11707" i="7"/>
  <c r="D11706" i="7"/>
  <c r="D11705" i="7"/>
  <c r="D11704" i="7"/>
  <c r="D11703" i="7"/>
  <c r="D11702" i="7"/>
  <c r="D11701" i="7"/>
  <c r="D11700" i="7"/>
  <c r="D11699" i="7"/>
  <c r="D11698" i="7"/>
  <c r="D11697" i="7"/>
  <c r="D11696" i="7"/>
  <c r="D11695" i="7"/>
  <c r="D11694" i="7"/>
  <c r="D11693" i="7"/>
  <c r="D11692" i="7"/>
  <c r="D11691" i="7"/>
  <c r="D11690" i="7"/>
  <c r="D11689" i="7"/>
  <c r="D11688" i="7"/>
  <c r="D11687" i="7"/>
  <c r="D11686" i="7"/>
  <c r="D11685" i="7"/>
  <c r="D11684" i="7"/>
  <c r="D11683" i="7"/>
  <c r="D11682" i="7"/>
  <c r="D11681" i="7"/>
  <c r="D11680" i="7"/>
  <c r="D11679" i="7"/>
  <c r="D11678" i="7"/>
  <c r="D11677" i="7"/>
  <c r="D11676" i="7"/>
  <c r="D11675" i="7"/>
  <c r="D11674" i="7"/>
  <c r="D11673" i="7"/>
  <c r="D11672" i="7"/>
  <c r="D11671" i="7"/>
  <c r="D11670" i="7"/>
  <c r="D11669" i="7"/>
  <c r="D11668" i="7"/>
  <c r="D11667" i="7"/>
  <c r="D11666" i="7"/>
  <c r="D11665" i="7"/>
  <c r="D11664" i="7"/>
  <c r="D11663" i="7"/>
  <c r="D11662" i="7"/>
  <c r="D11661" i="7"/>
  <c r="D11660" i="7"/>
  <c r="D11659" i="7"/>
  <c r="D11658" i="7"/>
  <c r="D11657" i="7"/>
  <c r="D11656" i="7"/>
  <c r="D11655" i="7"/>
  <c r="D11654" i="7"/>
  <c r="D11653" i="7"/>
  <c r="D11652" i="7"/>
  <c r="D11651" i="7"/>
  <c r="D11650" i="7"/>
  <c r="D11649" i="7"/>
  <c r="D11648" i="7"/>
  <c r="D11647" i="7"/>
  <c r="D11646" i="7"/>
  <c r="D11645" i="7"/>
  <c r="D11644" i="7"/>
  <c r="D11643" i="7"/>
  <c r="D11642" i="7"/>
  <c r="D11641" i="7"/>
  <c r="D11640" i="7"/>
  <c r="D11639" i="7"/>
  <c r="D11638" i="7"/>
  <c r="D11637" i="7"/>
  <c r="D11636" i="7"/>
  <c r="D11635" i="7"/>
  <c r="D11634" i="7"/>
  <c r="D11633" i="7"/>
  <c r="D11632" i="7"/>
  <c r="D11631" i="7"/>
  <c r="D11630" i="7"/>
  <c r="D11629" i="7"/>
  <c r="D11628" i="7"/>
  <c r="D11627" i="7"/>
  <c r="D11626" i="7"/>
  <c r="D11625" i="7"/>
  <c r="D11624" i="7"/>
  <c r="D11623" i="7"/>
  <c r="D11622" i="7"/>
  <c r="D11621" i="7"/>
  <c r="D11620" i="7"/>
  <c r="D11619" i="7"/>
  <c r="D11618" i="7"/>
  <c r="D11617" i="7"/>
  <c r="D11616" i="7"/>
  <c r="D11615" i="7"/>
  <c r="D11614" i="7"/>
  <c r="D11613" i="7"/>
  <c r="D11612" i="7"/>
  <c r="D11611" i="7"/>
  <c r="D11610" i="7"/>
  <c r="D11609" i="7"/>
  <c r="D11608" i="7"/>
  <c r="D11607" i="7"/>
  <c r="D11606" i="7"/>
  <c r="D11605" i="7"/>
  <c r="D11604" i="7"/>
  <c r="D11603" i="7"/>
  <c r="D11602" i="7"/>
  <c r="D11601" i="7"/>
  <c r="D11600" i="7"/>
  <c r="D11599" i="7"/>
  <c r="D11598" i="7"/>
  <c r="D11597" i="7"/>
  <c r="D11596" i="7"/>
  <c r="D11595" i="7"/>
  <c r="D11594" i="7"/>
  <c r="D11593" i="7"/>
  <c r="D11592" i="7"/>
  <c r="D11591" i="7"/>
  <c r="D11590" i="7"/>
  <c r="D11589" i="7"/>
  <c r="D11588" i="7"/>
  <c r="D11587" i="7"/>
  <c r="D11586" i="7"/>
  <c r="D11585" i="7"/>
  <c r="D11584" i="7"/>
  <c r="D11583" i="7"/>
  <c r="D11582" i="7"/>
  <c r="D11581" i="7"/>
  <c r="D11580" i="7"/>
  <c r="D11579" i="7"/>
  <c r="D11578" i="7"/>
  <c r="D11577" i="7"/>
  <c r="D11576" i="7"/>
  <c r="D11575" i="7"/>
  <c r="D11574" i="7"/>
  <c r="D11573" i="7"/>
  <c r="D11572" i="7"/>
  <c r="D11571" i="7"/>
  <c r="D11570" i="7"/>
  <c r="D11569" i="7"/>
  <c r="D11568" i="7"/>
  <c r="D11567" i="7"/>
  <c r="D11566" i="7"/>
  <c r="D11565" i="7"/>
  <c r="D11564" i="7"/>
  <c r="D11563" i="7"/>
  <c r="D11562" i="7"/>
  <c r="D11561" i="7"/>
  <c r="D11560" i="7"/>
  <c r="D11559" i="7"/>
  <c r="D11558" i="7"/>
  <c r="D11557" i="7"/>
  <c r="D11556" i="7"/>
  <c r="D11555" i="7"/>
  <c r="D11554" i="7"/>
  <c r="D11553" i="7"/>
  <c r="D11552" i="7"/>
  <c r="D11551" i="7"/>
  <c r="D11550" i="7"/>
  <c r="D11549" i="7"/>
  <c r="D11548" i="7"/>
  <c r="D11547" i="7"/>
  <c r="D11546" i="7"/>
  <c r="D11545" i="7"/>
  <c r="D11544" i="7"/>
  <c r="D11543" i="7"/>
  <c r="D11542" i="7"/>
  <c r="D11541" i="7"/>
  <c r="D11540" i="7"/>
  <c r="D11539" i="7"/>
  <c r="D11538" i="7"/>
  <c r="D11537" i="7"/>
  <c r="D11536" i="7"/>
  <c r="D11535" i="7"/>
  <c r="D11534" i="7"/>
  <c r="D11533" i="7"/>
  <c r="D11532" i="7"/>
  <c r="D11531" i="7"/>
  <c r="D11530" i="7"/>
  <c r="D11529" i="7"/>
  <c r="D11528" i="7"/>
  <c r="D11527" i="7"/>
  <c r="D11526" i="7"/>
  <c r="D11525" i="7"/>
  <c r="D11524" i="7"/>
  <c r="D11523" i="7"/>
  <c r="D11522" i="7"/>
  <c r="D11521" i="7"/>
  <c r="D11520" i="7"/>
  <c r="D11519" i="7"/>
  <c r="D11518" i="7"/>
  <c r="D11517" i="7"/>
  <c r="D11516" i="7"/>
  <c r="D11515" i="7"/>
  <c r="D11514" i="7"/>
  <c r="D11513" i="7"/>
  <c r="D11512" i="7"/>
  <c r="D11511" i="7"/>
  <c r="D11510" i="7"/>
  <c r="D11509" i="7"/>
  <c r="D11508" i="7"/>
  <c r="D11507" i="7"/>
  <c r="D11506" i="7"/>
  <c r="D11505" i="7"/>
  <c r="D11504" i="7"/>
  <c r="D11503" i="7"/>
  <c r="D11502" i="7"/>
  <c r="D11501" i="7"/>
  <c r="D11500" i="7"/>
  <c r="D11499" i="7"/>
  <c r="D11498" i="7"/>
  <c r="D11497" i="7"/>
  <c r="D11496" i="7"/>
  <c r="D11495" i="7"/>
  <c r="D11494" i="7"/>
  <c r="D11493" i="7"/>
  <c r="D11492" i="7"/>
  <c r="D11491" i="7"/>
  <c r="D11490" i="7"/>
  <c r="D11489" i="7"/>
  <c r="D11488" i="7"/>
  <c r="D11487" i="7"/>
  <c r="D11486" i="7"/>
  <c r="D11485" i="7"/>
  <c r="D11484" i="7"/>
  <c r="D11483" i="7"/>
  <c r="D11482" i="7"/>
  <c r="D11481" i="7"/>
  <c r="D11480" i="7"/>
  <c r="D11479" i="7"/>
  <c r="D11478" i="7"/>
  <c r="D11477" i="7"/>
  <c r="D11476" i="7"/>
  <c r="D11475" i="7"/>
  <c r="D11474" i="7"/>
  <c r="D11473" i="7"/>
  <c r="D11472" i="7"/>
  <c r="D11471" i="7"/>
  <c r="D11470" i="7"/>
  <c r="D11469" i="7"/>
  <c r="D11468" i="7"/>
  <c r="D11467" i="7"/>
  <c r="D11466" i="7"/>
  <c r="D11465" i="7"/>
  <c r="D11464" i="7"/>
  <c r="D11463" i="7"/>
  <c r="D11462" i="7"/>
  <c r="D11461" i="7"/>
  <c r="D11460" i="7"/>
  <c r="D11459" i="7"/>
  <c r="D11458" i="7"/>
  <c r="D11457" i="7"/>
  <c r="D11456" i="7"/>
  <c r="D11455" i="7"/>
  <c r="D11454" i="7"/>
  <c r="D11453" i="7"/>
  <c r="D11452" i="7"/>
  <c r="D11451" i="7"/>
  <c r="D11450" i="7"/>
  <c r="D11449" i="7"/>
  <c r="D11448" i="7"/>
  <c r="D11447" i="7"/>
  <c r="D11446" i="7"/>
  <c r="D11445" i="7"/>
  <c r="D11444" i="7"/>
  <c r="D11443" i="7"/>
  <c r="D11442" i="7"/>
  <c r="D11441" i="7"/>
  <c r="D11440" i="7"/>
  <c r="D11439" i="7"/>
  <c r="D11438" i="7"/>
  <c r="D11437" i="7"/>
  <c r="D11436" i="7"/>
  <c r="D11435" i="7"/>
  <c r="D11434" i="7"/>
  <c r="D11433" i="7"/>
  <c r="D11432" i="7"/>
  <c r="D11431" i="7"/>
  <c r="D11430" i="7"/>
  <c r="D11429" i="7"/>
  <c r="D11428" i="7"/>
  <c r="D11427" i="7"/>
  <c r="D11426" i="7"/>
  <c r="D11425" i="7"/>
  <c r="D11424" i="7"/>
  <c r="D11423" i="7"/>
  <c r="D11422" i="7"/>
  <c r="D11421" i="7"/>
  <c r="D11420" i="7"/>
  <c r="D11419" i="7"/>
  <c r="D11418" i="7"/>
  <c r="D11417" i="7"/>
  <c r="D11416" i="7"/>
  <c r="D11415" i="7"/>
  <c r="D11414" i="7"/>
  <c r="D11413" i="7"/>
  <c r="D11412" i="7"/>
  <c r="D11411" i="7"/>
  <c r="D11410" i="7"/>
  <c r="D11409" i="7"/>
  <c r="D11408" i="7"/>
  <c r="D11407" i="7"/>
  <c r="D11406" i="7"/>
  <c r="D11405" i="7"/>
  <c r="D11404" i="7"/>
  <c r="D11403" i="7"/>
  <c r="D11402" i="7"/>
  <c r="D11401" i="7"/>
  <c r="D11400" i="7"/>
  <c r="D11399" i="7"/>
  <c r="D11398" i="7"/>
  <c r="D11397" i="7"/>
  <c r="D11396" i="7"/>
  <c r="D11395" i="7"/>
  <c r="D11394" i="7"/>
  <c r="D11393" i="7"/>
  <c r="D11392" i="7"/>
  <c r="D11391" i="7"/>
  <c r="D11390" i="7"/>
  <c r="D11389" i="7"/>
  <c r="D11388" i="7"/>
  <c r="D11387" i="7"/>
  <c r="D11386" i="7"/>
  <c r="D11385" i="7"/>
  <c r="D11384" i="7"/>
  <c r="D11383" i="7"/>
  <c r="D11382" i="7"/>
  <c r="D11381" i="7"/>
  <c r="D11380" i="7"/>
  <c r="D11379" i="7"/>
  <c r="D11378" i="7"/>
  <c r="D11377" i="7"/>
  <c r="D11376" i="7"/>
  <c r="D11375" i="7"/>
  <c r="D11374" i="7"/>
  <c r="D11373" i="7"/>
  <c r="D11372" i="7"/>
  <c r="D11371" i="7"/>
  <c r="D11370" i="7"/>
  <c r="D11369" i="7"/>
  <c r="D11368" i="7"/>
  <c r="D11367" i="7"/>
  <c r="D11366" i="7"/>
  <c r="D11365" i="7"/>
  <c r="D11364" i="7"/>
  <c r="D11363" i="7"/>
  <c r="D11362" i="7"/>
  <c r="D11361" i="7"/>
  <c r="D11360" i="7"/>
  <c r="D11359" i="7"/>
  <c r="D11358" i="7"/>
  <c r="D11357" i="7"/>
  <c r="D11356" i="7"/>
  <c r="D11355" i="7"/>
  <c r="D11354" i="7"/>
  <c r="D11353" i="7"/>
  <c r="D11352" i="7"/>
  <c r="D11351" i="7"/>
  <c r="D11350" i="7"/>
  <c r="D11349" i="7"/>
  <c r="D11348" i="7"/>
  <c r="D11347" i="7"/>
  <c r="D11346" i="7"/>
  <c r="D11345" i="7"/>
  <c r="D11344" i="7"/>
  <c r="D11343" i="7"/>
  <c r="D11342" i="7"/>
  <c r="D11341" i="7"/>
  <c r="D11340" i="7"/>
  <c r="D11339" i="7"/>
  <c r="D11338" i="7"/>
  <c r="D11337" i="7"/>
  <c r="D11336" i="7"/>
  <c r="D11335" i="7"/>
  <c r="D11334" i="7"/>
  <c r="D11333" i="7"/>
  <c r="D11332" i="7"/>
  <c r="D11331" i="7"/>
  <c r="D11330" i="7"/>
  <c r="D11329" i="7"/>
  <c r="D11328" i="7"/>
  <c r="D11327" i="7"/>
  <c r="D11326" i="7"/>
  <c r="D11325" i="7"/>
  <c r="D11324" i="7"/>
  <c r="D11323" i="7"/>
  <c r="D11322" i="7"/>
  <c r="D11321" i="7"/>
  <c r="D11320" i="7"/>
  <c r="D11319" i="7"/>
  <c r="D11318" i="7"/>
  <c r="D11317" i="7"/>
  <c r="D11316" i="7"/>
  <c r="D11315" i="7"/>
  <c r="D11314" i="7"/>
  <c r="D11313" i="7"/>
  <c r="D11312" i="7"/>
  <c r="D11311" i="7"/>
  <c r="D11310" i="7"/>
  <c r="D11309" i="7"/>
  <c r="D11308" i="7"/>
  <c r="D11307" i="7"/>
  <c r="D11306" i="7"/>
  <c r="D11305" i="7"/>
  <c r="D11304" i="7"/>
  <c r="D11303" i="7"/>
  <c r="D11302" i="7"/>
  <c r="D11301" i="7"/>
  <c r="D11300" i="7"/>
  <c r="D11299" i="7"/>
  <c r="D11298" i="7"/>
  <c r="D11297" i="7"/>
  <c r="D11296" i="7"/>
  <c r="D11295" i="7"/>
  <c r="D11294" i="7"/>
  <c r="D11293" i="7"/>
  <c r="D11292" i="7"/>
  <c r="D11291" i="7"/>
  <c r="D11290" i="7"/>
  <c r="D11289" i="7"/>
  <c r="D11288" i="7"/>
  <c r="D11287" i="7"/>
  <c r="D11286" i="7"/>
  <c r="D11285" i="7"/>
  <c r="D11284" i="7"/>
  <c r="D11283" i="7"/>
  <c r="D11282" i="7"/>
  <c r="D11281" i="7"/>
  <c r="D11280" i="7"/>
  <c r="D11279" i="7"/>
  <c r="D11278" i="7"/>
  <c r="D11277" i="7"/>
  <c r="D11276" i="7"/>
  <c r="D11275" i="7"/>
  <c r="D11274" i="7"/>
  <c r="D11273" i="7"/>
  <c r="D11272" i="7"/>
  <c r="D11271" i="7"/>
  <c r="D11270" i="7"/>
  <c r="D11269" i="7"/>
  <c r="D11268" i="7"/>
  <c r="D11267" i="7"/>
  <c r="D11266" i="7"/>
  <c r="D11265" i="7"/>
  <c r="D11264" i="7"/>
  <c r="D11263" i="7"/>
  <c r="D11262" i="7"/>
  <c r="D11261" i="7"/>
  <c r="D11260" i="7"/>
  <c r="D11259" i="7"/>
  <c r="D11258" i="7"/>
  <c r="D11257" i="7"/>
  <c r="D11256" i="7"/>
  <c r="D11255" i="7"/>
  <c r="D11254" i="7"/>
  <c r="D11253" i="7"/>
  <c r="D11252" i="7"/>
  <c r="D11251" i="7"/>
  <c r="D11250" i="7"/>
  <c r="D11249" i="7"/>
  <c r="D11248" i="7"/>
  <c r="D11247" i="7"/>
  <c r="D11246" i="7"/>
  <c r="D11245" i="7"/>
  <c r="D11244" i="7"/>
  <c r="D11243" i="7"/>
  <c r="D11242" i="7"/>
  <c r="D11241" i="7"/>
  <c r="D11240" i="7"/>
  <c r="D11239" i="7"/>
  <c r="D11238" i="7"/>
  <c r="D11237" i="7"/>
  <c r="D11236" i="7"/>
  <c r="D11235" i="7"/>
  <c r="D11234" i="7"/>
  <c r="D11233" i="7"/>
  <c r="D11232" i="7"/>
  <c r="D11231" i="7"/>
  <c r="D11230" i="7"/>
  <c r="D11229" i="7"/>
  <c r="D11228" i="7"/>
  <c r="D11227" i="7"/>
  <c r="D11226" i="7"/>
  <c r="D11225" i="7"/>
  <c r="D11224" i="7"/>
  <c r="D11223" i="7"/>
  <c r="D11222" i="7"/>
  <c r="D11221" i="7"/>
  <c r="D11220" i="7"/>
  <c r="D11219" i="7"/>
  <c r="D11218" i="7"/>
  <c r="D11217" i="7"/>
  <c r="D11216" i="7"/>
  <c r="D11215" i="7"/>
  <c r="D11214" i="7"/>
  <c r="D11213" i="7"/>
  <c r="D11212" i="7"/>
  <c r="D11211" i="7"/>
  <c r="D11210" i="7"/>
  <c r="D11209" i="7"/>
  <c r="D11208" i="7"/>
  <c r="D11207" i="7"/>
  <c r="D11206" i="7"/>
  <c r="D11205" i="7"/>
  <c r="D11204" i="7"/>
  <c r="D11203" i="7"/>
  <c r="D11202" i="7"/>
  <c r="D11201" i="7"/>
  <c r="D11200" i="7"/>
  <c r="D11199" i="7"/>
  <c r="D11198" i="7"/>
  <c r="D11197" i="7"/>
  <c r="D11196" i="7"/>
  <c r="D11195" i="7"/>
  <c r="D11194" i="7"/>
  <c r="D11193" i="7"/>
  <c r="D11192" i="7"/>
  <c r="D11191" i="7"/>
  <c r="D11190" i="7"/>
  <c r="D11189" i="7"/>
  <c r="D11188" i="7"/>
  <c r="D11187" i="7"/>
  <c r="D11186" i="7"/>
  <c r="D11185" i="7"/>
  <c r="D11184" i="7"/>
  <c r="D11183" i="7"/>
  <c r="D11182" i="7"/>
  <c r="D11181" i="7"/>
  <c r="D11180" i="7"/>
  <c r="D11179" i="7"/>
  <c r="D11178" i="7"/>
  <c r="D11177" i="7"/>
  <c r="D11176" i="7"/>
  <c r="D11175" i="7"/>
  <c r="D11174" i="7"/>
  <c r="D11173" i="7"/>
  <c r="D11172" i="7"/>
  <c r="D11171" i="7"/>
  <c r="D11170" i="7"/>
  <c r="D11169" i="7"/>
  <c r="D11168" i="7"/>
  <c r="D11167" i="7"/>
  <c r="D11166" i="7"/>
  <c r="D11165" i="7"/>
  <c r="D11164" i="7"/>
  <c r="D11163" i="7"/>
  <c r="D11162" i="7"/>
  <c r="D11161" i="7"/>
  <c r="D11160" i="7"/>
  <c r="D11159" i="7"/>
  <c r="D11158" i="7"/>
  <c r="D11157" i="7"/>
  <c r="D11156" i="7"/>
  <c r="D11155" i="7"/>
  <c r="D11154" i="7"/>
  <c r="D11153" i="7"/>
  <c r="D11152" i="7"/>
  <c r="D11151" i="7"/>
  <c r="D11150" i="7"/>
  <c r="D11149" i="7"/>
  <c r="D11148" i="7"/>
  <c r="D11147" i="7"/>
  <c r="D11146" i="7"/>
  <c r="D11145" i="7"/>
  <c r="D11144" i="7"/>
  <c r="D11143" i="7"/>
  <c r="D11142" i="7"/>
  <c r="D11141" i="7"/>
  <c r="D11140" i="7"/>
  <c r="D11139" i="7"/>
  <c r="D11138" i="7"/>
  <c r="D11137" i="7"/>
  <c r="D11136" i="7"/>
  <c r="D11135" i="7"/>
  <c r="D11134" i="7"/>
  <c r="D11133" i="7"/>
  <c r="D11132" i="7"/>
  <c r="D11131" i="7"/>
  <c r="D11130" i="7"/>
  <c r="D11129" i="7"/>
  <c r="D11128" i="7"/>
  <c r="D11127" i="7"/>
  <c r="D11126" i="7"/>
  <c r="D11125" i="7"/>
  <c r="D11124" i="7"/>
  <c r="D11123" i="7"/>
  <c r="D11122" i="7"/>
  <c r="D11121" i="7"/>
  <c r="D11120" i="7"/>
  <c r="D11119" i="7"/>
  <c r="D11118" i="7"/>
  <c r="D11117" i="7"/>
  <c r="D11116" i="7"/>
  <c r="D11115" i="7"/>
  <c r="D11114" i="7"/>
  <c r="D11113" i="7"/>
  <c r="D11112" i="7"/>
  <c r="D11111" i="7"/>
  <c r="D11110" i="7"/>
  <c r="D11109" i="7"/>
  <c r="D11108" i="7"/>
  <c r="D11107" i="7"/>
  <c r="D11106" i="7"/>
  <c r="D11105" i="7"/>
  <c r="D11104" i="7"/>
  <c r="D11103" i="7"/>
  <c r="D11102" i="7"/>
  <c r="D11101" i="7"/>
  <c r="D11100" i="7"/>
  <c r="D11099" i="7"/>
  <c r="D11098" i="7"/>
  <c r="D11097" i="7"/>
  <c r="D11096" i="7"/>
  <c r="D11095" i="7"/>
  <c r="D11094" i="7"/>
  <c r="D11093" i="7"/>
  <c r="D11092" i="7"/>
  <c r="D11091" i="7"/>
  <c r="D11090" i="7"/>
  <c r="D11089" i="7"/>
  <c r="D11088" i="7"/>
  <c r="D11087" i="7"/>
  <c r="D11086" i="7"/>
  <c r="D11085" i="7"/>
  <c r="D11084" i="7"/>
  <c r="D11083" i="7"/>
  <c r="D11082" i="7"/>
  <c r="D11081" i="7"/>
  <c r="D11080" i="7"/>
  <c r="D11079" i="7"/>
  <c r="D11078" i="7"/>
  <c r="D11077" i="7"/>
  <c r="D11076" i="7"/>
  <c r="D11075" i="7"/>
  <c r="D11074" i="7"/>
  <c r="D11073" i="7"/>
  <c r="D11072" i="7"/>
  <c r="D11071" i="7"/>
  <c r="D11070" i="7"/>
  <c r="D11069" i="7"/>
  <c r="D11068" i="7"/>
  <c r="D11067" i="7"/>
  <c r="D11066" i="7"/>
  <c r="D11065" i="7"/>
  <c r="D11064" i="7"/>
  <c r="D11063" i="7"/>
  <c r="D11062" i="7"/>
  <c r="D11061" i="7"/>
  <c r="D11060" i="7"/>
  <c r="D11059" i="7"/>
  <c r="D11058" i="7"/>
  <c r="D11057" i="7"/>
  <c r="D11056" i="7"/>
  <c r="D11055" i="7"/>
  <c r="D11054" i="7"/>
  <c r="D11053" i="7"/>
  <c r="D11052" i="7"/>
  <c r="D11051" i="7"/>
  <c r="D11050" i="7"/>
  <c r="D11049" i="7"/>
  <c r="D11048" i="7"/>
  <c r="D11047" i="7"/>
  <c r="D11046" i="7"/>
  <c r="D11045" i="7"/>
  <c r="D11044" i="7"/>
  <c r="D11043" i="7"/>
  <c r="D11042" i="7"/>
  <c r="D11041" i="7"/>
  <c r="D11040" i="7"/>
  <c r="D11039" i="7"/>
  <c r="D11038" i="7"/>
  <c r="D11037" i="7"/>
  <c r="D11036" i="7"/>
  <c r="D11035" i="7"/>
  <c r="D11034" i="7"/>
  <c r="D11033" i="7"/>
  <c r="D11032" i="7"/>
  <c r="D11031" i="7"/>
  <c r="D11030" i="7"/>
  <c r="D11029" i="7"/>
  <c r="D11028" i="7"/>
  <c r="D11027" i="7"/>
  <c r="D11026" i="7"/>
  <c r="D11025" i="7"/>
  <c r="D11024" i="7"/>
  <c r="D11023" i="7"/>
  <c r="D11022" i="7"/>
  <c r="D11021" i="7"/>
  <c r="D11020" i="7"/>
  <c r="D11019" i="7"/>
  <c r="D11018" i="7"/>
  <c r="D11017" i="7"/>
  <c r="D11016" i="7"/>
  <c r="D11015" i="7"/>
  <c r="D11014" i="7"/>
  <c r="D11013" i="7"/>
  <c r="D11012" i="7"/>
  <c r="D11011" i="7"/>
  <c r="D11010" i="7"/>
  <c r="D11009" i="7"/>
  <c r="D11008" i="7"/>
  <c r="D11007" i="7"/>
  <c r="D11006" i="7"/>
  <c r="D11005" i="7"/>
  <c r="D11004" i="7"/>
  <c r="D11003" i="7"/>
  <c r="D11002" i="7"/>
  <c r="D11001" i="7"/>
  <c r="D11000" i="7"/>
  <c r="D10999" i="7"/>
  <c r="D10998" i="7"/>
  <c r="D10997" i="7"/>
  <c r="D10996" i="7"/>
  <c r="D10995" i="7"/>
  <c r="D10994" i="7"/>
  <c r="D10993" i="7"/>
  <c r="D10992" i="7"/>
  <c r="D10991" i="7"/>
  <c r="D10990" i="7"/>
  <c r="D10989" i="7"/>
  <c r="D10988" i="7"/>
  <c r="D10987" i="7"/>
  <c r="D10986" i="7"/>
  <c r="D10985" i="7"/>
  <c r="D10984" i="7"/>
  <c r="D10983" i="7"/>
  <c r="D10982" i="7"/>
  <c r="D10981" i="7"/>
  <c r="D10980" i="7"/>
  <c r="D10979" i="7"/>
  <c r="D10978" i="7"/>
  <c r="D10977" i="7"/>
  <c r="D10976" i="7"/>
  <c r="D10975" i="7"/>
  <c r="D10974" i="7"/>
  <c r="D10973" i="7"/>
  <c r="D10972" i="7"/>
  <c r="D10971" i="7"/>
  <c r="D10970" i="7"/>
  <c r="D10969" i="7"/>
  <c r="D10968" i="7"/>
  <c r="D10967" i="7"/>
  <c r="D10966" i="7"/>
  <c r="D10965" i="7"/>
  <c r="D10964" i="7"/>
  <c r="D10963" i="7"/>
  <c r="D10962" i="7"/>
  <c r="D10961" i="7"/>
  <c r="D10960" i="7"/>
  <c r="D10959" i="7"/>
  <c r="D10958" i="7"/>
  <c r="D10957" i="7"/>
  <c r="D10956" i="7"/>
  <c r="D10955" i="7"/>
  <c r="D10954" i="7"/>
  <c r="D10953" i="7"/>
  <c r="D10952" i="7"/>
  <c r="D10951" i="7"/>
  <c r="D10950" i="7"/>
  <c r="D10949" i="7"/>
  <c r="D10948" i="7"/>
  <c r="D10947" i="7"/>
  <c r="D10946" i="7"/>
  <c r="D10945" i="7"/>
  <c r="D10944" i="7"/>
  <c r="D10943" i="7"/>
  <c r="D10942" i="7"/>
  <c r="D10941" i="7"/>
  <c r="D10940" i="7"/>
  <c r="D10939" i="7"/>
  <c r="D10938" i="7"/>
  <c r="D10937" i="7"/>
  <c r="D10936" i="7"/>
  <c r="D10935" i="7"/>
  <c r="D10934" i="7"/>
  <c r="D10933" i="7"/>
  <c r="D10932" i="7"/>
  <c r="D10931" i="7"/>
  <c r="D10930" i="7"/>
  <c r="D10929" i="7"/>
  <c r="D10928" i="7"/>
  <c r="D10927" i="7"/>
  <c r="D10926" i="7"/>
  <c r="D10925" i="7"/>
  <c r="D10924" i="7"/>
  <c r="D10923" i="7"/>
  <c r="D10922" i="7"/>
  <c r="D10921" i="7"/>
  <c r="D10920" i="7"/>
  <c r="D10919"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A12194" i="7" s="1"/>
  <c r="D9127" i="7"/>
  <c r="A12193" i="7" s="1"/>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A12262" i="7" s="1"/>
  <c r="D9079" i="7"/>
  <c r="D9078" i="7"/>
  <c r="D9077" i="7"/>
  <c r="D9076" i="7"/>
  <c r="D9075" i="7"/>
  <c r="D9074" i="7"/>
  <c r="D9073" i="7"/>
  <c r="D9072" i="7"/>
  <c r="D9071" i="7"/>
  <c r="D9070" i="7"/>
  <c r="D9069" i="7"/>
  <c r="D9068" i="7"/>
  <c r="D9067" i="7"/>
  <c r="A12249" i="7" s="1"/>
  <c r="D9066" i="7"/>
  <c r="D9065" i="7"/>
  <c r="A12247" i="7" s="1"/>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A12290" i="7" s="1"/>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A12358" i="7" s="1"/>
  <c r="D8986" i="7"/>
  <c r="D8985" i="7"/>
  <c r="D8984" i="7"/>
  <c r="D8983" i="7"/>
  <c r="D8982" i="7"/>
  <c r="D8981" i="7"/>
  <c r="D8980" i="7"/>
  <c r="D8979" i="7"/>
  <c r="D8978" i="7"/>
  <c r="D8977" i="7"/>
  <c r="D8976" i="7"/>
  <c r="D8975" i="7"/>
  <c r="D8974" i="7"/>
  <c r="D8973" i="7"/>
  <c r="D8972" i="7"/>
  <c r="A12375" i="7" s="1"/>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A12392" i="7" s="1"/>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A12448" i="7" s="1"/>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A12536" i="7" s="1"/>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A12570" i="7" s="1"/>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A12586" i="7" s="1"/>
  <c r="D8744" i="7"/>
  <c r="D8743" i="7"/>
  <c r="D8742" i="7"/>
  <c r="D8741" i="7"/>
  <c r="D8740" i="7"/>
  <c r="D8739" i="7"/>
  <c r="D8738" i="7"/>
  <c r="D8737" i="7"/>
  <c r="D8736" i="7"/>
  <c r="D8735" i="7"/>
  <c r="D8734" i="7"/>
  <c r="D8733" i="7"/>
  <c r="D8732" i="7"/>
  <c r="D8731" i="7"/>
  <c r="D8730" i="7"/>
  <c r="D8729" i="7"/>
  <c r="A12608" i="7" s="1"/>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A12665" i="7" s="1"/>
  <c r="D8672" i="7"/>
  <c r="D8671" i="7"/>
  <c r="A12663" i="7" s="1"/>
  <c r="D8670" i="7"/>
  <c r="D8669" i="7"/>
  <c r="A12661" i="7" s="1"/>
  <c r="D8668" i="7"/>
  <c r="D8667" i="7"/>
  <c r="D8666" i="7"/>
  <c r="D8665" i="7"/>
  <c r="D8664" i="7"/>
  <c r="D8663" i="7"/>
  <c r="A12716" i="7" s="1"/>
  <c r="D8662" i="7"/>
  <c r="D8661" i="7"/>
  <c r="A12714" i="7" s="1"/>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A12691" i="7" s="1"/>
  <c r="D8637" i="7"/>
  <c r="D8636" i="7"/>
  <c r="D8635" i="7"/>
  <c r="D8634" i="7"/>
  <c r="D8633" i="7"/>
  <c r="D8632" i="7"/>
  <c r="D8631" i="7"/>
  <c r="D8630" i="7"/>
  <c r="D8629" i="7"/>
  <c r="D8628" i="7"/>
  <c r="D8627" i="7"/>
  <c r="D8626" i="7"/>
  <c r="D8625" i="7"/>
  <c r="D8624" i="7"/>
  <c r="D8623" i="7"/>
  <c r="D8622" i="7"/>
  <c r="D8621" i="7"/>
  <c r="D8620" i="7"/>
  <c r="D8619" i="7"/>
  <c r="D8618" i="7"/>
  <c r="A12671" i="7" s="1"/>
  <c r="D8617" i="7"/>
  <c r="D8616" i="7"/>
  <c r="D8615" i="7"/>
  <c r="D8614" i="7"/>
  <c r="D8613" i="7"/>
  <c r="D8612" i="7"/>
  <c r="D8611" i="7"/>
  <c r="D8610" i="7"/>
  <c r="D8609" i="7"/>
  <c r="A12724" i="7" s="1"/>
  <c r="D8608" i="7"/>
  <c r="D8607" i="7"/>
  <c r="D8606" i="7"/>
  <c r="D8605" i="7"/>
  <c r="D8604" i="7"/>
  <c r="D8603" i="7"/>
  <c r="D8602" i="7"/>
  <c r="D8601" i="7"/>
  <c r="D8600" i="7"/>
  <c r="D8599" i="7"/>
  <c r="D8598" i="7"/>
  <c r="D8597" i="7"/>
  <c r="A12728" i="7" s="1"/>
  <c r="D8596" i="7"/>
  <c r="D8595" i="7"/>
  <c r="D8594" i="7"/>
  <c r="D8593" i="7"/>
  <c r="D8592" i="7"/>
  <c r="D8591" i="7"/>
  <c r="D8590" i="7"/>
  <c r="D8589" i="7"/>
  <c r="D8588" i="7"/>
  <c r="D8587" i="7"/>
  <c r="A12757" i="7" s="1"/>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A12799" i="7" s="1"/>
  <c r="D8536" i="7"/>
  <c r="D8535" i="7"/>
  <c r="D8534" i="7"/>
  <c r="D8533" i="7"/>
  <c r="D8532" i="7"/>
  <c r="D8531" i="7"/>
  <c r="D8530" i="7"/>
  <c r="D8529" i="7"/>
  <c r="D8528" i="7"/>
  <c r="A12811" i="7" s="1"/>
  <c r="D8527" i="7"/>
  <c r="D8526" i="7"/>
  <c r="A12809" i="7" s="1"/>
  <c r="D8525" i="7"/>
  <c r="D8524" i="7"/>
  <c r="D8523" i="7"/>
  <c r="D8522" i="7"/>
  <c r="A12805" i="7" s="1"/>
  <c r="D8521" i="7"/>
  <c r="D8520" i="7"/>
  <c r="D8519" i="7"/>
  <c r="A12802" i="7" s="1"/>
  <c r="D8518" i="7"/>
  <c r="D8517" i="7"/>
  <c r="D8516" i="7"/>
  <c r="D8515" i="7"/>
  <c r="D8514" i="7"/>
  <c r="A12817" i="7" s="1"/>
  <c r="D8513" i="7"/>
  <c r="D8512" i="7"/>
  <c r="D8511" i="7"/>
  <c r="D8510" i="7"/>
  <c r="D8509" i="7"/>
  <c r="D8508" i="7"/>
  <c r="D8507" i="7"/>
  <c r="D8506" i="7"/>
  <c r="D8505" i="7"/>
  <c r="D8504" i="7"/>
  <c r="D8503" i="7"/>
  <c r="D8502" i="7"/>
  <c r="D8501" i="7"/>
  <c r="D8500" i="7"/>
  <c r="D8499" i="7"/>
  <c r="A12823" i="7" s="1"/>
  <c r="D8498" i="7"/>
  <c r="D8497" i="7"/>
  <c r="A12821" i="7" s="1"/>
  <c r="D8496" i="7"/>
  <c r="A12880" i="7" s="1"/>
  <c r="D8495" i="7"/>
  <c r="D8494" i="7"/>
  <c r="D8493" i="7"/>
  <c r="D8492" i="7"/>
  <c r="D8491" i="7"/>
  <c r="D8490" i="7"/>
  <c r="D8489" i="7"/>
  <c r="A12873" i="7" s="1"/>
  <c r="D8488" i="7"/>
  <c r="D8487" i="7"/>
  <c r="D8486" i="7"/>
  <c r="D8485" i="7"/>
  <c r="D8484" i="7"/>
  <c r="A12868" i="7" s="1"/>
  <c r="D8483" i="7"/>
  <c r="D8482" i="7"/>
  <c r="D8481" i="7"/>
  <c r="D8480" i="7"/>
  <c r="D8479" i="7"/>
  <c r="D8478" i="7"/>
  <c r="D8477" i="7"/>
  <c r="A12861" i="7" s="1"/>
  <c r="D8476" i="7"/>
  <c r="D8475" i="7"/>
  <c r="D8474" i="7"/>
  <c r="D8473" i="7"/>
  <c r="D8472" i="7"/>
  <c r="A12856" i="7" s="1"/>
  <c r="D8471" i="7"/>
  <c r="A12855" i="7" s="1"/>
  <c r="D8470" i="7"/>
  <c r="D8469" i="7"/>
  <c r="D8468" i="7"/>
  <c r="D8467" i="7"/>
  <c r="D8466" i="7"/>
  <c r="D8465" i="7"/>
  <c r="D8464" i="7"/>
  <c r="A12848" i="7" s="1"/>
  <c r="D8463" i="7"/>
  <c r="D8462" i="7"/>
  <c r="A12846" i="7" s="1"/>
  <c r="D8461" i="7"/>
  <c r="A12845" i="7" s="1"/>
  <c r="D8460" i="7"/>
  <c r="D8459" i="7"/>
  <c r="D8458" i="7"/>
  <c r="D8457" i="7"/>
  <c r="A12841" i="7" s="1"/>
  <c r="D8456" i="7"/>
  <c r="D8455" i="7"/>
  <c r="A12839" i="7" s="1"/>
  <c r="D8454" i="7"/>
  <c r="D8453" i="7"/>
  <c r="D8452" i="7"/>
  <c r="D8451" i="7"/>
  <c r="D8450" i="7"/>
  <c r="D8449" i="7"/>
  <c r="D8448" i="7"/>
  <c r="D8447" i="7"/>
  <c r="D8446" i="7"/>
  <c r="D8445" i="7"/>
  <c r="D8444" i="7"/>
  <c r="D8443" i="7"/>
  <c r="D8442" i="7"/>
  <c r="A12921" i="7" s="1"/>
  <c r="D8441" i="7"/>
  <c r="A12920" i="7" s="1"/>
  <c r="D8440" i="7"/>
  <c r="D8439" i="7"/>
  <c r="D8438" i="7"/>
  <c r="D8437" i="7"/>
  <c r="A12916" i="7" s="1"/>
  <c r="D8436" i="7"/>
  <c r="D8435" i="7"/>
  <c r="A12914" i="7" s="1"/>
  <c r="D8434" i="7"/>
  <c r="D8433" i="7"/>
  <c r="D8432" i="7"/>
  <c r="D8431" i="7"/>
  <c r="D8430" i="7"/>
  <c r="D8429" i="7"/>
  <c r="D8428" i="7"/>
  <c r="D8427" i="7"/>
  <c r="D8426" i="7"/>
  <c r="D8425" i="7"/>
  <c r="D8424" i="7"/>
  <c r="D8423" i="7"/>
  <c r="D8422" i="7"/>
  <c r="D8421" i="7"/>
  <c r="D8420" i="7"/>
  <c r="D8419" i="7"/>
  <c r="D8418" i="7"/>
  <c r="A12897" i="7" s="1"/>
  <c r="D8417" i="7"/>
  <c r="D8416" i="7"/>
  <c r="D8415" i="7"/>
  <c r="D8414" i="7"/>
  <c r="A12893" i="7" s="1"/>
  <c r="D8413" i="7"/>
  <c r="A12892" i="7" s="1"/>
  <c r="D8412" i="7"/>
  <c r="A12891" i="7" s="1"/>
  <c r="D8411" i="7"/>
  <c r="D8410" i="7"/>
  <c r="A12889" i="7" s="1"/>
  <c r="D8409" i="7"/>
  <c r="A12888" i="7" s="1"/>
  <c r="D8408" i="7"/>
  <c r="D8407" i="7"/>
  <c r="A12886" i="7" s="1"/>
  <c r="D8406" i="7"/>
  <c r="D8405" i="7"/>
  <c r="D8404" i="7"/>
  <c r="A12883" i="7" s="1"/>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A13084" i="7" s="1"/>
  <c r="D8277" i="7"/>
  <c r="D8276" i="7"/>
  <c r="A13082" i="7" s="1"/>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A13133" i="7" s="1"/>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A13102" i="7" s="1"/>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A13215" i="7" s="1"/>
  <c r="D8125" i="7"/>
  <c r="D8124" i="7"/>
  <c r="D8123" i="7"/>
  <c r="D8122" i="7"/>
  <c r="D8121" i="7"/>
  <c r="D8120" i="7"/>
  <c r="D8119" i="7"/>
  <c r="D8118" i="7"/>
  <c r="D8117" i="7"/>
  <c r="D8116" i="7"/>
  <c r="D8115" i="7"/>
  <c r="A13204" i="7" s="1"/>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A13257" i="7" s="1"/>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A13339" i="7" s="1"/>
  <c r="D7990" i="7"/>
  <c r="D7989" i="7"/>
  <c r="D7988" i="7"/>
  <c r="D7987" i="7"/>
  <c r="D7986" i="7"/>
  <c r="D7985" i="7"/>
  <c r="D7984" i="7"/>
  <c r="D7983" i="7"/>
  <c r="D7982" i="7"/>
  <c r="D7981" i="7"/>
  <c r="D7980" i="7"/>
  <c r="D7979" i="7"/>
  <c r="D7978" i="7"/>
  <c r="D7977" i="7"/>
  <c r="D7976" i="7"/>
  <c r="D7975" i="7"/>
  <c r="D7974" i="7"/>
  <c r="D7973" i="7"/>
  <c r="D7972" i="7"/>
  <c r="D7971" i="7"/>
  <c r="D7970" i="7"/>
  <c r="D7969" i="7"/>
  <c r="A13366" i="7" s="1"/>
  <c r="D7968" i="7"/>
  <c r="D7967" i="7"/>
  <c r="D7966" i="7"/>
  <c r="D7965" i="7"/>
  <c r="D7964" i="7"/>
  <c r="A13377" i="7" s="1"/>
  <c r="D7963" i="7"/>
  <c r="D7962" i="7"/>
  <c r="A13375" i="7" s="1"/>
  <c r="D7961" i="7"/>
  <c r="D7960" i="7"/>
  <c r="A13373" i="7" s="1"/>
  <c r="D7959" i="7"/>
  <c r="D7958" i="7"/>
  <c r="D7957" i="7"/>
  <c r="D7956" i="7"/>
  <c r="D7955" i="7"/>
  <c r="D7954" i="7"/>
  <c r="A13385" i="7" s="1"/>
  <c r="D7953" i="7"/>
  <c r="D7952" i="7"/>
  <c r="D7951" i="7"/>
  <c r="D7950" i="7"/>
  <c r="D7949" i="7"/>
  <c r="D7948" i="7"/>
  <c r="D7947" i="7"/>
  <c r="D7946" i="7"/>
  <c r="D7945" i="7"/>
  <c r="D7944" i="7"/>
  <c r="D7943" i="7"/>
  <c r="D7942" i="7"/>
  <c r="D7941" i="7"/>
  <c r="D7940" i="7"/>
  <c r="D7939" i="7"/>
  <c r="D7938" i="7"/>
  <c r="D7937" i="7"/>
  <c r="D7936" i="7"/>
  <c r="A13397" i="7" s="1"/>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A13605" i="7" s="1"/>
  <c r="D7726" i="7"/>
  <c r="D7725" i="7"/>
  <c r="D7724" i="7"/>
  <c r="D7723" i="7"/>
  <c r="D7722" i="7"/>
  <c r="D7721" i="7"/>
  <c r="D7720" i="7"/>
  <c r="D7719" i="7"/>
  <c r="A13638" i="7" s="1"/>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A13709" i="7" s="1"/>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A13717" i="7" s="1"/>
  <c r="D7620" i="7"/>
  <c r="D7619" i="7"/>
  <c r="A13715" i="7" s="1"/>
  <c r="D7618" i="7"/>
  <c r="D7617" i="7"/>
  <c r="D7616" i="7"/>
  <c r="D7615" i="7"/>
  <c r="D7614" i="7"/>
  <c r="A13727" i="7" s="1"/>
  <c r="D7613" i="7"/>
  <c r="D7612" i="7"/>
  <c r="D7611" i="7"/>
  <c r="D7610" i="7"/>
  <c r="D7609" i="7"/>
  <c r="D7608" i="7"/>
  <c r="A13721" i="7" s="1"/>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A11321" i="7"/>
  <c r="L5116" i="7"/>
  <c r="L5066" i="7"/>
  <c r="L5097" i="7"/>
  <c r="L5396" i="7"/>
  <c r="L5776" i="7"/>
  <c r="L6201" i="7"/>
  <c r="L6238" i="7"/>
  <c r="L6443" i="7"/>
  <c r="L6858" i="7"/>
  <c r="L6197" i="7"/>
  <c r="L6592" i="7"/>
  <c r="L5091" i="7"/>
  <c r="L5700" i="7"/>
  <c r="L5995" i="7"/>
  <c r="L6185" i="7"/>
  <c r="L6242" i="7"/>
  <c r="L7057" i="7"/>
  <c r="L7110" i="7"/>
  <c r="A9771" i="7"/>
  <c r="A11339" i="7"/>
  <c r="L6189" i="7"/>
  <c r="L6431" i="7"/>
  <c r="L4948" i="7"/>
  <c r="L5729" i="7"/>
  <c r="L5907" i="7"/>
  <c r="L6187" i="7"/>
  <c r="L6214" i="7"/>
  <c r="L6445" i="7"/>
  <c r="L6881" i="7"/>
  <c r="L7058" i="7"/>
  <c r="L6069" i="7"/>
  <c r="A11261" i="7"/>
  <c r="A11565" i="7"/>
  <c r="L5376" i="7"/>
  <c r="L7069" i="7"/>
  <c r="L5890" i="7"/>
  <c r="L5971" i="7"/>
  <c r="L6071" i="7"/>
  <c r="L6457" i="7"/>
  <c r="L6683" i="7"/>
  <c r="L6960" i="7"/>
  <c r="A9703" i="7"/>
  <c r="A11567" i="7"/>
  <c r="L6953" i="7"/>
  <c r="L5378" i="7"/>
  <c r="L5535" i="7"/>
  <c r="L5381" i="7"/>
  <c r="L5537" i="7"/>
  <c r="L6236" i="7"/>
  <c r="L6684" i="7"/>
  <c r="L6844" i="7"/>
  <c r="A11488"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1558"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F8" i="3"/>
  <c r="AQ65" i="3"/>
  <c r="AR65" i="3" s="1"/>
  <c r="AO3" i="9"/>
  <c r="AO9" i="9" s="1"/>
  <c r="AU8" i="3" s="1"/>
  <c r="AU14" i="3" s="1"/>
  <c r="G5" i="1" s="1"/>
  <c r="AQ8" i="3"/>
  <c r="AR8" i="3" s="1"/>
  <c r="AL14" i="3"/>
  <c r="AN14" i="3"/>
  <c r="AC69" i="3"/>
  <c r="AD66" i="3" s="1"/>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L11089" i="7"/>
  <c r="L11112" i="7"/>
  <c r="L11176" i="7"/>
  <c r="L11177" i="7"/>
  <c r="L11212" i="7"/>
  <c r="L11213" i="7"/>
  <c r="L11224" i="7"/>
  <c r="L11225" i="7"/>
  <c r="L11226" i="7"/>
  <c r="L11245" i="7"/>
  <c r="L11246" i="7"/>
  <c r="L11261" i="7"/>
  <c r="L11271" i="7"/>
  <c r="L11321" i="7"/>
  <c r="L11322" i="7"/>
  <c r="L11327" i="7"/>
  <c r="L11328" i="7"/>
  <c r="L11338" i="7"/>
  <c r="L11339" i="7"/>
  <c r="L11356" i="7"/>
  <c r="L11357" i="7"/>
  <c r="L11397" i="7"/>
  <c r="L11398" i="7"/>
  <c r="L11488" i="7"/>
  <c r="L11489" i="7"/>
  <c r="L11532" i="7"/>
  <c r="L11533" i="7"/>
  <c r="L11547" i="7"/>
  <c r="L11549" i="7"/>
  <c r="L11552" i="7"/>
  <c r="L11556" i="7"/>
  <c r="L11558" i="7"/>
  <c r="L11559" i="7"/>
  <c r="L11565" i="7"/>
  <c r="L11567" i="7"/>
  <c r="L11706" i="7"/>
  <c r="L11709" i="7"/>
  <c r="L11710" i="7"/>
  <c r="L11711" i="7"/>
  <c r="L11719" i="7"/>
  <c r="L11720" i="7"/>
  <c r="L11724" i="7"/>
  <c r="L11726" i="7"/>
  <c r="L11728" i="7"/>
  <c r="L11730" i="7"/>
  <c r="L11731" i="7"/>
  <c r="L11732" i="7"/>
  <c r="L11734" i="7"/>
  <c r="L11736" i="7"/>
  <c r="L11738" i="7"/>
  <c r="L11746" i="7"/>
  <c r="L11759" i="7"/>
  <c r="L11761" i="7"/>
  <c r="L11763" i="7"/>
  <c r="L11767" i="7"/>
  <c r="L11769" i="7"/>
  <c r="L11771" i="7"/>
  <c r="L11773" i="7"/>
  <c r="L11797" i="7"/>
  <c r="L11800" i="7"/>
  <c r="L11802" i="7"/>
  <c r="L11814" i="7"/>
  <c r="L11816" i="7"/>
  <c r="L11823" i="7"/>
  <c r="L11825" i="7"/>
  <c r="L11827" i="7"/>
  <c r="L11832" i="7"/>
  <c r="L11834" i="7"/>
  <c r="L11835" i="7"/>
  <c r="L11836" i="7"/>
  <c r="L11842" i="7"/>
  <c r="L11847" i="7"/>
  <c r="L11848" i="7"/>
  <c r="L11849" i="7"/>
  <c r="L11851" i="7"/>
  <c r="L11854" i="7"/>
  <c r="L11856" i="7"/>
  <c r="L11858" i="7"/>
  <c r="L11860" i="7"/>
  <c r="L11862" i="7"/>
  <c r="L11864" i="7"/>
  <c r="L11866" i="7"/>
  <c r="L11868" i="7"/>
  <c r="L11870" i="7"/>
  <c r="L11872" i="7"/>
  <c r="L11874" i="7"/>
  <c r="L11876" i="7"/>
  <c r="L11878" i="7"/>
  <c r="L11880" i="7"/>
  <c r="L11882" i="7"/>
  <c r="L11884" i="7"/>
  <c r="L11886" i="7"/>
  <c r="L11888" i="7"/>
  <c r="L11890" i="7"/>
  <c r="L11892" i="7"/>
  <c r="L11894" i="7"/>
  <c r="L11896" i="7"/>
  <c r="L11898" i="7"/>
  <c r="L11900" i="7"/>
  <c r="L11902" i="7"/>
  <c r="L11904" i="7"/>
  <c r="L11906" i="7"/>
  <c r="L11908" i="7"/>
  <c r="L11910" i="7"/>
  <c r="L11912" i="7"/>
  <c r="L11914" i="7"/>
  <c r="L11916" i="7"/>
  <c r="L11918" i="7"/>
  <c r="L11920" i="7"/>
  <c r="L11922" i="7"/>
  <c r="L11924" i="7"/>
  <c r="L11926" i="7"/>
  <c r="L11928" i="7"/>
  <c r="L11930" i="7"/>
  <c r="L11932" i="7"/>
  <c r="L11934" i="7"/>
  <c r="L11936" i="7"/>
  <c r="L11938" i="7"/>
  <c r="L11940" i="7"/>
  <c r="L11942" i="7"/>
  <c r="L11944" i="7"/>
  <c r="L11946" i="7"/>
  <c r="L11948" i="7"/>
  <c r="L11950" i="7"/>
  <c r="L11952" i="7"/>
  <c r="L11954" i="7"/>
  <c r="L11956" i="7"/>
  <c r="L11958" i="7"/>
  <c r="L11960" i="7"/>
  <c r="L11962" i="7"/>
  <c r="L11964" i="7"/>
  <c r="L11966" i="7"/>
  <c r="L11974" i="7"/>
  <c r="L11976" i="7"/>
  <c r="L11978" i="7"/>
  <c r="L11980" i="7"/>
  <c r="L11982" i="7"/>
  <c r="L11984" i="7"/>
  <c r="L11986" i="7"/>
  <c r="L11988" i="7"/>
  <c r="L11990" i="7"/>
  <c r="L11992" i="7"/>
  <c r="L11994" i="7"/>
  <c r="L11996" i="7"/>
  <c r="L11998" i="7"/>
  <c r="L12008" i="7"/>
  <c r="L12010" i="7"/>
  <c r="L12021" i="7"/>
  <c r="L12030" i="7"/>
  <c r="L12032" i="7"/>
  <c r="L12034" i="7"/>
  <c r="L12036" i="7"/>
  <c r="L12040" i="7"/>
  <c r="L12042" i="7"/>
  <c r="L12072" i="7"/>
  <c r="L12101" i="7"/>
  <c r="L12105" i="7"/>
  <c r="L12107" i="7"/>
  <c r="L12109" i="7"/>
  <c r="L12112" i="7"/>
  <c r="L12113" i="7"/>
  <c r="L12115" i="7"/>
  <c r="L12116" i="7"/>
  <c r="L12118" i="7"/>
  <c r="L12120" i="7"/>
  <c r="L12122" i="7"/>
  <c r="L12145" i="7"/>
  <c r="L12150" i="7"/>
  <c r="L12165"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A13728" i="7" s="1"/>
  <c r="R5" i="3"/>
  <c r="AG5" i="3" s="1"/>
  <c r="AV5" i="3" s="1"/>
  <c r="S5" i="3"/>
  <c r="AH5" i="3" s="1"/>
  <c r="AW5" i="3" s="1"/>
  <c r="T5" i="3"/>
  <c r="AI5" i="3" s="1"/>
  <c r="AX5" i="3" s="1"/>
  <c r="U5" i="3"/>
  <c r="AJ5" i="3" s="1"/>
  <c r="AY5" i="3" s="1"/>
  <c r="V5" i="3"/>
  <c r="AK5" i="3" s="1"/>
  <c r="AZ5" i="3" s="1"/>
  <c r="W5" i="3"/>
  <c r="AL5" i="3" s="1"/>
  <c r="BA5" i="3" s="1"/>
  <c r="X5" i="3"/>
  <c r="AM5" i="3" s="1"/>
  <c r="BB5" i="3" s="1"/>
  <c r="Y5" i="3"/>
  <c r="AN5" i="3" s="1"/>
  <c r="BC5" i="3" s="1"/>
  <c r="Z5" i="3"/>
  <c r="AO5" i="3" s="1"/>
  <c r="BD5" i="3" s="1"/>
  <c r="AA5" i="3"/>
  <c r="AP5" i="3" s="1"/>
  <c r="BE5" i="3" s="1"/>
  <c r="AB5" i="3"/>
  <c r="AQ5" i="3" s="1"/>
  <c r="BF5" i="3" s="1"/>
  <c r="Q5" i="3"/>
  <c r="AF5" i="3" s="1"/>
  <c r="AU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1679" i="7"/>
  <c r="A11679" i="7"/>
  <c r="L11611" i="7"/>
  <c r="L11595" i="7"/>
  <c r="L11578" i="7"/>
  <c r="L11536" i="7"/>
  <c r="L11505" i="7"/>
  <c r="L11486" i="7"/>
  <c r="L11477" i="7"/>
  <c r="A11477" i="7"/>
  <c r="L11456" i="7"/>
  <c r="L11367" i="7"/>
  <c r="L11316" i="7"/>
  <c r="L11260" i="7"/>
  <c r="L11053" i="7"/>
  <c r="L10950" i="7"/>
  <c r="L10872" i="7"/>
  <c r="L10750" i="7"/>
  <c r="L10609" i="7"/>
  <c r="L10560" i="7"/>
  <c r="L10391" i="7"/>
  <c r="L10257" i="7"/>
  <c r="L10227" i="7"/>
  <c r="L10169" i="7"/>
  <c r="L10049" i="7"/>
  <c r="L9963" i="7"/>
  <c r="A9963" i="7"/>
  <c r="L9862" i="7"/>
  <c r="A9862" i="7"/>
  <c r="L9815" i="7"/>
  <c r="L9774" i="7"/>
  <c r="L9754" i="7"/>
  <c r="L11675" i="7"/>
  <c r="L11609" i="7"/>
  <c r="L11592" i="7"/>
  <c r="L11576" i="7"/>
  <c r="L11557" i="7"/>
  <c r="L11504" i="7"/>
  <c r="L11485" i="7"/>
  <c r="L11476" i="7"/>
  <c r="L11454" i="7"/>
  <c r="L11386" i="7"/>
  <c r="L11365" i="7"/>
  <c r="L11334" i="7"/>
  <c r="L11315" i="7"/>
  <c r="L11208" i="7"/>
  <c r="L11036" i="7"/>
  <c r="A11036" i="7"/>
  <c r="L10936" i="7"/>
  <c r="L10911" i="7"/>
  <c r="L10862" i="7"/>
  <c r="L10745" i="7"/>
  <c r="A10745" i="7"/>
  <c r="L10602" i="7"/>
  <c r="L10385" i="7"/>
  <c r="L10304" i="7"/>
  <c r="L10251" i="7"/>
  <c r="L10212" i="7"/>
  <c r="L10027" i="7"/>
  <c r="L9956" i="7"/>
  <c r="L9861" i="7"/>
  <c r="L9805" i="7"/>
  <c r="L9773" i="7"/>
  <c r="L9753" i="7"/>
  <c r="L9581" i="7"/>
  <c r="L11672" i="7"/>
  <c r="L11607" i="7"/>
  <c r="L11590" i="7"/>
  <c r="L11574" i="7"/>
  <c r="L11502" i="7"/>
  <c r="L11484" i="7"/>
  <c r="A11484" i="7"/>
  <c r="L11475" i="7"/>
  <c r="L11452" i="7"/>
  <c r="L11382" i="7"/>
  <c r="L11363" i="7"/>
  <c r="L11332" i="7"/>
  <c r="L11312" i="7"/>
  <c r="L11270" i="7"/>
  <c r="L11202" i="7"/>
  <c r="L11115" i="7"/>
  <c r="L11030" i="7"/>
  <c r="L10933"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1670" i="7"/>
  <c r="L11605" i="7"/>
  <c r="L11588" i="7"/>
  <c r="L11572" i="7"/>
  <c r="L11554" i="7"/>
  <c r="L11521" i="7"/>
  <c r="L11501" i="7"/>
  <c r="L11482" i="7"/>
  <c r="L11474" i="7"/>
  <c r="L11450" i="7"/>
  <c r="A11450" i="7"/>
  <c r="L11380" i="7"/>
  <c r="L11361" i="7"/>
  <c r="L11310" i="7"/>
  <c r="L11268" i="7"/>
  <c r="L11238" i="7"/>
  <c r="L11193" i="7"/>
  <c r="L11013" i="7"/>
  <c r="L10926" i="7"/>
  <c r="A10926" i="7"/>
  <c r="L10909" i="7"/>
  <c r="L10855" i="7"/>
  <c r="L10699" i="7"/>
  <c r="L10596" i="7"/>
  <c r="L10455" i="7"/>
  <c r="L10283" i="7"/>
  <c r="L10238" i="7"/>
  <c r="L10182" i="7"/>
  <c r="L10152" i="7"/>
  <c r="L10013" i="7"/>
  <c r="L9849" i="7"/>
  <c r="A9849" i="7"/>
  <c r="L9794" i="7"/>
  <c r="L9688" i="7"/>
  <c r="A9688" i="7"/>
  <c r="L9617" i="7"/>
  <c r="L9529" i="7"/>
  <c r="L11668" i="7"/>
  <c r="L11603" i="7"/>
  <c r="L11586" i="7"/>
  <c r="L11517" i="7"/>
  <c r="L11500" i="7"/>
  <c r="L11481" i="7"/>
  <c r="L11473" i="7"/>
  <c r="L11441" i="7"/>
  <c r="A11441" i="7"/>
  <c r="L11378" i="7"/>
  <c r="L11359" i="7"/>
  <c r="L11303" i="7"/>
  <c r="L11266" i="7"/>
  <c r="L11188" i="7"/>
  <c r="L11096" i="7"/>
  <c r="A11096" i="7"/>
  <c r="L10990" i="7"/>
  <c r="L10923" i="7"/>
  <c r="L10901" i="7"/>
  <c r="L10844" i="7"/>
  <c r="L10688" i="7"/>
  <c r="A10688" i="7"/>
  <c r="L10627" i="7"/>
  <c r="L10589" i="7"/>
  <c r="L10538" i="7"/>
  <c r="L10453" i="7"/>
  <c r="L10336" i="7"/>
  <c r="L10235" i="7"/>
  <c r="L10150" i="7"/>
  <c r="L10000" i="7"/>
  <c r="L9897" i="7"/>
  <c r="L9845" i="7"/>
  <c r="A9845" i="7"/>
  <c r="L9647" i="7"/>
  <c r="A9647" i="7"/>
  <c r="L9616" i="7"/>
  <c r="L11658" i="7"/>
  <c r="L11601" i="7"/>
  <c r="L11584" i="7"/>
  <c r="L11566" i="7"/>
  <c r="A11566" i="7"/>
  <c r="L11551" i="7"/>
  <c r="A11551" i="7"/>
  <c r="L11513" i="7"/>
  <c r="L11498" i="7"/>
  <c r="L11480" i="7"/>
  <c r="L11467" i="7"/>
  <c r="L11432" i="7"/>
  <c r="L11376" i="7"/>
  <c r="L11301" i="7"/>
  <c r="L11264" i="7"/>
  <c r="L11184" i="7"/>
  <c r="L10985" i="7"/>
  <c r="L10894" i="7"/>
  <c r="L10830" i="7"/>
  <c r="L10670" i="7"/>
  <c r="L10622" i="7"/>
  <c r="L10580" i="7"/>
  <c r="L10451" i="7"/>
  <c r="L10233" i="7"/>
  <c r="L10191" i="7"/>
  <c r="L9996" i="7"/>
  <c r="L9886" i="7"/>
  <c r="L9844" i="7"/>
  <c r="A9844" i="7"/>
  <c r="L9763" i="7"/>
  <c r="L9610" i="7"/>
  <c r="L11647" i="7"/>
  <c r="L11599" i="7"/>
  <c r="L11582" i="7"/>
  <c r="A11582" i="7"/>
  <c r="L11512" i="7"/>
  <c r="A11512" i="7"/>
  <c r="L11479" i="7"/>
  <c r="L11465" i="7"/>
  <c r="L11416" i="7"/>
  <c r="L11371" i="7"/>
  <c r="L11289" i="7"/>
  <c r="L11262" i="7"/>
  <c r="A11262" i="7"/>
  <c r="L10958"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1685" i="7"/>
  <c r="L11613" i="7"/>
  <c r="A11613" i="7"/>
  <c r="L11597" i="7"/>
  <c r="L11580" i="7"/>
  <c r="A11580" i="7"/>
  <c r="L11510" i="7"/>
  <c r="A11510" i="7"/>
  <c r="L11478" i="7"/>
  <c r="L11458" i="7"/>
  <c r="L11369" i="7"/>
  <c r="L11318" i="7"/>
  <c r="L11280" i="7"/>
  <c r="A11280" i="7"/>
  <c r="L11068" i="7"/>
  <c r="L10956"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BC73" i="3"/>
  <c r="N73" i="3"/>
  <c r="Z73" i="3"/>
  <c r="AB73" i="3"/>
  <c r="J73" i="3"/>
  <c r="AI73" i="3"/>
  <c r="AU73" i="3"/>
  <c r="E73" i="3"/>
  <c r="R73" i="3"/>
  <c r="AY73" i="3"/>
  <c r="V73" i="3"/>
  <c r="AP73" i="3"/>
  <c r="BA73" i="3"/>
  <c r="G73" i="3"/>
  <c r="AL73" i="3"/>
  <c r="BF73" i="3"/>
  <c r="T73" i="3"/>
  <c r="K73" i="3"/>
  <c r="AH73" i="3"/>
  <c r="AN73" i="3"/>
  <c r="AO73" i="3"/>
  <c r="Y73" i="3"/>
  <c r="AX73" i="3"/>
  <c r="C73" i="3"/>
  <c r="U73" i="3"/>
  <c r="AF73" i="3"/>
  <c r="M73" i="3"/>
  <c r="Q73" i="3"/>
  <c r="AK73" i="3"/>
  <c r="BE73" i="3"/>
  <c r="AG73" i="3"/>
  <c r="D73" i="3"/>
  <c r="AA73" i="3"/>
  <c r="H73" i="3"/>
  <c r="X73" i="3"/>
  <c r="AW73" i="3"/>
  <c r="BD73" i="3"/>
  <c r="L73" i="3"/>
  <c r="S73" i="3"/>
  <c r="AZ73" i="3"/>
  <c r="I73" i="3"/>
  <c r="AJ73" i="3"/>
  <c r="AV73" i="3"/>
  <c r="BB73" i="3"/>
  <c r="L296" i="7"/>
  <c r="A11847"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A12391" i="7" s="1"/>
  <c r="K8950" i="7"/>
  <c r="K9382" i="7"/>
  <c r="K8941" i="7"/>
  <c r="K9376" i="7"/>
  <c r="K9384" i="7"/>
  <c r="K9377" i="7"/>
  <c r="K9378" i="7"/>
  <c r="K10221" i="7"/>
  <c r="K10214" i="7"/>
  <c r="K10222" i="7"/>
  <c r="K9832" i="7"/>
  <c r="A11498" i="7" s="1"/>
  <c r="K10215" i="7"/>
  <c r="K10223" i="7"/>
  <c r="K9380" i="7"/>
  <c r="K9833" i="7"/>
  <c r="K10216" i="7"/>
  <c r="K10224" i="7"/>
  <c r="K9834" i="7"/>
  <c r="A11500" i="7" s="1"/>
  <c r="K10217" i="7"/>
  <c r="A11112" i="7" s="1"/>
  <c r="K10225" i="7"/>
  <c r="K9827" i="7"/>
  <c r="K9835" i="7"/>
  <c r="A11501" i="7" s="1"/>
  <c r="K10218" i="7"/>
  <c r="K10226" i="7"/>
  <c r="K10220" i="7"/>
  <c r="A11115" i="7" s="1"/>
  <c r="K10300" i="7"/>
  <c r="K10576" i="7"/>
  <c r="K10902" i="7"/>
  <c r="K10401" i="7"/>
  <c r="K10577" i="7"/>
  <c r="K10903" i="7"/>
  <c r="K10570" i="7"/>
  <c r="K10904" i="7"/>
  <c r="K10571" i="7"/>
  <c r="K10905" i="7"/>
  <c r="K10573" i="7"/>
  <c r="K10946" i="7"/>
  <c r="K10574" i="7"/>
  <c r="A10767" i="7" s="1"/>
  <c r="K11054" i="7"/>
  <c r="K10898" i="7"/>
  <c r="K11232" i="7"/>
  <c r="K12152" i="7"/>
  <c r="K10979" i="7"/>
  <c r="K11233" i="7"/>
  <c r="K11640" i="7"/>
  <c r="K11234" i="7"/>
  <c r="K11305" i="7"/>
  <c r="K10572" i="7"/>
  <c r="K10851" i="7"/>
  <c r="K11306" i="7"/>
  <c r="K11434" i="7"/>
  <c r="K10575" i="7"/>
  <c r="K11275" i="7"/>
  <c r="K10219" i="7"/>
  <c r="K11230" i="7"/>
  <c r="K10757" i="7"/>
  <c r="K11509" i="7"/>
  <c r="K11229" i="7"/>
  <c r="K11646" i="7"/>
  <c r="K13018" i="7"/>
  <c r="K13682" i="7"/>
  <c r="K12763" i="7"/>
  <c r="K13683" i="7"/>
  <c r="K13875" i="7"/>
  <c r="K12349" i="7"/>
  <c r="K12365" i="7"/>
  <c r="K13013" i="7"/>
  <c r="K13693" i="7"/>
  <c r="K12207" i="7"/>
  <c r="K13876" i="7"/>
  <c r="K14114" i="7"/>
  <c r="K14130" i="7"/>
  <c r="K12815" i="7"/>
  <c r="K13028" i="7"/>
  <c r="K13684" i="7"/>
  <c r="K14115" i="7"/>
  <c r="K14131" i="7"/>
  <c r="K13030" i="7"/>
  <c r="K14116" i="7"/>
  <c r="K14124" i="7"/>
  <c r="K13198" i="7"/>
  <c r="K13687" i="7"/>
  <c r="K14117" i="7"/>
  <c r="K14118" i="7"/>
  <c r="K14126" i="7"/>
  <c r="K12758" i="7"/>
  <c r="K13022" i="7"/>
  <c r="K13096" i="7"/>
  <c r="K13689" i="7"/>
  <c r="K14119" i="7"/>
  <c r="K12192" i="7"/>
  <c r="K13014" i="7"/>
  <c r="K14120" i="7"/>
  <c r="K12812" i="7"/>
  <c r="K7971" i="7"/>
  <c r="K7948" i="7"/>
  <c r="A13379" i="7" s="1"/>
  <c r="K7733" i="7"/>
  <c r="K7741" i="7"/>
  <c r="K7765" i="7"/>
  <c r="A13549" i="7" s="1"/>
  <c r="K7998" i="7"/>
  <c r="K7970" i="7"/>
  <c r="K8768" i="7"/>
  <c r="K8929" i="7"/>
  <c r="K7737" i="7"/>
  <c r="A13574" i="7" s="1"/>
  <c r="K8762" i="7"/>
  <c r="K8770" i="7"/>
  <c r="K8930" i="7"/>
  <c r="K9422" i="7"/>
  <c r="K9542" i="7"/>
  <c r="K9455" i="7"/>
  <c r="K9138" i="7"/>
  <c r="K9369" i="7"/>
  <c r="K9434" i="7"/>
  <c r="K9522" i="7"/>
  <c r="K9538" i="7"/>
  <c r="K8629" i="7"/>
  <c r="K9132" i="7"/>
  <c r="K9244" i="7"/>
  <c r="K9078" i="7"/>
  <c r="A12260" i="7" s="1"/>
  <c r="K9358" i="7"/>
  <c r="K10006" i="7"/>
  <c r="K9864" i="7"/>
  <c r="K9865" i="7"/>
  <c r="A11454" i="7" s="1"/>
  <c r="K9866" i="7"/>
  <c r="K9922" i="7"/>
  <c r="K10058" i="7"/>
  <c r="A11271" i="7" s="1"/>
  <c r="K9053" i="7"/>
  <c r="K9891" i="7"/>
  <c r="K9869" i="7"/>
  <c r="A11458" i="7" s="1"/>
  <c r="K10005" i="7"/>
  <c r="K10647" i="7"/>
  <c r="K10343" i="7"/>
  <c r="A10990" i="7" s="1"/>
  <c r="K10648" i="7"/>
  <c r="K10975" i="7"/>
  <c r="K9940" i="7"/>
  <c r="K10708" i="7"/>
  <c r="A10596" i="7" s="1"/>
  <c r="K10970" i="7"/>
  <c r="K10643" i="7"/>
  <c r="K11070" i="7"/>
  <c r="K11415" i="7"/>
  <c r="K11583" i="7"/>
  <c r="A9704" i="7" s="1"/>
  <c r="K11727" i="7"/>
  <c r="K10646" i="7"/>
  <c r="K10900" i="7"/>
  <c r="K11464" i="7"/>
  <c r="A9861" i="7" s="1"/>
  <c r="K9133" i="7"/>
  <c r="A12199" i="7" s="1"/>
  <c r="K10709" i="7"/>
  <c r="K11001" i="7"/>
  <c r="K11214" i="7"/>
  <c r="K11242" i="7"/>
  <c r="K11585" i="7"/>
  <c r="K11745" i="7"/>
  <c r="K10710" i="7"/>
  <c r="K11579" i="7"/>
  <c r="K11587" i="7"/>
  <c r="K11589" i="7"/>
  <c r="K11333" i="7"/>
  <c r="K11186" i="7"/>
  <c r="K11340" i="7"/>
  <c r="K11581" i="7"/>
  <c r="K11091" i="7"/>
  <c r="A3332" i="7"/>
  <c r="K12225" i="7"/>
  <c r="K12649" i="7"/>
  <c r="K12370" i="7"/>
  <c r="K12458" i="7"/>
  <c r="K12538" i="7"/>
  <c r="K12690" i="7"/>
  <c r="K12978" i="7"/>
  <c r="K13474" i="7"/>
  <c r="K13706" i="7"/>
  <c r="K13714" i="7"/>
  <c r="K12587" i="7"/>
  <c r="K13075" i="7"/>
  <c r="K13083" i="7"/>
  <c r="K13091" i="7"/>
  <c r="K13171" i="7"/>
  <c r="K12172" i="7"/>
  <c r="K12372" i="7"/>
  <c r="K12588" i="7"/>
  <c r="K12221" i="7"/>
  <c r="K12621" i="7"/>
  <c r="K13077" i="7"/>
  <c r="K13085" i="7"/>
  <c r="K13093" i="7"/>
  <c r="K13253" i="7"/>
  <c r="K13541" i="7"/>
  <c r="K12222" i="7"/>
  <c r="K12366" i="7"/>
  <c r="K12374" i="7"/>
  <c r="K12390" i="7"/>
  <c r="K12223" i="7"/>
  <c r="K12224" i="7"/>
  <c r="K13079" i="7"/>
  <c r="K13089" i="7"/>
  <c r="K13532" i="7"/>
  <c r="K13863" i="7"/>
  <c r="K12376" i="7"/>
  <c r="K12953" i="7"/>
  <c r="K13353" i="7"/>
  <c r="K13716" i="7"/>
  <c r="K12620" i="7"/>
  <c r="K12975" i="7"/>
  <c r="K13081" i="7"/>
  <c r="K13436" i="7"/>
  <c r="K13708" i="7"/>
  <c r="K14076" i="7"/>
  <c r="K12976" i="7"/>
  <c r="K13252" i="7"/>
  <c r="K12368" i="7"/>
  <c r="K12977" i="7"/>
  <c r="K13438" i="7"/>
  <c r="K13448" i="7"/>
  <c r="K13710" i="7"/>
  <c r="K13990" i="7"/>
  <c r="K13472" i="7"/>
  <c r="K13528" i="7"/>
  <c r="K13599" i="7"/>
  <c r="K13087" i="7"/>
  <c r="K13600" i="7"/>
  <c r="K13712" i="7"/>
  <c r="K13862" i="7"/>
  <c r="A5962" i="7"/>
  <c r="K9226" i="7"/>
  <c r="K9222" i="7"/>
  <c r="K12080" i="7"/>
  <c r="K12641" i="7"/>
  <c r="K12982" i="7"/>
  <c r="K7605" i="7"/>
  <c r="K7606" i="7"/>
  <c r="A13719" i="7" s="1"/>
  <c r="K8032" i="7"/>
  <c r="K8511" i="7"/>
  <c r="A12835" i="7" s="1"/>
  <c r="K8607" i="7"/>
  <c r="K9058" i="7"/>
  <c r="K9715" i="7"/>
  <c r="A11586" i="7" s="1"/>
  <c r="K10505" i="7"/>
  <c r="A10830" i="7" s="1"/>
  <c r="K10542" i="7"/>
  <c r="K10621" i="7"/>
  <c r="K9892" i="7"/>
  <c r="K10961" i="7"/>
  <c r="K10543" i="7"/>
  <c r="K7734" i="7"/>
  <c r="K8246" i="7"/>
  <c r="K8617" i="7"/>
  <c r="K9081" i="7"/>
  <c r="K9493" i="7"/>
  <c r="K10311" i="7"/>
  <c r="K9946" i="7"/>
  <c r="K10663" i="7"/>
  <c r="K11681" i="7"/>
  <c r="K11005" i="7"/>
  <c r="A10308" i="7" s="1"/>
  <c r="K13318" i="7"/>
  <c r="K14074" i="7"/>
  <c r="K7899" i="7"/>
  <c r="K8237" i="7"/>
  <c r="K8333" i="7"/>
  <c r="K8238" i="7"/>
  <c r="K8334" i="7"/>
  <c r="K7847" i="7"/>
  <c r="K8335" i="7"/>
  <c r="A13010" i="7" s="1"/>
  <c r="K7848" i="7"/>
  <c r="K7896" i="7"/>
  <c r="K8336" i="7"/>
  <c r="K7850" i="7"/>
  <c r="A13540" i="7" s="1"/>
  <c r="K7898" i="7"/>
  <c r="K8274" i="7"/>
  <c r="A13080" i="7" s="1"/>
  <c r="K8711" i="7"/>
  <c r="A12653" i="7" s="1"/>
  <c r="K8823" i="7"/>
  <c r="A12526" i="7" s="1"/>
  <c r="K8831" i="7"/>
  <c r="A12534" i="7" s="1"/>
  <c r="K7849" i="7"/>
  <c r="K8712" i="7"/>
  <c r="K8824" i="7"/>
  <c r="K8332" i="7"/>
  <c r="K8713" i="7"/>
  <c r="A12655" i="7" s="1"/>
  <c r="K8825" i="7"/>
  <c r="K8273" i="7"/>
  <c r="K8714" i="7"/>
  <c r="K8826" i="7"/>
  <c r="K7897" i="7"/>
  <c r="K8827" i="7"/>
  <c r="K8828" i="7"/>
  <c r="A12531" i="7" s="1"/>
  <c r="K9108" i="7"/>
  <c r="K8830" i="7"/>
  <c r="K9598" i="7"/>
  <c r="K9702" i="7"/>
  <c r="K9511" i="7"/>
  <c r="K9599" i="7"/>
  <c r="K8829" i="7"/>
  <c r="A12532" i="7" s="1"/>
  <c r="K9273" i="7"/>
  <c r="K9696" i="7"/>
  <c r="A11672" i="7" s="1"/>
  <c r="K9697" i="7"/>
  <c r="K9171" i="7"/>
  <c r="A12179" i="7" s="1"/>
  <c r="K9698" i="7"/>
  <c r="K9107" i="7"/>
  <c r="K9699" i="7"/>
  <c r="A11675" i="7" s="1"/>
  <c r="K9110" i="7"/>
  <c r="K9166" i="7"/>
  <c r="A12174" i="7" s="1"/>
  <c r="K9286" i="7"/>
  <c r="K9597" i="7"/>
  <c r="K10102" i="7"/>
  <c r="A11202" i="7" s="1"/>
  <c r="K9277" i="7"/>
  <c r="K10128" i="7"/>
  <c r="K9993" i="7"/>
  <c r="A11338" i="7" s="1"/>
  <c r="K9109" i="7"/>
  <c r="K9700" i="7"/>
  <c r="K10010" i="7"/>
  <c r="A11318" i="7" s="1"/>
  <c r="K10353" i="7"/>
  <c r="K9701" i="7"/>
  <c r="K10011" i="7"/>
  <c r="K10037" i="7"/>
  <c r="K10093" i="7"/>
  <c r="A11193" i="7" s="1"/>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1173" i="7"/>
  <c r="K11366" i="7"/>
  <c r="K11390" i="7"/>
  <c r="K10803" i="7"/>
  <c r="A10538" i="7" s="1"/>
  <c r="K11087" i="7"/>
  <c r="K11174" i="7"/>
  <c r="K11391" i="7"/>
  <c r="K11639" i="7"/>
  <c r="K11871" i="7"/>
  <c r="K11903" i="7"/>
  <c r="K11919" i="7"/>
  <c r="K11975" i="7"/>
  <c r="K11088" i="7"/>
  <c r="K11175" i="7"/>
  <c r="K11496" i="7"/>
  <c r="K10787" i="7"/>
  <c r="K11873" i="7"/>
  <c r="K11905" i="7"/>
  <c r="K11921" i="7"/>
  <c r="K11043" i="7"/>
  <c r="K11955" i="7"/>
  <c r="K11044" i="7"/>
  <c r="K11364" i="7"/>
  <c r="K11957" i="7"/>
  <c r="K11973" i="7"/>
  <c r="K10694" i="7"/>
  <c r="K11638" i="7"/>
  <c r="K11171" i="7"/>
  <c r="K11172" i="7"/>
  <c r="K11493" i="7"/>
  <c r="A9825" i="7" s="1"/>
  <c r="K10452" i="7"/>
  <c r="A4595" i="7"/>
  <c r="A3046" i="7"/>
  <c r="K12516" i="7"/>
  <c r="K12517" i="7"/>
  <c r="K13293" i="7"/>
  <c r="K13294" i="7"/>
  <c r="K13790" i="7"/>
  <c r="K14063" i="7"/>
  <c r="K13791" i="7"/>
  <c r="K14064" i="7"/>
  <c r="K7973" i="7"/>
  <c r="K7615" i="7"/>
  <c r="A13711" i="7" s="1"/>
  <c r="K7751" i="7"/>
  <c r="K8255" i="7"/>
  <c r="A13061" i="7" s="1"/>
  <c r="K7824" i="7"/>
  <c r="K8258" i="7"/>
  <c r="K8633" i="7"/>
  <c r="K8636" i="7"/>
  <c r="K9076" i="7"/>
  <c r="A12258" i="7" s="1"/>
  <c r="K9305" i="7"/>
  <c r="K9355" i="7"/>
  <c r="K9063" i="7"/>
  <c r="K9268" i="7"/>
  <c r="K9683" i="7"/>
  <c r="K9429" i="7"/>
  <c r="K9501" i="7"/>
  <c r="A11832" i="7" s="1"/>
  <c r="K10118" i="7"/>
  <c r="K10184" i="7"/>
  <c r="K10232" i="7"/>
  <c r="K10106" i="7"/>
  <c r="K10138" i="7"/>
  <c r="A11238" i="7" s="1"/>
  <c r="K10154" i="7"/>
  <c r="K10107" i="7"/>
  <c r="K10139" i="7"/>
  <c r="K10155" i="7"/>
  <c r="K10306" i="7"/>
  <c r="K9684" i="7"/>
  <c r="K9941" i="7"/>
  <c r="K10085" i="7"/>
  <c r="K9852" i="7"/>
  <c r="A11475" i="7" s="1"/>
  <c r="K10792" i="7"/>
  <c r="A10527" i="7" s="1"/>
  <c r="K10934" i="7"/>
  <c r="K10084" i="7"/>
  <c r="A11184" i="7" s="1"/>
  <c r="K10442" i="7"/>
  <c r="K10649" i="7"/>
  <c r="K10419" i="7"/>
  <c r="K10770" i="7"/>
  <c r="K10899" i="7"/>
  <c r="K10978" i="7"/>
  <c r="K10116" i="7"/>
  <c r="K10406" i="7"/>
  <c r="K11150" i="7"/>
  <c r="A10182" i="7" s="1"/>
  <c r="K11204" i="7"/>
  <c r="K11375" i="7"/>
  <c r="A9956" i="7" s="1"/>
  <c r="K11879" i="7"/>
  <c r="K12087" i="7"/>
  <c r="K11151" i="7"/>
  <c r="A10183" i="7" s="1"/>
  <c r="K12050" i="7"/>
  <c r="K10867" i="7"/>
  <c r="K11937" i="7"/>
  <c r="K10415" i="7"/>
  <c r="K11298" i="7"/>
  <c r="K11682" i="7"/>
  <c r="K10995" i="7"/>
  <c r="K11347" i="7"/>
  <c r="K11387" i="7"/>
  <c r="K9828" i="7"/>
  <c r="K10243" i="7"/>
  <c r="K10619" i="7"/>
  <c r="K11764" i="7"/>
  <c r="K11644" i="7"/>
  <c r="K11660" i="7"/>
  <c r="K11765" i="7"/>
  <c r="K11012" i="7"/>
  <c r="K12201" i="7"/>
  <c r="K12609" i="7"/>
  <c r="K12234" i="7"/>
  <c r="K12610" i="7"/>
  <c r="K13890" i="7"/>
  <c r="K13547" i="7"/>
  <c r="K12285" i="7"/>
  <c r="K12781" i="7"/>
  <c r="K13189" i="7"/>
  <c r="K12870" i="7"/>
  <c r="K12983" i="7"/>
  <c r="K13048" i="7"/>
  <c r="K13408" i="7"/>
  <c r="K13695" i="7"/>
  <c r="K13769" i="7"/>
  <c r="K12672" i="7"/>
  <c r="K12640" i="7"/>
  <c r="K13070" i="7"/>
  <c r="K14028" i="7"/>
  <c r="K14108" i="7"/>
  <c r="K13335" i="7"/>
  <c r="K13918" i="7"/>
  <c r="K13919" i="7"/>
  <c r="K7040" i="7"/>
  <c r="K7790" i="7"/>
  <c r="A13480" i="7" s="1"/>
  <c r="K8198" i="7"/>
  <c r="K8247" i="7"/>
  <c r="A13053" i="7" s="1"/>
  <c r="K8303" i="7"/>
  <c r="K8304" i="7"/>
  <c r="K8793" i="7"/>
  <c r="A12496" i="7" s="1"/>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A11521" i="7" s="1"/>
  <c r="K9301" i="7"/>
  <c r="K9796" i="7"/>
  <c r="K10131" i="7"/>
  <c r="K9652" i="7"/>
  <c r="K10109" i="7"/>
  <c r="K10157" i="7"/>
  <c r="K10416" i="7"/>
  <c r="K10783" i="7"/>
  <c r="K10417" i="7"/>
  <c r="K10784" i="7"/>
  <c r="K10848" i="7"/>
  <c r="K10418" i="7"/>
  <c r="A10855" i="7" s="1"/>
  <c r="K10849" i="7"/>
  <c r="K9309" i="7"/>
  <c r="K10411" i="7"/>
  <c r="K10794" i="7"/>
  <c r="A10529" i="7" s="1"/>
  <c r="K10818" i="7"/>
  <c r="K10850" i="7"/>
  <c r="K10108" i="7"/>
  <c r="A11208" i="7" s="1"/>
  <c r="K10156" i="7"/>
  <c r="K10429" i="7"/>
  <c r="K10461" i="7"/>
  <c r="K10469" i="7"/>
  <c r="K10796" i="7"/>
  <c r="K10820" i="7"/>
  <c r="A10555" i="7" s="1"/>
  <c r="K10430" i="7"/>
  <c r="K10462" i="7"/>
  <c r="K10470" i="7"/>
  <c r="K11125" i="7"/>
  <c r="K10460" i="7"/>
  <c r="K11126" i="7"/>
  <c r="K11623" i="7"/>
  <c r="K11887" i="7"/>
  <c r="K11991" i="7"/>
  <c r="K12079" i="7"/>
  <c r="K12127" i="7"/>
  <c r="K10782" i="7"/>
  <c r="K11127" i="7"/>
  <c r="K11624" i="7"/>
  <c r="K11128" i="7"/>
  <c r="K11258" i="7"/>
  <c r="K11625" i="7"/>
  <c r="A9746" i="7" s="1"/>
  <c r="K11857" i="7"/>
  <c r="K11889" i="7"/>
  <c r="K11945" i="7"/>
  <c r="K11993" i="7"/>
  <c r="K10471" i="7"/>
  <c r="K11129" i="7"/>
  <c r="K11153" i="7"/>
  <c r="K11122" i="7"/>
  <c r="K11130" i="7"/>
  <c r="K11154" i="7"/>
  <c r="A10186" i="7" s="1"/>
  <c r="K11323" i="7"/>
  <c r="K11891" i="7"/>
  <c r="K11915" i="7"/>
  <c r="K11947" i="7"/>
  <c r="K11995" i="7"/>
  <c r="K11123" i="7"/>
  <c r="K11217" i="7"/>
  <c r="K11893" i="7"/>
  <c r="K12124" i="7"/>
  <c r="K11124" i="7"/>
  <c r="K11540" i="7"/>
  <c r="A9790" i="7" s="1"/>
  <c r="K9797" i="7"/>
  <c r="K11541" i="7"/>
  <c r="A9791" i="7" s="1"/>
  <c r="K12077" i="7"/>
  <c r="K10819" i="7"/>
  <c r="K11949" i="7"/>
  <c r="K12076" i="7"/>
  <c r="K10428" i="7"/>
  <c r="K11388" i="7"/>
  <c r="K12078" i="7"/>
  <c r="K12125" i="7"/>
  <c r="K10795" i="7"/>
  <c r="K11997" i="7"/>
  <c r="K11324" i="7"/>
  <c r="K12537" i="7"/>
  <c r="K12585" i="7"/>
  <c r="K12617" i="7"/>
  <c r="K12729" i="7"/>
  <c r="K12769" i="7"/>
  <c r="K12770" i="7"/>
  <c r="K13642" i="7"/>
  <c r="K12483" i="7"/>
  <c r="K13507" i="7"/>
  <c r="K13643" i="7"/>
  <c r="K12484" i="7"/>
  <c r="K13165" i="7"/>
  <c r="K13269" i="7"/>
  <c r="K13645" i="7"/>
  <c r="K13765" i="7"/>
  <c r="K12302" i="7"/>
  <c r="K12583" i="7"/>
  <c r="K14122" i="7"/>
  <c r="K12616" i="7"/>
  <c r="K12871" i="7"/>
  <c r="K13270" i="7"/>
  <c r="K14123" i="7"/>
  <c r="K12584" i="7"/>
  <c r="K12872" i="7"/>
  <c r="K13673" i="7"/>
  <c r="K14004" i="7"/>
  <c r="K13031" i="7"/>
  <c r="K14005" i="7"/>
  <c r="K13032" i="7"/>
  <c r="K13688" i="7"/>
  <c r="K13764" i="7"/>
  <c r="K14006" i="7"/>
  <c r="K12854" i="7"/>
  <c r="K13166" i="7"/>
  <c r="K13641" i="7"/>
  <c r="K13766" i="7"/>
  <c r="K14007" i="7"/>
  <c r="K13167" i="7"/>
  <c r="K13644" i="7"/>
  <c r="K14008" i="7"/>
  <c r="K13646" i="7"/>
  <c r="K14121" i="7"/>
  <c r="K7596" i="7"/>
  <c r="K8109" i="7"/>
  <c r="K8159" i="7"/>
  <c r="K7736" i="7"/>
  <c r="K8761" i="7"/>
  <c r="A12557" i="7" s="1"/>
  <c r="K8961" i="7"/>
  <c r="A12364" i="7" s="1"/>
  <c r="K9337" i="7"/>
  <c r="K9131" i="7"/>
  <c r="A12197" i="7" s="1"/>
  <c r="K9196" i="7"/>
  <c r="K10290" i="7"/>
  <c r="K9925" i="7"/>
  <c r="K13410" i="7"/>
  <c r="K13989" i="7"/>
  <c r="K7788" i="7"/>
  <c r="K8188" i="7"/>
  <c r="A13095" i="7" s="1"/>
  <c r="K7942" i="7"/>
  <c r="K8719" i="7"/>
  <c r="K8322" i="7"/>
  <c r="K8853" i="7"/>
  <c r="K9606" i="7"/>
  <c r="K9726" i="7"/>
  <c r="A11597" i="7" s="1"/>
  <c r="K9292" i="7"/>
  <c r="K9174" i="7"/>
  <c r="K10143" i="7"/>
  <c r="K10033" i="7"/>
  <c r="K10711" i="7"/>
  <c r="K10824" i="7"/>
  <c r="K10467" i="7"/>
  <c r="K11358" i="7"/>
  <c r="K11158" i="7"/>
  <c r="K11591" i="7"/>
  <c r="A9712" i="7" s="1"/>
  <c r="K11073" i="7"/>
  <c r="K12117" i="7"/>
  <c r="K11637" i="7"/>
  <c r="K10363" i="7"/>
  <c r="K12233" i="7"/>
  <c r="K12546" i="7"/>
  <c r="K13242" i="7"/>
  <c r="K13355" i="7"/>
  <c r="K12228" i="7"/>
  <c r="K12693" i="7"/>
  <c r="K13941" i="7"/>
  <c r="K12780" i="7"/>
  <c r="K13488" i="7"/>
  <c r="K12896" i="7"/>
  <c r="K13921" i="7"/>
  <c r="K8368" i="7"/>
  <c r="K8892" i="7"/>
  <c r="K9594" i="7"/>
  <c r="K9228" i="7"/>
  <c r="K7885" i="7"/>
  <c r="K8286" i="7"/>
  <c r="K8622" i="7"/>
  <c r="K9494" i="7"/>
  <c r="K9943" i="7"/>
  <c r="K9077" i="7"/>
  <c r="K10974" i="7"/>
  <c r="K10665" i="7"/>
  <c r="K10299" i="7"/>
  <c r="A11030" i="7" s="1"/>
  <c r="K12074" i="7"/>
  <c r="K11622" i="7"/>
  <c r="K12449" i="7"/>
  <c r="K12605" i="7"/>
  <c r="K13025" i="7"/>
  <c r="K13926" i="7"/>
  <c r="A7377" i="7" s="1"/>
  <c r="K13246" i="7"/>
  <c r="K7945" i="7"/>
  <c r="K8706" i="7"/>
  <c r="K8292" i="7"/>
  <c r="K10190" i="7"/>
  <c r="K9968" i="7"/>
  <c r="A11357" i="7" s="1"/>
  <c r="K9229" i="7"/>
  <c r="K9730" i="7"/>
  <c r="A11601" i="7" s="1"/>
  <c r="K10472" i="7"/>
  <c r="A10909" i="7" s="1"/>
  <c r="K10695" i="7"/>
  <c r="K9884" i="7"/>
  <c r="K11014" i="7"/>
  <c r="K11631" i="7"/>
  <c r="K11341" i="7"/>
  <c r="K13035" i="7"/>
  <c r="K12236" i="7"/>
  <c r="K13172" i="7"/>
  <c r="K12622" i="7"/>
  <c r="K14030" i="7"/>
  <c r="K13516" i="7"/>
  <c r="K10807" i="7"/>
  <c r="K10856" i="7"/>
  <c r="K10857" i="7"/>
  <c r="K12291" i="7"/>
  <c r="K12379" i="7"/>
  <c r="K12293" i="7"/>
  <c r="A8998" i="7" s="1"/>
  <c r="K7667" i="7"/>
  <c r="K7675" i="7"/>
  <c r="K7683" i="7"/>
  <c r="A13703" i="7" s="1"/>
  <c r="K7715" i="7"/>
  <c r="A13634" i="7" s="1"/>
  <c r="K7731" i="7"/>
  <c r="K7755" i="7"/>
  <c r="K7779" i="7"/>
  <c r="K7835" i="7"/>
  <c r="K7867" i="7"/>
  <c r="K8091" i="7"/>
  <c r="A13268" i="7" s="1"/>
  <c r="K8131" i="7"/>
  <c r="A13220" i="7" s="1"/>
  <c r="K8139" i="7"/>
  <c r="K8171" i="7"/>
  <c r="K7620" i="7"/>
  <c r="K7668" i="7"/>
  <c r="K7676" i="7"/>
  <c r="K7716" i="7"/>
  <c r="K7756" i="7"/>
  <c r="K7780" i="7"/>
  <c r="K7836" i="7"/>
  <c r="K7868" i="7"/>
  <c r="K8092" i="7"/>
  <c r="K8132" i="7"/>
  <c r="A13221" i="7" s="1"/>
  <c r="K8180" i="7"/>
  <c r="K8260" i="7"/>
  <c r="K8268" i="7"/>
  <c r="K7669" i="7"/>
  <c r="K7677" i="7"/>
  <c r="K7717" i="7"/>
  <c r="K7757" i="7"/>
  <c r="K7781" i="7"/>
  <c r="K7837" i="7"/>
  <c r="A13527" i="7" s="1"/>
  <c r="K7869" i="7"/>
  <c r="K8085" i="7"/>
  <c r="K8093" i="7"/>
  <c r="K8133" i="7"/>
  <c r="A13222" i="7" s="1"/>
  <c r="K8181" i="7"/>
  <c r="K8261" i="7"/>
  <c r="K8269" i="7"/>
  <c r="K8293" i="7"/>
  <c r="A13047" i="7" s="1"/>
  <c r="K8325" i="7"/>
  <c r="K8365" i="7"/>
  <c r="K7670" i="7"/>
  <c r="K7678" i="7"/>
  <c r="K7758" i="7"/>
  <c r="A13595" i="7" s="1"/>
  <c r="K7782" i="7"/>
  <c r="K7838" i="7"/>
  <c r="K7870" i="7"/>
  <c r="K7886" i="7"/>
  <c r="K7982" i="7"/>
  <c r="K8086" i="7"/>
  <c r="A13263" i="7" s="1"/>
  <c r="K8094" i="7"/>
  <c r="K8134" i="7"/>
  <c r="A13223" i="7" s="1"/>
  <c r="K8230" i="7"/>
  <c r="K8262" i="7"/>
  <c r="K8270" i="7"/>
  <c r="A13076" i="7" s="1"/>
  <c r="K8294" i="7"/>
  <c r="K8326" i="7"/>
  <c r="K7663" i="7"/>
  <c r="K7671" i="7"/>
  <c r="K7679" i="7"/>
  <c r="K7711" i="7"/>
  <c r="A13630" i="7" s="1"/>
  <c r="K7791" i="7"/>
  <c r="K7831" i="7"/>
  <c r="K7839" i="7"/>
  <c r="A13529" i="7" s="1"/>
  <c r="K7983" i="7"/>
  <c r="A13358" i="7" s="1"/>
  <c r="K8087" i="7"/>
  <c r="K8095" i="7"/>
  <c r="K8135" i="7"/>
  <c r="K8151" i="7"/>
  <c r="K8231" i="7"/>
  <c r="K8263" i="7"/>
  <c r="K8271" i="7"/>
  <c r="K8327" i="7"/>
  <c r="K7664" i="7"/>
  <c r="K7672" i="7"/>
  <c r="K7680" i="7"/>
  <c r="K7712" i="7"/>
  <c r="A13631" i="7" s="1"/>
  <c r="K7792" i="7"/>
  <c r="K7832" i="7"/>
  <c r="K7840" i="7"/>
  <c r="K7984" i="7"/>
  <c r="K8088" i="7"/>
  <c r="K8096" i="7"/>
  <c r="A13273" i="7" s="1"/>
  <c r="K8128" i="7"/>
  <c r="A13217" i="7" s="1"/>
  <c r="K8136" i="7"/>
  <c r="K8144" i="7"/>
  <c r="K8152" i="7"/>
  <c r="K8192" i="7"/>
  <c r="A13099" i="7" s="1"/>
  <c r="K8232" i="7"/>
  <c r="K8264" i="7"/>
  <c r="K8328" i="7"/>
  <c r="K7666" i="7"/>
  <c r="A13686" i="7" s="1"/>
  <c r="K7674" i="7"/>
  <c r="A13694" i="7" s="1"/>
  <c r="K7682" i="7"/>
  <c r="A13702" i="7" s="1"/>
  <c r="K7714" i="7"/>
  <c r="K7754" i="7"/>
  <c r="K7778" i="7"/>
  <c r="K7834" i="7"/>
  <c r="K8002" i="7"/>
  <c r="K8090" i="7"/>
  <c r="K8130" i="7"/>
  <c r="K8138" i="7"/>
  <c r="K8170" i="7"/>
  <c r="K8266" i="7"/>
  <c r="K7841" i="7"/>
  <c r="A13531" i="7" s="1"/>
  <c r="K8089" i="7"/>
  <c r="A13266" i="7" s="1"/>
  <c r="K8193" i="7"/>
  <c r="K8259" i="7"/>
  <c r="K8366" i="7"/>
  <c r="K8399" i="7"/>
  <c r="K8599" i="7"/>
  <c r="K8639" i="7"/>
  <c r="K8647" i="7"/>
  <c r="K8655" i="7"/>
  <c r="K8751" i="7"/>
  <c r="K8815" i="7"/>
  <c r="K8911" i="7"/>
  <c r="K8919" i="7"/>
  <c r="K8999" i="7"/>
  <c r="K7985" i="7"/>
  <c r="K8097" i="7"/>
  <c r="K8265" i="7"/>
  <c r="K8367" i="7"/>
  <c r="K8640" i="7"/>
  <c r="K8648" i="7"/>
  <c r="K8656" i="7"/>
  <c r="K8672" i="7"/>
  <c r="K8720" i="7"/>
  <c r="A12599" i="7" s="1"/>
  <c r="K8752" i="7"/>
  <c r="K8816" i="7"/>
  <c r="K8888" i="7"/>
  <c r="K8920" i="7"/>
  <c r="K8928" i="7"/>
  <c r="K8976" i="7"/>
  <c r="K9000" i="7"/>
  <c r="K8129" i="7"/>
  <c r="K8267" i="7"/>
  <c r="K8377" i="7"/>
  <c r="A12954" i="7" s="1"/>
  <c r="K8529" i="7"/>
  <c r="K8641" i="7"/>
  <c r="K8649" i="7"/>
  <c r="K8657" i="7"/>
  <c r="K8721" i="7"/>
  <c r="K8753" i="7"/>
  <c r="K8817" i="7"/>
  <c r="K8857" i="7"/>
  <c r="A12476" i="7" s="1"/>
  <c r="K8889" i="7"/>
  <c r="A12444" i="7" s="1"/>
  <c r="K9001" i="7"/>
  <c r="K9025" i="7"/>
  <c r="K9073" i="7"/>
  <c r="K9097" i="7"/>
  <c r="K7777" i="7"/>
  <c r="K8137" i="7"/>
  <c r="K8378" i="7"/>
  <c r="K8506" i="7"/>
  <c r="K8610" i="7"/>
  <c r="K8642" i="7"/>
  <c r="A12695" i="7" s="1"/>
  <c r="K8650" i="7"/>
  <c r="K8658" i="7"/>
  <c r="K8722" i="7"/>
  <c r="K8730" i="7"/>
  <c r="K8818" i="7"/>
  <c r="K8858" i="7"/>
  <c r="K8890" i="7"/>
  <c r="K8946" i="7"/>
  <c r="K9002" i="7"/>
  <c r="K9026" i="7"/>
  <c r="K9050" i="7"/>
  <c r="K9074" i="7"/>
  <c r="K7665" i="7"/>
  <c r="K8379" i="7"/>
  <c r="K8395" i="7"/>
  <c r="K8515" i="7"/>
  <c r="K8611" i="7"/>
  <c r="A12726" i="7" s="1"/>
  <c r="K8643" i="7"/>
  <c r="K8651" i="7"/>
  <c r="K8707" i="7"/>
  <c r="K8731" i="7"/>
  <c r="K8779" i="7"/>
  <c r="K8819" i="7"/>
  <c r="K8859" i="7"/>
  <c r="A12478" i="7" s="1"/>
  <c r="K8875" i="7"/>
  <c r="A12461" i="7" s="1"/>
  <c r="K8891" i="7"/>
  <c r="A12446" i="7" s="1"/>
  <c r="K8947" i="7"/>
  <c r="A12396" i="7" s="1"/>
  <c r="K9019" i="7"/>
  <c r="K9027" i="7"/>
  <c r="K7673" i="7"/>
  <c r="K7713" i="7"/>
  <c r="K7753" i="7"/>
  <c r="K8396" i="7"/>
  <c r="K8644" i="7"/>
  <c r="K8652" i="7"/>
  <c r="K8708" i="7"/>
  <c r="K8820" i="7"/>
  <c r="A12523" i="7" s="1"/>
  <c r="K8908" i="7"/>
  <c r="K8948" i="7"/>
  <c r="K9020" i="7"/>
  <c r="K9068" i="7"/>
  <c r="K9092" i="7"/>
  <c r="K9100" i="7"/>
  <c r="K7793" i="7"/>
  <c r="A13483" i="7" s="1"/>
  <c r="K7833" i="7"/>
  <c r="K8364" i="7"/>
  <c r="A12963" i="7" s="1"/>
  <c r="K8398" i="7"/>
  <c r="K8566" i="7"/>
  <c r="K8646" i="7"/>
  <c r="A12699" i="7" s="1"/>
  <c r="K8654" i="7"/>
  <c r="K8750" i="7"/>
  <c r="A12591" i="7" s="1"/>
  <c r="K8814" i="7"/>
  <c r="K8910" i="7"/>
  <c r="K8709" i="7"/>
  <c r="A12651" i="7" s="1"/>
  <c r="K9151" i="7"/>
  <c r="K9215" i="7"/>
  <c r="K9263" i="7"/>
  <c r="K9319" i="7"/>
  <c r="K9366" i="7"/>
  <c r="K9454" i="7"/>
  <c r="K9462" i="7"/>
  <c r="K9510" i="7"/>
  <c r="K9590" i="7"/>
  <c r="K9622" i="7"/>
  <c r="K9734" i="7"/>
  <c r="A11605" i="7" s="1"/>
  <c r="K8565" i="7"/>
  <c r="K9152" i="7"/>
  <c r="K9216" i="7"/>
  <c r="K9264" i="7"/>
  <c r="K9320" i="7"/>
  <c r="K9439" i="7"/>
  <c r="K9463" i="7"/>
  <c r="K9479" i="7"/>
  <c r="K9503" i="7"/>
  <c r="K9583" i="7"/>
  <c r="K9591" i="7"/>
  <c r="K9623" i="7"/>
  <c r="K9735" i="7"/>
  <c r="K9767" i="7"/>
  <c r="K8645" i="7"/>
  <c r="A12698" i="7" s="1"/>
  <c r="K9045" i="7"/>
  <c r="A12270" i="7" s="1"/>
  <c r="K9069" i="7"/>
  <c r="K9093" i="7"/>
  <c r="K9209" i="7"/>
  <c r="K9217" i="7"/>
  <c r="K9321" i="7"/>
  <c r="K9353" i="7"/>
  <c r="K9464" i="7"/>
  <c r="K9480" i="7"/>
  <c r="K9504" i="7"/>
  <c r="K9584" i="7"/>
  <c r="K9592" i="7"/>
  <c r="K9608" i="7"/>
  <c r="K9624" i="7"/>
  <c r="K9640" i="7"/>
  <c r="K8397" i="7"/>
  <c r="K8445" i="7"/>
  <c r="K8653" i="7"/>
  <c r="K9046" i="7"/>
  <c r="A12271" i="7" s="1"/>
  <c r="K9070" i="7"/>
  <c r="K9094" i="7"/>
  <c r="K9146" i="7"/>
  <c r="K9162" i="7"/>
  <c r="A12170" i="7" s="1"/>
  <c r="K9186" i="7"/>
  <c r="K9210" i="7"/>
  <c r="K9258" i="7"/>
  <c r="K9322" i="7"/>
  <c r="K9465" i="7"/>
  <c r="K9473" i="7"/>
  <c r="K9481" i="7"/>
  <c r="K9505" i="7"/>
  <c r="K9585" i="7"/>
  <c r="K9593" i="7"/>
  <c r="K9625" i="7"/>
  <c r="K9641" i="7"/>
  <c r="K9737" i="7"/>
  <c r="K8949" i="7"/>
  <c r="A12398" i="7" s="1"/>
  <c r="K9021" i="7"/>
  <c r="K9047" i="7"/>
  <c r="K9071" i="7"/>
  <c r="A12253" i="7" s="1"/>
  <c r="K9095" i="7"/>
  <c r="K9147" i="7"/>
  <c r="K9187" i="7"/>
  <c r="K9211" i="7"/>
  <c r="K9259" i="7"/>
  <c r="K9482" i="7"/>
  <c r="K9506" i="7"/>
  <c r="K9530" i="7"/>
  <c r="K9562" i="7"/>
  <c r="K9586" i="7"/>
  <c r="K7681" i="7"/>
  <c r="A13701" i="7" s="1"/>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A11607" i="7" s="1"/>
  <c r="K9766" i="7"/>
  <c r="K9838" i="7"/>
  <c r="A11504" i="7" s="1"/>
  <c r="K9950" i="7"/>
  <c r="K9974" i="7"/>
  <c r="A11363" i="7" s="1"/>
  <c r="K9982" i="7"/>
  <c r="A11371" i="7" s="1"/>
  <c r="K9998" i="7"/>
  <c r="K10022" i="7"/>
  <c r="K10046" i="7"/>
  <c r="K10078" i="7"/>
  <c r="K10205" i="7"/>
  <c r="K10277" i="7"/>
  <c r="K9213" i="7"/>
  <c r="K9738" i="7"/>
  <c r="A11609" i="7" s="1"/>
  <c r="K9768" i="7"/>
  <c r="K9808" i="7"/>
  <c r="K9839" i="7"/>
  <c r="A11505" i="7" s="1"/>
  <c r="K9911" i="7"/>
  <c r="K9951" i="7"/>
  <c r="K9975" i="7"/>
  <c r="K9983" i="7"/>
  <c r="K9999" i="7"/>
  <c r="K10047" i="7"/>
  <c r="K10079" i="7"/>
  <c r="K10206" i="7"/>
  <c r="K10262" i="7"/>
  <c r="K10302" i="7"/>
  <c r="K10318" i="7"/>
  <c r="K10382" i="7"/>
  <c r="K9692" i="7"/>
  <c r="A11668" i="7" s="1"/>
  <c r="K9769" i="7"/>
  <c r="K9809" i="7"/>
  <c r="K9840" i="7"/>
  <c r="K9896" i="7"/>
  <c r="K9952" i="7"/>
  <c r="K9976" i="7"/>
  <c r="A11365" i="7" s="1"/>
  <c r="K10016" i="7"/>
  <c r="K10048" i="7"/>
  <c r="K10080" i="7"/>
  <c r="A11260" i="7" s="1"/>
  <c r="K10144" i="7"/>
  <c r="K10160" i="7"/>
  <c r="A11176" i="7" s="1"/>
  <c r="K10168" i="7"/>
  <c r="K10176" i="7"/>
  <c r="K10192" i="7"/>
  <c r="K10207" i="7"/>
  <c r="K10239" i="7"/>
  <c r="K10303" i="7"/>
  <c r="K10319" i="7"/>
  <c r="K8153" i="7"/>
  <c r="K8909" i="7"/>
  <c r="K9098" i="7"/>
  <c r="K9189" i="7"/>
  <c r="K9588" i="7"/>
  <c r="K9786" i="7"/>
  <c r="K9810" i="7"/>
  <c r="A11536" i="7" s="1"/>
  <c r="K9841" i="7"/>
  <c r="K9953" i="7"/>
  <c r="K9977" i="7"/>
  <c r="K10017" i="7"/>
  <c r="K10145" i="7"/>
  <c r="A11245" i="7" s="1"/>
  <c r="K10161" i="7"/>
  <c r="A11177" i="7" s="1"/>
  <c r="K10177" i="7"/>
  <c r="K10193" i="7"/>
  <c r="K10208" i="7"/>
  <c r="K9149" i="7"/>
  <c r="K9508" i="7"/>
  <c r="K9787" i="7"/>
  <c r="A11547" i="7" s="1"/>
  <c r="K9811" i="7"/>
  <c r="K9842" i="7"/>
  <c r="K9954" i="7"/>
  <c r="A11416" i="7" s="1"/>
  <c r="K9978" i="7"/>
  <c r="A11367" i="7" s="1"/>
  <c r="K10018" i="7"/>
  <c r="K10026" i="7"/>
  <c r="K10146" i="7"/>
  <c r="A11246" i="7" s="1"/>
  <c r="K10162" i="7"/>
  <c r="K10321" i="7"/>
  <c r="K9620" i="7"/>
  <c r="K9788" i="7"/>
  <c r="K9812" i="7"/>
  <c r="K9843" i="7"/>
  <c r="K9955" i="7"/>
  <c r="K9979" i="7"/>
  <c r="K10019" i="7"/>
  <c r="A11327" i="7" s="1"/>
  <c r="K10043" i="7"/>
  <c r="A11303" i="7" s="1"/>
  <c r="K10147" i="7"/>
  <c r="K10163" i="7"/>
  <c r="K10274" i="7"/>
  <c r="K10322" i="7"/>
  <c r="K10346" i="7"/>
  <c r="K10378" i="7"/>
  <c r="K9261" i="7"/>
  <c r="K9564" i="7"/>
  <c r="K9733" i="7"/>
  <c r="K9765" i="7"/>
  <c r="K9885" i="7"/>
  <c r="K9949" i="7"/>
  <c r="K9981" i="7"/>
  <c r="K10021" i="7"/>
  <c r="K10045" i="7"/>
  <c r="K10077" i="7"/>
  <c r="K10149" i="7"/>
  <c r="K10316" i="7"/>
  <c r="K9789" i="7"/>
  <c r="A11549" i="7" s="1"/>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10951" i="7"/>
  <c r="K9755" i="7"/>
  <c r="K9860" i="7"/>
  <c r="K9980" i="7"/>
  <c r="A11369" i="7" s="1"/>
  <c r="K10403" i="7"/>
  <c r="A10936" i="7" s="1"/>
  <c r="K10475" i="7"/>
  <c r="K10483" i="7"/>
  <c r="K10515" i="7"/>
  <c r="K10531" i="7"/>
  <c r="K10547" i="7"/>
  <c r="K10595" i="7"/>
  <c r="K10626" i="7"/>
  <c r="K10634" i="7"/>
  <c r="A10699" i="7" s="1"/>
  <c r="K10666" i="7"/>
  <c r="K10698" i="7"/>
  <c r="K10730" i="7"/>
  <c r="K10738" i="7"/>
  <c r="K10762" i="7"/>
  <c r="K10842" i="7"/>
  <c r="A10498" i="7" s="1"/>
  <c r="K10882" i="7"/>
  <c r="K10928" i="7"/>
  <c r="K10952" i="7"/>
  <c r="A10394" i="7" s="1"/>
  <c r="K10960" i="7"/>
  <c r="K9556" i="7"/>
  <c r="K10301" i="7"/>
  <c r="K10315" i="7"/>
  <c r="K10377" i="7"/>
  <c r="K10477" i="7"/>
  <c r="A10914" i="7" s="1"/>
  <c r="K10509" i="7"/>
  <c r="K10533" i="7"/>
  <c r="K10668" i="7"/>
  <c r="K10732" i="7"/>
  <c r="K10740" i="7"/>
  <c r="A10628" i="7" s="1"/>
  <c r="K10764" i="7"/>
  <c r="K10828" i="7"/>
  <c r="K10852" i="7"/>
  <c r="K10860" i="7"/>
  <c r="K10884" i="7"/>
  <c r="K10891" i="7"/>
  <c r="K10907" i="7"/>
  <c r="K10954" i="7"/>
  <c r="K10068" i="7"/>
  <c r="K10164" i="7"/>
  <c r="K10317" i="7"/>
  <c r="K10379" i="7"/>
  <c r="K10478" i="7"/>
  <c r="A10915" i="7" s="1"/>
  <c r="K10510" i="7"/>
  <c r="K10590" i="7"/>
  <c r="K10669" i="7"/>
  <c r="K10741" i="7"/>
  <c r="A10629" i="7" s="1"/>
  <c r="K10843" i="7"/>
  <c r="K10998" i="7"/>
  <c r="K11022" i="7"/>
  <c r="K11038" i="7"/>
  <c r="K11109" i="7"/>
  <c r="A10238" i="7" s="1"/>
  <c r="K11165" i="7"/>
  <c r="K11211" i="7"/>
  <c r="K11326" i="7"/>
  <c r="K11350" i="7"/>
  <c r="K11422" i="7"/>
  <c r="K11430" i="7"/>
  <c r="K11446" i="7"/>
  <c r="K11526" i="7"/>
  <c r="K11542" i="7"/>
  <c r="K11550" i="7"/>
  <c r="K10376" i="7"/>
  <c r="K10742" i="7"/>
  <c r="A10630" i="7" s="1"/>
  <c r="K10763" i="7"/>
  <c r="A10578" i="7" s="1"/>
  <c r="K10861" i="7"/>
  <c r="K10999" i="7"/>
  <c r="K11015" i="7"/>
  <c r="K11023" i="7"/>
  <c r="K11039" i="7"/>
  <c r="K11110" i="7"/>
  <c r="K11166" i="7"/>
  <c r="K11311" i="7"/>
  <c r="K11351" i="7"/>
  <c r="K11423" i="7"/>
  <c r="K11527" i="7"/>
  <c r="K11543" i="7"/>
  <c r="K11695" i="7"/>
  <c r="K11703" i="7"/>
  <c r="K11783" i="7"/>
  <c r="K11791" i="7"/>
  <c r="K11831" i="7"/>
  <c r="K12015" i="7"/>
  <c r="K12063" i="7"/>
  <c r="K12095" i="7"/>
  <c r="K12103" i="7"/>
  <c r="K12111" i="7"/>
  <c r="K12135" i="7"/>
  <c r="K12143" i="7"/>
  <c r="K12159" i="7"/>
  <c r="K12088" i="7"/>
  <c r="K12018" i="7"/>
  <c r="K12058" i="7"/>
  <c r="K12098" i="7"/>
  <c r="K9732" i="7"/>
  <c r="A11603" i="7" s="1"/>
  <c r="K9813" i="7"/>
  <c r="K10380" i="7"/>
  <c r="K10508" i="7"/>
  <c r="K10765" i="7"/>
  <c r="A10580" i="7" s="1"/>
  <c r="K10827" i="7"/>
  <c r="K10883" i="7"/>
  <c r="K11016" i="7"/>
  <c r="K11024" i="7"/>
  <c r="K11040" i="7"/>
  <c r="K11056" i="7"/>
  <c r="A10283" i="7" s="1"/>
  <c r="K11167" i="7"/>
  <c r="K11189" i="7"/>
  <c r="K11220" i="7"/>
  <c r="K11265" i="7"/>
  <c r="K11320" i="7"/>
  <c r="K11352" i="7"/>
  <c r="A9994" i="7" s="1"/>
  <c r="K11392" i="7"/>
  <c r="K11424" i="7"/>
  <c r="K11528" i="7"/>
  <c r="A9815" i="7" s="1"/>
  <c r="K11544" i="7"/>
  <c r="A9794" i="7" s="1"/>
  <c r="K11696" i="7"/>
  <c r="K11704" i="7"/>
  <c r="K11784" i="7"/>
  <c r="K11792" i="7"/>
  <c r="K12016" i="7"/>
  <c r="K12064" i="7"/>
  <c r="K12096" i="7"/>
  <c r="K12104" i="7"/>
  <c r="K12136" i="7"/>
  <c r="K12160" i="7"/>
  <c r="K12161" i="7"/>
  <c r="K12066" i="7"/>
  <c r="K10511" i="7"/>
  <c r="K10548" i="7"/>
  <c r="K10591" i="7"/>
  <c r="K10766" i="7"/>
  <c r="K10829" i="7"/>
  <c r="K11017" i="7"/>
  <c r="K11025" i="7"/>
  <c r="K11041" i="7"/>
  <c r="K11057" i="7"/>
  <c r="A10284" i="7" s="1"/>
  <c r="K11104" i="7"/>
  <c r="A10233" i="7" s="1"/>
  <c r="K11198" i="7"/>
  <c r="K11221" i="7"/>
  <c r="K11353" i="7"/>
  <c r="K11393" i="7"/>
  <c r="K11425" i="7"/>
  <c r="K11529" i="7"/>
  <c r="K11537" i="7"/>
  <c r="K11697" i="7"/>
  <c r="K11705" i="7"/>
  <c r="K11785" i="7"/>
  <c r="K11793" i="7"/>
  <c r="K11809" i="7"/>
  <c r="K12017" i="7"/>
  <c r="K12057" i="7"/>
  <c r="K12065" i="7"/>
  <c r="K12089" i="7"/>
  <c r="K12097" i="7"/>
  <c r="K12137" i="7"/>
  <c r="K12138" i="7"/>
  <c r="K9764" i="7"/>
  <c r="A11559" i="7" s="1"/>
  <c r="K10532" i="7"/>
  <c r="A10813" i="7" s="1"/>
  <c r="K10686" i="7"/>
  <c r="K10731" i="7"/>
  <c r="K10749" i="7"/>
  <c r="K10906" i="7"/>
  <c r="K11018" i="7"/>
  <c r="K11026" i="7"/>
  <c r="K11058" i="7"/>
  <c r="K11105" i="7"/>
  <c r="K11199" i="7"/>
  <c r="K11222" i="7"/>
  <c r="K11314" i="7"/>
  <c r="K11354" i="7"/>
  <c r="A9996" i="7" s="1"/>
  <c r="K11394" i="7"/>
  <c r="K11418" i="7"/>
  <c r="K11426" i="7"/>
  <c r="K11442" i="7"/>
  <c r="A9897" i="7" s="1"/>
  <c r="K11530" i="7"/>
  <c r="K11538" i="7"/>
  <c r="K11546" i="7"/>
  <c r="K11698" i="7"/>
  <c r="K11786" i="7"/>
  <c r="K11794" i="7"/>
  <c r="K11810" i="7"/>
  <c r="K12090" i="7"/>
  <c r="K10020" i="7"/>
  <c r="A11328" i="7" s="1"/>
  <c r="K10476" i="7"/>
  <c r="K10733" i="7"/>
  <c r="K10853" i="7"/>
  <c r="K10870" i="7"/>
  <c r="K10908" i="7"/>
  <c r="K10953" i="7"/>
  <c r="K11019" i="7"/>
  <c r="K11027" i="7"/>
  <c r="K11106" i="7"/>
  <c r="A10235" i="7" s="1"/>
  <c r="K11236" i="7"/>
  <c r="K11299" i="7"/>
  <c r="K11355" i="7"/>
  <c r="K11395" i="7"/>
  <c r="K11419" i="7"/>
  <c r="K11427" i="7"/>
  <c r="K11443" i="7"/>
  <c r="A9898" i="7" s="1"/>
  <c r="K11483" i="7"/>
  <c r="K11515" i="7"/>
  <c r="K11699" i="7"/>
  <c r="K11787" i="7"/>
  <c r="A9616" i="7" s="1"/>
  <c r="K11795" i="7"/>
  <c r="K11811" i="7"/>
  <c r="K11843" i="7"/>
  <c r="K12059" i="7"/>
  <c r="K12067" i="7"/>
  <c r="K12091" i="7"/>
  <c r="K12099" i="7"/>
  <c r="K12139" i="7"/>
  <c r="K12163" i="7"/>
  <c r="K10479" i="7"/>
  <c r="A10916" i="7" s="1"/>
  <c r="K10854" i="7"/>
  <c r="A10485" i="7" s="1"/>
  <c r="K11421" i="7"/>
  <c r="K11445" i="7"/>
  <c r="K11701" i="7"/>
  <c r="K11788" i="7"/>
  <c r="A9617" i="7" s="1"/>
  <c r="K11845" i="7"/>
  <c r="K12014" i="7"/>
  <c r="K12069" i="7"/>
  <c r="K12070" i="7"/>
  <c r="K12108" i="7"/>
  <c r="K11813" i="7"/>
  <c r="K12013" i="7"/>
  <c r="K10484" i="7"/>
  <c r="K11020" i="7"/>
  <c r="K11300" i="7"/>
  <c r="K11348" i="7"/>
  <c r="K11428" i="7"/>
  <c r="K11702" i="7"/>
  <c r="K11789" i="7"/>
  <c r="K12092" i="7"/>
  <c r="K12060" i="7"/>
  <c r="K10320" i="7"/>
  <c r="K11021" i="7"/>
  <c r="K11317" i="7"/>
  <c r="K11349" i="7"/>
  <c r="K11429" i="7"/>
  <c r="K11790" i="7"/>
  <c r="K12093" i="7"/>
  <c r="K12140" i="7"/>
  <c r="K11209" i="7"/>
  <c r="K11308" i="7"/>
  <c r="A10027" i="7" s="1"/>
  <c r="K12142" i="7"/>
  <c r="K11085" i="7"/>
  <c r="K11107" i="7"/>
  <c r="K11164" i="7"/>
  <c r="K11812" i="7"/>
  <c r="K12094" i="7"/>
  <c r="K12141" i="7"/>
  <c r="K10997" i="7"/>
  <c r="K11108" i="7"/>
  <c r="K12068" i="7"/>
  <c r="K10667" i="7"/>
  <c r="K11210" i="7"/>
  <c r="K11309" i="7"/>
  <c r="K11693" i="7"/>
  <c r="K11780" i="7"/>
  <c r="A9609" i="7" s="1"/>
  <c r="K11828" i="7"/>
  <c r="K12061" i="7"/>
  <c r="K11396" i="7"/>
  <c r="K11444" i="7"/>
  <c r="K11700" i="7"/>
  <c r="K11830" i="7"/>
  <c r="K10734" i="7"/>
  <c r="A10622" i="7" s="1"/>
  <c r="K11694" i="7"/>
  <c r="K11781" i="7"/>
  <c r="A9610" i="7" s="1"/>
  <c r="K11829" i="7"/>
  <c r="K12012" i="7"/>
  <c r="K12062" i="7"/>
  <c r="K10739" i="7"/>
  <c r="A10627" i="7" s="1"/>
  <c r="K11037" i="7"/>
  <c r="K11325" i="7"/>
  <c r="K11420" i="7"/>
  <c r="K11782" i="7"/>
  <c r="K11844" i="7"/>
  <c r="A4619" i="7"/>
  <c r="A3934" i="7"/>
  <c r="A3781" i="7"/>
  <c r="A3745" i="7"/>
  <c r="A797" i="7"/>
  <c r="A525" i="7"/>
  <c r="K12209" i="7"/>
  <c r="K12241" i="7"/>
  <c r="K12321" i="7"/>
  <c r="K12329" i="7"/>
  <c r="K12425" i="7"/>
  <c r="K12433" i="7"/>
  <c r="K12441" i="7"/>
  <c r="K12505" i="7"/>
  <c r="K12513" i="7"/>
  <c r="K12529" i="7"/>
  <c r="K12593" i="7"/>
  <c r="K12625" i="7"/>
  <c r="K12633" i="7"/>
  <c r="K12673" i="7"/>
  <c r="K12681" i="7"/>
  <c r="K12705" i="7"/>
  <c r="K12737" i="7"/>
  <c r="K12178" i="7"/>
  <c r="K12210" i="7"/>
  <c r="K12242" i="7"/>
  <c r="K12250" i="7"/>
  <c r="K12266" i="7"/>
  <c r="K12314" i="7"/>
  <c r="K12322" i="7"/>
  <c r="K12330" i="7"/>
  <c r="K12426" i="7"/>
  <c r="K12434" i="7"/>
  <c r="K12506" i="7"/>
  <c r="K12594" i="7"/>
  <c r="K12626" i="7"/>
  <c r="K12634" i="7"/>
  <c r="K12674" i="7"/>
  <c r="K12706" i="7"/>
  <c r="K12738" i="7"/>
  <c r="K12826" i="7"/>
  <c r="K12858" i="7"/>
  <c r="K12874" i="7"/>
  <c r="K12882" i="7"/>
  <c r="K12890" i="7"/>
  <c r="K12938" i="7"/>
  <c r="K12946" i="7"/>
  <c r="A8434" i="7" s="1"/>
  <c r="K13002" i="7"/>
  <c r="K13042" i="7"/>
  <c r="K13066" i="7"/>
  <c r="K13074" i="7"/>
  <c r="K13146" i="7"/>
  <c r="K13178" i="7"/>
  <c r="K13274" i="7"/>
  <c r="K13282" i="7"/>
  <c r="K13290" i="7"/>
  <c r="K13346" i="7"/>
  <c r="K13362" i="7"/>
  <c r="K13418" i="7"/>
  <c r="K13426" i="7"/>
  <c r="K13466" i="7"/>
  <c r="K13522" i="7"/>
  <c r="K13562" i="7"/>
  <c r="K13570" i="7"/>
  <c r="K13618" i="7"/>
  <c r="K13626" i="7"/>
  <c r="K13650" i="7"/>
  <c r="K13658" i="7"/>
  <c r="K13666" i="7"/>
  <c r="K13698" i="7"/>
  <c r="K13778" i="7"/>
  <c r="K13786" i="7"/>
  <c r="K13850" i="7"/>
  <c r="K13858" i="7"/>
  <c r="K13874" i="7"/>
  <c r="K13954" i="7"/>
  <c r="K13962" i="7"/>
  <c r="K12195" i="7"/>
  <c r="K12211" i="7"/>
  <c r="K12243" i="7"/>
  <c r="K12251" i="7"/>
  <c r="K12267" i="7"/>
  <c r="K12275" i="7"/>
  <c r="K12315" i="7"/>
  <c r="K12323" i="7"/>
  <c r="K12331" i="7"/>
  <c r="K12419" i="7"/>
  <c r="K12427" i="7"/>
  <c r="K12435" i="7"/>
  <c r="K12467" i="7"/>
  <c r="K12491" i="7"/>
  <c r="K12507" i="7"/>
  <c r="K12563" i="7"/>
  <c r="K12595" i="7"/>
  <c r="K12627" i="7"/>
  <c r="K12635" i="7"/>
  <c r="K12675" i="7"/>
  <c r="K12707" i="7"/>
  <c r="K12739" i="7"/>
  <c r="K12803" i="7"/>
  <c r="K12827" i="7"/>
  <c r="K12859" i="7"/>
  <c r="K12867" i="7"/>
  <c r="K12875" i="7"/>
  <c r="K12931" i="7"/>
  <c r="K12939" i="7"/>
  <c r="K12947" i="7"/>
  <c r="K13003" i="7"/>
  <c r="K13043" i="7"/>
  <c r="K13067" i="7"/>
  <c r="K13115" i="7"/>
  <c r="K13147" i="7"/>
  <c r="K13179" i="7"/>
  <c r="K13275" i="7"/>
  <c r="K13283" i="7"/>
  <c r="K13291" i="7"/>
  <c r="K13347" i="7"/>
  <c r="K13363" i="7"/>
  <c r="K13419" i="7"/>
  <c r="K13427" i="7"/>
  <c r="K13467" i="7"/>
  <c r="K13491" i="7"/>
  <c r="K13499" i="7"/>
  <c r="K13523" i="7"/>
  <c r="K13555" i="7"/>
  <c r="K13563" i="7"/>
  <c r="K13619" i="7"/>
  <c r="K13651" i="7"/>
  <c r="K13667" i="7"/>
  <c r="K13699" i="7"/>
  <c r="K13779" i="7"/>
  <c r="K13787" i="7"/>
  <c r="K13851" i="7"/>
  <c r="K13859" i="7"/>
  <c r="K13867" i="7"/>
  <c r="K13955" i="7"/>
  <c r="K13963" i="7"/>
  <c r="K12212" i="7"/>
  <c r="K12244" i="7"/>
  <c r="K12276" i="7"/>
  <c r="K12316" i="7"/>
  <c r="K12324" i="7"/>
  <c r="K12332" i="7"/>
  <c r="K12420" i="7"/>
  <c r="K12428" i="7"/>
  <c r="A8975" i="7" s="1"/>
  <c r="K12436" i="7"/>
  <c r="K12452" i="7"/>
  <c r="K12508" i="7"/>
  <c r="K12524" i="7"/>
  <c r="K12564" i="7"/>
  <c r="K12213" i="7"/>
  <c r="K12229" i="7"/>
  <c r="K12237" i="7"/>
  <c r="K12317" i="7"/>
  <c r="K12325" i="7"/>
  <c r="K12333" i="7"/>
  <c r="K12421" i="7"/>
  <c r="K12429" i="7"/>
  <c r="K12437" i="7"/>
  <c r="K12453" i="7"/>
  <c r="K12509" i="7"/>
  <c r="K12525" i="7"/>
  <c r="K12541" i="7"/>
  <c r="K12565" i="7"/>
  <c r="K12597" i="7"/>
  <c r="K12629" i="7"/>
  <c r="K12637" i="7"/>
  <c r="K12677" i="7"/>
  <c r="K12701" i="7"/>
  <c r="K12709" i="7"/>
  <c r="K12741" i="7"/>
  <c r="K12749" i="7"/>
  <c r="K12829" i="7"/>
  <c r="K12877" i="7"/>
  <c r="A8467" i="7" s="1"/>
  <c r="K12885" i="7"/>
  <c r="K12933" i="7"/>
  <c r="K12941" i="7"/>
  <c r="K12965" i="7"/>
  <c r="K13005" i="7"/>
  <c r="K13037" i="7"/>
  <c r="K13109" i="7"/>
  <c r="K13149" i="7"/>
  <c r="K13173" i="7"/>
  <c r="K13181" i="7"/>
  <c r="A8175" i="7" s="1"/>
  <c r="K13197" i="7"/>
  <c r="K13277" i="7"/>
  <c r="K13285" i="7"/>
  <c r="K13341" i="7"/>
  <c r="K13413" i="7"/>
  <c r="K13421" i="7"/>
  <c r="K13429" i="7"/>
  <c r="K13461" i="7"/>
  <c r="K13469" i="7"/>
  <c r="K13477" i="7"/>
  <c r="K13517" i="7"/>
  <c r="K13525" i="7"/>
  <c r="K13557" i="7"/>
  <c r="K13565" i="7"/>
  <c r="K13573" i="7"/>
  <c r="K13613" i="7"/>
  <c r="K13621" i="7"/>
  <c r="K13653" i="7"/>
  <c r="K13669" i="7"/>
  <c r="K13781" i="7"/>
  <c r="K13845" i="7"/>
  <c r="K13853" i="7"/>
  <c r="K13877" i="7"/>
  <c r="K13885" i="7"/>
  <c r="K13957" i="7"/>
  <c r="K12214" i="7"/>
  <c r="K12238" i="7"/>
  <c r="K12318" i="7"/>
  <c r="K12326" i="7"/>
  <c r="K12334" i="7"/>
  <c r="K12422" i="7"/>
  <c r="K12430" i="7"/>
  <c r="K12438" i="7"/>
  <c r="K12510" i="7"/>
  <c r="K12542" i="7"/>
  <c r="K12566" i="7"/>
  <c r="K12175" i="7"/>
  <c r="K12215" i="7"/>
  <c r="K12239" i="7"/>
  <c r="K12255" i="7"/>
  <c r="K12319" i="7"/>
  <c r="K12327" i="7"/>
  <c r="K12335" i="7"/>
  <c r="K12423" i="7"/>
  <c r="K12431" i="7"/>
  <c r="K12439" i="7"/>
  <c r="K12455" i="7"/>
  <c r="K12511" i="7"/>
  <c r="K12543" i="7"/>
  <c r="K12567" i="7"/>
  <c r="K12623" i="7"/>
  <c r="K12631" i="7"/>
  <c r="K12679" i="7"/>
  <c r="K12703" i="7"/>
  <c r="K12711" i="7"/>
  <c r="K12735" i="7"/>
  <c r="K12256" i="7"/>
  <c r="K12636" i="7"/>
  <c r="K12702" i="7"/>
  <c r="K12940" i="7"/>
  <c r="K13006" i="7"/>
  <c r="K13016" i="7"/>
  <c r="K13038" i="7"/>
  <c r="K13065" i="7"/>
  <c r="K13183" i="7"/>
  <c r="K13280" i="7"/>
  <c r="K13340" i="7"/>
  <c r="K13420" i="7"/>
  <c r="K13432" i="7"/>
  <c r="K13464" i="7"/>
  <c r="K13520" i="7"/>
  <c r="K13556" i="7"/>
  <c r="K13568" i="7"/>
  <c r="K13614" i="7"/>
  <c r="K13625" i="7"/>
  <c r="K13705" i="7"/>
  <c r="K13782" i="7"/>
  <c r="A7590" i="7" s="1"/>
  <c r="K13849" i="7"/>
  <c r="K13960" i="7"/>
  <c r="K14034" i="7"/>
  <c r="K14042" i="7"/>
  <c r="K14050" i="7"/>
  <c r="K14058" i="7"/>
  <c r="K14090" i="7"/>
  <c r="K12504" i="7"/>
  <c r="K12704" i="7"/>
  <c r="K12736" i="7"/>
  <c r="K12836" i="7"/>
  <c r="K12860" i="7"/>
  <c r="K12942" i="7"/>
  <c r="K13007" i="7"/>
  <c r="A8363" i="7" s="1"/>
  <c r="K13039" i="7"/>
  <c r="K13068" i="7"/>
  <c r="K13113" i="7"/>
  <c r="K13134" i="7"/>
  <c r="K13184" i="7"/>
  <c r="K13224" i="7"/>
  <c r="K13281" i="7"/>
  <c r="K13342" i="7"/>
  <c r="K13422" i="7"/>
  <c r="K13465" i="7"/>
  <c r="K13521" i="7"/>
  <c r="K13558" i="7"/>
  <c r="K13569" i="7"/>
  <c r="K13615" i="7"/>
  <c r="K13696" i="7"/>
  <c r="K13783" i="7"/>
  <c r="K13852" i="7"/>
  <c r="K13897" i="7"/>
  <c r="K13950" i="7"/>
  <c r="K13961" i="7"/>
  <c r="K13979" i="7"/>
  <c r="K14035" i="7"/>
  <c r="K14043" i="7"/>
  <c r="K14051" i="7"/>
  <c r="K14059" i="7"/>
  <c r="K14091" i="7"/>
  <c r="K14107" i="7"/>
  <c r="A7148" i="7"/>
  <c r="K12320" i="7"/>
  <c r="K12424" i="7"/>
  <c r="K12512" i="7"/>
  <c r="K12568" i="7"/>
  <c r="K12676" i="7"/>
  <c r="K12708" i="7"/>
  <c r="K12740" i="7"/>
  <c r="K12943" i="7"/>
  <c r="K12966" i="7"/>
  <c r="K13008" i="7"/>
  <c r="K13040" i="7"/>
  <c r="K13148" i="7"/>
  <c r="K13174" i="7"/>
  <c r="K13284" i="7"/>
  <c r="K13343" i="7"/>
  <c r="K13423" i="7"/>
  <c r="K13468" i="7"/>
  <c r="K13500" i="7"/>
  <c r="K13524" i="7"/>
  <c r="K13559" i="7"/>
  <c r="K13616" i="7"/>
  <c r="K13697" i="7"/>
  <c r="K13784" i="7"/>
  <c r="K13854" i="7"/>
  <c r="K13951" i="7"/>
  <c r="K13964" i="7"/>
  <c r="K14036" i="7"/>
  <c r="K14044" i="7"/>
  <c r="K14052" i="7"/>
  <c r="K14060" i="7"/>
  <c r="K14092" i="7"/>
  <c r="K14132" i="7"/>
  <c r="K12240" i="7"/>
  <c r="K12328" i="7"/>
  <c r="K12432" i="7"/>
  <c r="K12678" i="7"/>
  <c r="K12710" i="7"/>
  <c r="K12807" i="7"/>
  <c r="K12828" i="7"/>
  <c r="K12932" i="7"/>
  <c r="K12944" i="7"/>
  <c r="K12967" i="7"/>
  <c r="K12998" i="7"/>
  <c r="K13041" i="7"/>
  <c r="K13150" i="7"/>
  <c r="K13175" i="7"/>
  <c r="K13286" i="7"/>
  <c r="K13344" i="7"/>
  <c r="K13424" i="7"/>
  <c r="K13470" i="7"/>
  <c r="K13560" i="7"/>
  <c r="K13617" i="7"/>
  <c r="K13652" i="7"/>
  <c r="K13718" i="7"/>
  <c r="K13774" i="7"/>
  <c r="K13785" i="7"/>
  <c r="K13855" i="7"/>
  <c r="K13908" i="7"/>
  <c r="K13952" i="7"/>
  <c r="K13965" i="7"/>
  <c r="K13981" i="7"/>
  <c r="K14037" i="7"/>
  <c r="K14045" i="7"/>
  <c r="K14053" i="7"/>
  <c r="K14133" i="7"/>
  <c r="K12336" i="7"/>
  <c r="K12440" i="7"/>
  <c r="A8987" i="7" s="1"/>
  <c r="K12624" i="7"/>
  <c r="K12680" i="7"/>
  <c r="K12830" i="7"/>
  <c r="K12876" i="7"/>
  <c r="K12934" i="7"/>
  <c r="K12945" i="7"/>
  <c r="K12968" i="7"/>
  <c r="K12999" i="7"/>
  <c r="K13044" i="7"/>
  <c r="K13072" i="7"/>
  <c r="K13105" i="7"/>
  <c r="K13151" i="7"/>
  <c r="K13176" i="7"/>
  <c r="K13190" i="7"/>
  <c r="K13287" i="7"/>
  <c r="K13345" i="7"/>
  <c r="K13359" i="7"/>
  <c r="K13414" i="7"/>
  <c r="K13425" i="7"/>
  <c r="K13471" i="7"/>
  <c r="K13561" i="7"/>
  <c r="K13620" i="7"/>
  <c r="K13654" i="7"/>
  <c r="K13775" i="7"/>
  <c r="K13788" i="7"/>
  <c r="K13844" i="7"/>
  <c r="K13856" i="7"/>
  <c r="K13892" i="7"/>
  <c r="K13953" i="7"/>
  <c r="K13966" i="7"/>
  <c r="K14038" i="7"/>
  <c r="K14046" i="7"/>
  <c r="K14054" i="7"/>
  <c r="K14110" i="7"/>
  <c r="K14134" i="7"/>
  <c r="K12592" i="7"/>
  <c r="K12628" i="7"/>
  <c r="K12831" i="7"/>
  <c r="K12935" i="7"/>
  <c r="K13000" i="7"/>
  <c r="K13073" i="7"/>
  <c r="K13177" i="7"/>
  <c r="K13191" i="7"/>
  <c r="K13276" i="7"/>
  <c r="K13288" i="7"/>
  <c r="K13348" i="7"/>
  <c r="K13360" i="7"/>
  <c r="K13415" i="7"/>
  <c r="K13428" i="7"/>
  <c r="K13564" i="7"/>
  <c r="K13622" i="7"/>
  <c r="K13655" i="7"/>
  <c r="K13665" i="7"/>
  <c r="K13776" i="7"/>
  <c r="K13846" i="7"/>
  <c r="K13857" i="7"/>
  <c r="K13956" i="7"/>
  <c r="K13967" i="7"/>
  <c r="K14039" i="7"/>
  <c r="K14047" i="7"/>
  <c r="K14055" i="7"/>
  <c r="K14095" i="7"/>
  <c r="K14135" i="7"/>
  <c r="K14143" i="7"/>
  <c r="K12528" i="7"/>
  <c r="K12596" i="7"/>
  <c r="K12630" i="7"/>
  <c r="K12832" i="7"/>
  <c r="K12844" i="7"/>
  <c r="K12879" i="7"/>
  <c r="K12936" i="7"/>
  <c r="K13001" i="7"/>
  <c r="K13180" i="7"/>
  <c r="K13192" i="7"/>
  <c r="K13278" i="7"/>
  <c r="K13289" i="7"/>
  <c r="K13361" i="7"/>
  <c r="K13416" i="7"/>
  <c r="K13430" i="7"/>
  <c r="K13462" i="7"/>
  <c r="K13484" i="7"/>
  <c r="K13518" i="7"/>
  <c r="K13566" i="7"/>
  <c r="K13623" i="7"/>
  <c r="K13632" i="7"/>
  <c r="K13656" i="7"/>
  <c r="K13668" i="7"/>
  <c r="K13679" i="7"/>
  <c r="K13777" i="7"/>
  <c r="K13847" i="7"/>
  <c r="K13860" i="7"/>
  <c r="K13958" i="7"/>
  <c r="K14040" i="7"/>
  <c r="K14048" i="7"/>
  <c r="K14056" i="7"/>
  <c r="K14088" i="7"/>
  <c r="K14096" i="7"/>
  <c r="K14136" i="7"/>
  <c r="A6678" i="7"/>
  <c r="K12598" i="7"/>
  <c r="K12632" i="7"/>
  <c r="K12700" i="7"/>
  <c r="K12833" i="7"/>
  <c r="K12937" i="7"/>
  <c r="K13004" i="7"/>
  <c r="K13036" i="7"/>
  <c r="K13132" i="7"/>
  <c r="K13182" i="7"/>
  <c r="K13193" i="7"/>
  <c r="K13279" i="7"/>
  <c r="K13364" i="7"/>
  <c r="K13417" i="7"/>
  <c r="K13431" i="7"/>
  <c r="K13463" i="7"/>
  <c r="K13519" i="7"/>
  <c r="K13567" i="7"/>
  <c r="K13612" i="7"/>
  <c r="K13624" i="7"/>
  <c r="K13657" i="7"/>
  <c r="K13704" i="7"/>
  <c r="K13780" i="7"/>
  <c r="K13848" i="7"/>
  <c r="K13873" i="7"/>
  <c r="K13959" i="7"/>
  <c r="K14033" i="7"/>
  <c r="K14041" i="7"/>
  <c r="K14049" i="7"/>
  <c r="K14057" i="7"/>
  <c r="K14089" i="7"/>
  <c r="K14137" i="7"/>
  <c r="A4691" i="7"/>
  <c r="A4692" i="7"/>
  <c r="A4877" i="7"/>
  <c r="A5135" i="7"/>
  <c r="A5136" i="7"/>
  <c r="K7725" i="7"/>
  <c r="K7957" i="7"/>
  <c r="K7862" i="7"/>
  <c r="K8791" i="7"/>
  <c r="K8283" i="7"/>
  <c r="K8849" i="7"/>
  <c r="A12468" i="7" s="1"/>
  <c r="K8738" i="7"/>
  <c r="A12579" i="7" s="1"/>
  <c r="K8739" i="7"/>
  <c r="A12580" i="7" s="1"/>
  <c r="K8033" i="7"/>
  <c r="K8540" i="7"/>
  <c r="A12768" i="7" s="1"/>
  <c r="K7881" i="7"/>
  <c r="K9438" i="7"/>
  <c r="K9646" i="7"/>
  <c r="K9344" i="7"/>
  <c r="K8997" i="7"/>
  <c r="K9233" i="7"/>
  <c r="K9345" i="7"/>
  <c r="K9346" i="7"/>
  <c r="K9561" i="7"/>
  <c r="K8541" i="7"/>
  <c r="K10054" i="7"/>
  <c r="K10256" i="7"/>
  <c r="K9716" i="7"/>
  <c r="K9883" i="7"/>
  <c r="K10083" i="7"/>
  <c r="K10053" i="7"/>
  <c r="A11266" i="7" s="1"/>
  <c r="K10307" i="7"/>
  <c r="K10409" i="7"/>
  <c r="K10521" i="7"/>
  <c r="K10522" i="7"/>
  <c r="K11319" i="7"/>
  <c r="A10013" i="7" s="1"/>
  <c r="K11487" i="7"/>
  <c r="K11197" i="7"/>
  <c r="K11336" i="7"/>
  <c r="K11337" i="7"/>
  <c r="K11817" i="7"/>
  <c r="K11228" i="7"/>
  <c r="K11531" i="7"/>
  <c r="K11707" i="7"/>
  <c r="K10614" i="7"/>
  <c r="K11846" i="7"/>
  <c r="K11548" i="7"/>
  <c r="K11708" i="7"/>
  <c r="K12110" i="7"/>
  <c r="K12177" i="7"/>
  <c r="K12713" i="7"/>
  <c r="K12442" i="7"/>
  <c r="K13482" i="7"/>
  <c r="K12571" i="7"/>
  <c r="K13011" i="7"/>
  <c r="K12268" i="7"/>
  <c r="K12572" i="7"/>
  <c r="K12269" i="7"/>
  <c r="K12573" i="7"/>
  <c r="K12837" i="7"/>
  <c r="K13725" i="7"/>
  <c r="K12471" i="7"/>
  <c r="K12519" i="7"/>
  <c r="K12881" i="7"/>
  <c r="K13121" i="7"/>
  <c r="K13896" i="7"/>
  <c r="K13049" i="7"/>
  <c r="K14139" i="7"/>
  <c r="K12838" i="7"/>
  <c r="K13206" i="7"/>
  <c r="K13572" i="7"/>
  <c r="K13628" i="7"/>
  <c r="K12520" i="7"/>
  <c r="K13207" i="7"/>
  <c r="K12712" i="7"/>
  <c r="K12887" i="7"/>
  <c r="K13481" i="7"/>
  <c r="K12472" i="7"/>
  <c r="K13120" i="7"/>
  <c r="K7627" i="7"/>
  <c r="K7643" i="7"/>
  <c r="K7651" i="7"/>
  <c r="A13671" i="7" s="1"/>
  <c r="K7803" i="7"/>
  <c r="A13493" i="7" s="1"/>
  <c r="K7811" i="7"/>
  <c r="K7819" i="7"/>
  <c r="K7843" i="7"/>
  <c r="K8059" i="7"/>
  <c r="K8067" i="7"/>
  <c r="K8075" i="7"/>
  <c r="K8083" i="7"/>
  <c r="K8099" i="7"/>
  <c r="K8107" i="7"/>
  <c r="A13196" i="7" s="1"/>
  <c r="K7628" i="7"/>
  <c r="A13648" i="7" s="1"/>
  <c r="K7636" i="7"/>
  <c r="K7644" i="7"/>
  <c r="A13664" i="7" s="1"/>
  <c r="K7652" i="7"/>
  <c r="A13672" i="7" s="1"/>
  <c r="K7660" i="7"/>
  <c r="K7684" i="7"/>
  <c r="K7692" i="7"/>
  <c r="A13611" i="7" s="1"/>
  <c r="K7804" i="7"/>
  <c r="K7812" i="7"/>
  <c r="K7828" i="7"/>
  <c r="K7844" i="7"/>
  <c r="K8060" i="7"/>
  <c r="K8068" i="7"/>
  <c r="K8076" i="7"/>
  <c r="K8140" i="7"/>
  <c r="K8204" i="7"/>
  <c r="K8212" i="7"/>
  <c r="A13119" i="7" s="1"/>
  <c r="K8220" i="7"/>
  <c r="K8228" i="7"/>
  <c r="A13135" i="7" s="1"/>
  <c r="K7637" i="7"/>
  <c r="K7645" i="7"/>
  <c r="K7661" i="7"/>
  <c r="K7789" i="7"/>
  <c r="K7797" i="7"/>
  <c r="A13487" i="7" s="1"/>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A13707" i="7" s="1"/>
  <c r="K7695" i="7"/>
  <c r="K7759" i="7"/>
  <c r="K7807" i="7"/>
  <c r="K7815" i="7"/>
  <c r="A13505" i="7" s="1"/>
  <c r="K7823" i="7"/>
  <c r="A13513" i="7" s="1"/>
  <c r="K8055" i="7"/>
  <c r="K8063" i="7"/>
  <c r="K8071" i="7"/>
  <c r="K8079" i="7"/>
  <c r="K8103" i="7"/>
  <c r="K8119" i="7"/>
  <c r="A13208" i="7" s="1"/>
  <c r="K8143" i="7"/>
  <c r="K8183" i="7"/>
  <c r="A13090" i="7" s="1"/>
  <c r="K8191" i="7"/>
  <c r="K8199" i="7"/>
  <c r="K8207" i="7"/>
  <c r="A13114" i="7" s="1"/>
  <c r="K8215" i="7"/>
  <c r="A13122" i="7" s="1"/>
  <c r="K8223" i="7"/>
  <c r="K7640" i="7"/>
  <c r="A13660" i="7" s="1"/>
  <c r="K7648" i="7"/>
  <c r="K7800" i="7"/>
  <c r="K7808" i="7"/>
  <c r="K7816" i="7"/>
  <c r="K8056" i="7"/>
  <c r="K8064" i="7"/>
  <c r="K8072" i="7"/>
  <c r="K8112" i="7"/>
  <c r="A13201" i="7" s="1"/>
  <c r="K8120" i="7"/>
  <c r="A13209" i="7" s="1"/>
  <c r="K8184" i="7"/>
  <c r="K8208" i="7"/>
  <c r="K8216" i="7"/>
  <c r="K8224" i="7"/>
  <c r="K7626" i="7"/>
  <c r="K7634" i="7"/>
  <c r="K7642" i="7"/>
  <c r="K7650" i="7"/>
  <c r="A13670" i="7" s="1"/>
  <c r="K7658" i="7"/>
  <c r="A13678" i="7" s="1"/>
  <c r="K7690" i="7"/>
  <c r="K7786" i="7"/>
  <c r="A13476" i="7" s="1"/>
  <c r="K7794" i="7"/>
  <c r="K7802" i="7"/>
  <c r="A13492" i="7" s="1"/>
  <c r="K7842" i="7"/>
  <c r="K8058" i="7"/>
  <c r="K8066" i="7"/>
  <c r="A13243" i="7" s="1"/>
  <c r="K8074" i="7"/>
  <c r="K8082" i="7"/>
  <c r="A13259" i="7" s="1"/>
  <c r="K8098" i="7"/>
  <c r="K8106" i="7"/>
  <c r="A13195" i="7" s="1"/>
  <c r="K8114" i="7"/>
  <c r="A13203" i="7" s="1"/>
  <c r="K8122" i="7"/>
  <c r="A13211" i="7" s="1"/>
  <c r="K8186" i="7"/>
  <c r="K8194" i="7"/>
  <c r="K8202" i="7"/>
  <c r="K8210" i="7"/>
  <c r="A13117" i="7" s="1"/>
  <c r="K8218" i="7"/>
  <c r="K8234" i="7"/>
  <c r="K7649" i="7"/>
  <c r="K7801" i="7"/>
  <c r="K8217" i="7"/>
  <c r="K8551" i="7"/>
  <c r="K8559" i="7"/>
  <c r="K8575" i="7"/>
  <c r="K8583" i="7"/>
  <c r="K8591" i="7"/>
  <c r="K8679" i="7"/>
  <c r="K8687" i="7"/>
  <c r="K8695" i="7"/>
  <c r="K8703" i="7"/>
  <c r="K7809" i="7"/>
  <c r="K8219" i="7"/>
  <c r="K8241" i="7"/>
  <c r="K8552" i="7"/>
  <c r="K8576" i="7"/>
  <c r="A12746" i="7" s="1"/>
  <c r="K8584" i="7"/>
  <c r="A12754" i="7" s="1"/>
  <c r="K8592" i="7"/>
  <c r="K8680" i="7"/>
  <c r="K8688" i="7"/>
  <c r="K8696" i="7"/>
  <c r="K8704" i="7"/>
  <c r="K8553" i="7"/>
  <c r="K8577" i="7"/>
  <c r="K8593" i="7"/>
  <c r="K8681" i="7"/>
  <c r="K8689" i="7"/>
  <c r="K8697" i="7"/>
  <c r="K8705" i="7"/>
  <c r="K9033" i="7"/>
  <c r="K7817" i="7"/>
  <c r="K8057" i="7"/>
  <c r="K8554" i="7"/>
  <c r="K8578" i="7"/>
  <c r="K8586" i="7"/>
  <c r="A12756" i="7" s="1"/>
  <c r="K8634" i="7"/>
  <c r="K8682" i="7"/>
  <c r="K8690" i="7"/>
  <c r="K8698" i="7"/>
  <c r="K7825" i="7"/>
  <c r="A13515" i="7" s="1"/>
  <c r="K8065" i="7"/>
  <c r="K8105" i="7"/>
  <c r="A13194" i="7" s="1"/>
  <c r="K8563" i="7"/>
  <c r="K8579" i="7"/>
  <c r="K8683" i="7"/>
  <c r="K8691" i="7"/>
  <c r="K8699" i="7"/>
  <c r="K8715" i="7"/>
  <c r="A12657" i="7" s="1"/>
  <c r="K9035" i="7"/>
  <c r="K8073" i="7"/>
  <c r="K8113" i="7"/>
  <c r="K8203" i="7"/>
  <c r="A13110" i="7" s="1"/>
  <c r="K8233" i="7"/>
  <c r="K8556" i="7"/>
  <c r="K8564" i="7"/>
  <c r="K8572" i="7"/>
  <c r="A12742" i="7" s="1"/>
  <c r="K8580" i="7"/>
  <c r="K8588" i="7"/>
  <c r="K8612" i="7"/>
  <c r="K8676" i="7"/>
  <c r="K8684" i="7"/>
  <c r="K8692" i="7"/>
  <c r="K8700" i="7"/>
  <c r="K9028" i="7"/>
  <c r="K9036" i="7"/>
  <c r="K7641" i="7"/>
  <c r="K8187" i="7"/>
  <c r="A13094" i="7" s="1"/>
  <c r="K8211" i="7"/>
  <c r="A13118" i="7" s="1"/>
  <c r="K8550" i="7"/>
  <c r="K8558" i="7"/>
  <c r="K8574" i="7"/>
  <c r="K8582" i="7"/>
  <c r="A12752" i="7" s="1"/>
  <c r="K8590" i="7"/>
  <c r="K8678" i="7"/>
  <c r="K8686" i="7"/>
  <c r="K8694" i="7"/>
  <c r="K8702" i="7"/>
  <c r="K8710" i="7"/>
  <c r="K8209" i="7"/>
  <c r="K9029" i="7"/>
  <c r="K9159" i="7"/>
  <c r="K9030" i="7"/>
  <c r="K9160" i="7"/>
  <c r="A12168" i="7" s="1"/>
  <c r="K9447" i="7"/>
  <c r="K8621" i="7"/>
  <c r="K9031" i="7"/>
  <c r="K9153" i="7"/>
  <c r="K9161" i="7"/>
  <c r="A12169" i="7" s="1"/>
  <c r="K9576" i="7"/>
  <c r="K8573" i="7"/>
  <c r="A12743" i="7" s="1"/>
  <c r="K9032" i="7"/>
  <c r="K9154" i="7"/>
  <c r="K9170" i="7"/>
  <c r="K9354" i="7"/>
  <c r="K9577" i="7"/>
  <c r="K7785" i="7"/>
  <c r="A13475" i="7" s="1"/>
  <c r="K8235" i="7"/>
  <c r="K8581" i="7"/>
  <c r="K8677" i="7"/>
  <c r="K9037" i="7"/>
  <c r="A12311" i="7" s="1"/>
  <c r="K9155" i="7"/>
  <c r="K9578" i="7"/>
  <c r="K8685" i="7"/>
  <c r="K9038" i="7"/>
  <c r="K9156" i="7"/>
  <c r="K9459" i="7"/>
  <c r="K8589" i="7"/>
  <c r="K9040" i="7"/>
  <c r="K9158" i="7"/>
  <c r="K9541" i="7"/>
  <c r="K8693" i="7"/>
  <c r="K10038" i="7"/>
  <c r="K9863" i="7"/>
  <c r="A11452" i="7" s="1"/>
  <c r="K10031" i="7"/>
  <c r="K10055" i="7"/>
  <c r="A11268" i="7" s="1"/>
  <c r="K10071" i="7"/>
  <c r="K10390" i="7"/>
  <c r="K9880" i="7"/>
  <c r="K10042" i="7"/>
  <c r="K8549" i="7"/>
  <c r="K9157" i="7"/>
  <c r="K10389" i="7"/>
  <c r="K11519" i="7"/>
  <c r="K11288" i="7"/>
  <c r="A10049" i="7" s="1"/>
  <c r="K11368" i="7"/>
  <c r="K11497" i="7"/>
  <c r="K11821" i="7"/>
  <c r="K11798" i="7"/>
  <c r="A2578" i="7"/>
  <c r="K7635" i="7"/>
  <c r="K7699" i="7"/>
  <c r="K7723" i="7"/>
  <c r="K7771" i="7"/>
  <c r="K7947" i="7"/>
  <c r="K8043" i="7"/>
  <c r="K8147" i="7"/>
  <c r="K8163" i="7"/>
  <c r="K7604" i="7"/>
  <c r="K7708" i="7"/>
  <c r="A13627" i="7" s="1"/>
  <c r="K7748" i="7"/>
  <c r="K7796" i="7"/>
  <c r="A13486" i="7" s="1"/>
  <c r="K7820" i="7"/>
  <c r="K8036" i="7"/>
  <c r="K8084" i="7"/>
  <c r="A13261" i="7" s="1"/>
  <c r="K8108" i="7"/>
  <c r="K8124" i="7"/>
  <c r="A13213" i="7" s="1"/>
  <c r="K8172" i="7"/>
  <c r="K7701" i="7"/>
  <c r="K7821" i="7"/>
  <c r="K7949" i="7"/>
  <c r="K7965" i="7"/>
  <c r="K8125" i="7"/>
  <c r="A13214" i="7" s="1"/>
  <c r="K8157" i="7"/>
  <c r="K8165" i="7"/>
  <c r="K8173" i="7"/>
  <c r="K8285" i="7"/>
  <c r="K7598" i="7"/>
  <c r="A13732" i="7" s="1"/>
  <c r="K7726" i="7"/>
  <c r="K7742" i="7"/>
  <c r="K7750" i="7"/>
  <c r="K7798" i="7"/>
  <c r="K7735" i="7"/>
  <c r="K7799" i="7"/>
  <c r="K7919" i="7"/>
  <c r="K8023" i="7"/>
  <c r="K8047" i="7"/>
  <c r="K8111" i="7"/>
  <c r="K8167" i="7"/>
  <c r="K7744" i="7"/>
  <c r="A13581" i="7" s="1"/>
  <c r="K7768" i="7"/>
  <c r="K7992" i="7"/>
  <c r="K8160" i="7"/>
  <c r="K8176" i="7"/>
  <c r="K7706" i="7"/>
  <c r="K8146" i="7"/>
  <c r="K7601" i="7"/>
  <c r="K7617" i="7"/>
  <c r="A13713" i="7" s="1"/>
  <c r="K7721" i="7"/>
  <c r="A13640" i="7" s="1"/>
  <c r="K7769" i="7"/>
  <c r="K8299" i="7"/>
  <c r="K8535" i="7"/>
  <c r="A12797" i="7" s="1"/>
  <c r="K8767" i="7"/>
  <c r="K8775" i="7"/>
  <c r="K8959" i="7"/>
  <c r="K8169" i="7"/>
  <c r="K8408" i="7"/>
  <c r="K8448" i="7"/>
  <c r="K8760" i="7"/>
  <c r="K8856" i="7"/>
  <c r="A12475" i="7" s="1"/>
  <c r="K8872" i="7"/>
  <c r="K8904" i="7"/>
  <c r="K8960" i="7"/>
  <c r="K7657" i="7"/>
  <c r="A13677" i="7" s="1"/>
  <c r="K7729" i="7"/>
  <c r="K8289" i="7"/>
  <c r="K8769" i="7"/>
  <c r="K8873" i="7"/>
  <c r="A12459" i="7" s="1"/>
  <c r="K8937" i="7"/>
  <c r="A12386" i="7" s="1"/>
  <c r="K8977" i="7"/>
  <c r="K9049" i="7"/>
  <c r="K9105" i="7"/>
  <c r="K8177" i="7"/>
  <c r="K8290" i="7"/>
  <c r="K8498" i="7"/>
  <c r="K8538" i="7"/>
  <c r="K8562" i="7"/>
  <c r="A12790" i="7" s="1"/>
  <c r="K8570" i="7"/>
  <c r="K8898" i="7"/>
  <c r="K8962" i="7"/>
  <c r="K7745" i="7"/>
  <c r="K8523" i="7"/>
  <c r="K8771" i="7"/>
  <c r="K8851" i="7"/>
  <c r="A12470" i="7" s="1"/>
  <c r="K8899" i="7"/>
  <c r="K8963" i="7"/>
  <c r="K9003" i="7"/>
  <c r="K8748" i="7"/>
  <c r="K8900" i="7"/>
  <c r="K8916" i="7"/>
  <c r="K8121" i="7"/>
  <c r="K8534" i="7"/>
  <c r="K8542" i="7"/>
  <c r="K8598" i="7"/>
  <c r="K8758" i="7"/>
  <c r="K8854" i="7"/>
  <c r="A12473" i="7" s="1"/>
  <c r="K8926" i="7"/>
  <c r="K9055" i="7"/>
  <c r="K9199" i="7"/>
  <c r="K9279" i="7"/>
  <c r="K9502" i="7"/>
  <c r="K9526" i="7"/>
  <c r="K9534" i="7"/>
  <c r="K9550" i="7"/>
  <c r="K8765" i="7"/>
  <c r="K9056" i="7"/>
  <c r="K9120" i="7"/>
  <c r="K9240" i="7"/>
  <c r="K9519" i="7"/>
  <c r="K9535" i="7"/>
  <c r="K9607" i="7"/>
  <c r="K9719" i="7"/>
  <c r="A11590" i="7" s="1"/>
  <c r="K8373" i="7"/>
  <c r="A12950" i="7" s="1"/>
  <c r="K8533" i="7"/>
  <c r="A12795" i="7" s="1"/>
  <c r="K8773" i="7"/>
  <c r="K9103" i="7"/>
  <c r="K9169" i="7"/>
  <c r="K9193" i="7"/>
  <c r="K9400" i="7"/>
  <c r="K9520" i="7"/>
  <c r="K9528" i="7"/>
  <c r="K9536" i="7"/>
  <c r="K9552" i="7"/>
  <c r="K9104" i="7"/>
  <c r="K9122" i="7"/>
  <c r="K9194" i="7"/>
  <c r="K9513" i="7"/>
  <c r="K9521" i="7"/>
  <c r="K9729" i="7"/>
  <c r="K8781" i="7"/>
  <c r="K8901" i="7"/>
  <c r="K8925" i="7"/>
  <c r="A12403" i="7" s="1"/>
  <c r="K9106" i="7"/>
  <c r="K9123" i="7"/>
  <c r="K9139" i="7"/>
  <c r="A12205" i="7" s="1"/>
  <c r="K9235" i="7"/>
  <c r="K9243" i="7"/>
  <c r="K9370" i="7"/>
  <c r="K9498" i="7"/>
  <c r="K9546" i="7"/>
  <c r="K9236" i="7"/>
  <c r="K9371" i="7"/>
  <c r="K9379" i="7"/>
  <c r="K9491" i="7"/>
  <c r="K9635" i="7"/>
  <c r="K9691" i="7"/>
  <c r="K9723" i="7"/>
  <c r="K8557" i="7"/>
  <c r="K9054" i="7"/>
  <c r="A12279" i="7" s="1"/>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A11398" i="7" s="1"/>
  <c r="K9992" i="7"/>
  <c r="K10008" i="7"/>
  <c r="A11316" i="7" s="1"/>
  <c r="K10295" i="7"/>
  <c r="K9349" i="7"/>
  <c r="K9817" i="7"/>
  <c r="K9929" i="7"/>
  <c r="K9937" i="7"/>
  <c r="K10041" i="7"/>
  <c r="A11301" i="7" s="1"/>
  <c r="K10057" i="7"/>
  <c r="A11270" i="7" s="1"/>
  <c r="K9197" i="7"/>
  <c r="K9548" i="7"/>
  <c r="K10034" i="7"/>
  <c r="K10090" i="7"/>
  <c r="K10265" i="7"/>
  <c r="A11053" i="7" s="1"/>
  <c r="K9851" i="7"/>
  <c r="A11474" i="7" s="1"/>
  <c r="K9987" i="7"/>
  <c r="A11332" i="7" s="1"/>
  <c r="K10242" i="7"/>
  <c r="K10354" i="7"/>
  <c r="A10950" i="7" s="1"/>
  <c r="K10362" i="7"/>
  <c r="A10958" i="7" s="1"/>
  <c r="K9516" i="7"/>
  <c r="K9909" i="7"/>
  <c r="K9917" i="7"/>
  <c r="K9933" i="7"/>
  <c r="K9989" i="7"/>
  <c r="A11334" i="7" s="1"/>
  <c r="K10029" i="7"/>
  <c r="A11289" i="7" s="1"/>
  <c r="K10061" i="7"/>
  <c r="K10292" i="7"/>
  <c r="K10356" i="7"/>
  <c r="K10364" i="7"/>
  <c r="K9357" i="7"/>
  <c r="K10341" i="7"/>
  <c r="K10357" i="7"/>
  <c r="K10392" i="7"/>
  <c r="K10400" i="7"/>
  <c r="A10933" i="7" s="1"/>
  <c r="K10448" i="7"/>
  <c r="A10885" i="7" s="1"/>
  <c r="K10504" i="7"/>
  <c r="K10584" i="7"/>
  <c r="K10671" i="7"/>
  <c r="K10847" i="7"/>
  <c r="K10879" i="7"/>
  <c r="K9165" i="7"/>
  <c r="A12173" i="7" s="1"/>
  <c r="K10359" i="7"/>
  <c r="K10393" i="7"/>
  <c r="K10585" i="7"/>
  <c r="K10672" i="7"/>
  <c r="K10680" i="7"/>
  <c r="K10752" i="7"/>
  <c r="K10768" i="7"/>
  <c r="K10864" i="7"/>
  <c r="K10942" i="7"/>
  <c r="K10966" i="7"/>
  <c r="A10337" i="7" s="1"/>
  <c r="K10982" i="7"/>
  <c r="K9916" i="7"/>
  <c r="A11378" i="7" s="1"/>
  <c r="K10344" i="7"/>
  <c r="K10586" i="7"/>
  <c r="K10617" i="7"/>
  <c r="K10657" i="7"/>
  <c r="K10673" i="7"/>
  <c r="K10753" i="7"/>
  <c r="K10896" i="7"/>
  <c r="K10959" i="7"/>
  <c r="K10967" i="7"/>
  <c r="K10991" i="7"/>
  <c r="K9924" i="7"/>
  <c r="A11386" i="7" s="1"/>
  <c r="K10361" i="7"/>
  <c r="K10618" i="7"/>
  <c r="K10682" i="7"/>
  <c r="K10968" i="7"/>
  <c r="K10976" i="7"/>
  <c r="A10347" i="7" s="1"/>
  <c r="K10984" i="7"/>
  <c r="K10992" i="7"/>
  <c r="K9988" i="7"/>
  <c r="K10365" i="7"/>
  <c r="K10501" i="7"/>
  <c r="K10541" i="7"/>
  <c r="K10604" i="7"/>
  <c r="K10620" i="7"/>
  <c r="A10712" i="7" s="1"/>
  <c r="K10660" i="7"/>
  <c r="K10676" i="7"/>
  <c r="K9948" i="7"/>
  <c r="K10398" i="7"/>
  <c r="K10582" i="7"/>
  <c r="K10653" i="7"/>
  <c r="K10661" i="7"/>
  <c r="K10677" i="7"/>
  <c r="K10028" i="7"/>
  <c r="K10500" i="7"/>
  <c r="K10973" i="7"/>
  <c r="K11078" i="7"/>
  <c r="K11101" i="7"/>
  <c r="A10230" i="7" s="1"/>
  <c r="K11187" i="7"/>
  <c r="K11231" i="7"/>
  <c r="K11255" i="7"/>
  <c r="K11286" i="7"/>
  <c r="K11294" i="7"/>
  <c r="K11302" i="7"/>
  <c r="K11438" i="7"/>
  <c r="K11462" i="7"/>
  <c r="A9882" i="7" s="1"/>
  <c r="K11470" i="7"/>
  <c r="K11598" i="7"/>
  <c r="K11606" i="7"/>
  <c r="A9727" i="7" s="1"/>
  <c r="K10675" i="7"/>
  <c r="K10977" i="7"/>
  <c r="K10989" i="7"/>
  <c r="K11031" i="7"/>
  <c r="K11055" i="7"/>
  <c r="A10282" i="7" s="1"/>
  <c r="K11196" i="7"/>
  <c r="K11248" i="7"/>
  <c r="K11256" i="7"/>
  <c r="K11295" i="7"/>
  <c r="K11383" i="7"/>
  <c r="K11439" i="7"/>
  <c r="K11455" i="7"/>
  <c r="K11463" i="7"/>
  <c r="K11535" i="7"/>
  <c r="K11615" i="7"/>
  <c r="K11663" i="7"/>
  <c r="A9642" i="7" s="1"/>
  <c r="K11671" i="7"/>
  <c r="K11687" i="7"/>
  <c r="K11775" i="7"/>
  <c r="K11799" i="7"/>
  <c r="K11999" i="7"/>
  <c r="K12023" i="7"/>
  <c r="K12151" i="7"/>
  <c r="K10060" i="7"/>
  <c r="K11032" i="7"/>
  <c r="K11272" i="7"/>
  <c r="K11296" i="7"/>
  <c r="K11304" i="7"/>
  <c r="A10023" i="7" s="1"/>
  <c r="K11400" i="7"/>
  <c r="K11408" i="7"/>
  <c r="K11440" i="7"/>
  <c r="K11608" i="7"/>
  <c r="K11664" i="7"/>
  <c r="A9643" i="7" s="1"/>
  <c r="K11688" i="7"/>
  <c r="K11744" i="7"/>
  <c r="K11768" i="7"/>
  <c r="K11776" i="7"/>
  <c r="K11968" i="7"/>
  <c r="K12024" i="7"/>
  <c r="K12056" i="7"/>
  <c r="K12162" i="7"/>
  <c r="K10651" i="7"/>
  <c r="K10683" i="7"/>
  <c r="K10747" i="7"/>
  <c r="K10964" i="7"/>
  <c r="K11190" i="7"/>
  <c r="K11273" i="7"/>
  <c r="K11297" i="7"/>
  <c r="K11433" i="7"/>
  <c r="K11593" i="7"/>
  <c r="K11665" i="7"/>
  <c r="K11689" i="7"/>
  <c r="K11721" i="7"/>
  <c r="K11777" i="7"/>
  <c r="K11801" i="7"/>
  <c r="K12073" i="7"/>
  <c r="K10076" i="7"/>
  <c r="K10654" i="7"/>
  <c r="K10811" i="7"/>
  <c r="K11034" i="7"/>
  <c r="K11082" i="7"/>
  <c r="K11191" i="7"/>
  <c r="K11259" i="7"/>
  <c r="K11602" i="7"/>
  <c r="K11610" i="7"/>
  <c r="K11618" i="7"/>
  <c r="K11666" i="7"/>
  <c r="K11690" i="7"/>
  <c r="K11722" i="7"/>
  <c r="K11762" i="7"/>
  <c r="K11770" i="7"/>
  <c r="K11850" i="7"/>
  <c r="K12026" i="7"/>
  <c r="K10969" i="7"/>
  <c r="K11067" i="7"/>
  <c r="K11252" i="7"/>
  <c r="K11451" i="7"/>
  <c r="K11667" i="7"/>
  <c r="K11747" i="7"/>
  <c r="K11819" i="7"/>
  <c r="K11971" i="7"/>
  <c r="K12019" i="7"/>
  <c r="K12027" i="7"/>
  <c r="K12043" i="7"/>
  <c r="K12051" i="7"/>
  <c r="K12075" i="7"/>
  <c r="K12083" i="7"/>
  <c r="K10986" i="7"/>
  <c r="K11194" i="7"/>
  <c r="K11461" i="7"/>
  <c r="K11596" i="7"/>
  <c r="K11741" i="7"/>
  <c r="K12046" i="7"/>
  <c r="K12004" i="7"/>
  <c r="K10987" i="7"/>
  <c r="K11099" i="7"/>
  <c r="K11516" i="7"/>
  <c r="A9803" i="7" s="1"/>
  <c r="K11742" i="7"/>
  <c r="K11805" i="7"/>
  <c r="K11822" i="7"/>
  <c r="K12052" i="7"/>
  <c r="K10396" i="7"/>
  <c r="K11772" i="7"/>
  <c r="A9601" i="7" s="1"/>
  <c r="K12005" i="7"/>
  <c r="K12037" i="7"/>
  <c r="K11284" i="7"/>
  <c r="K11469" i="7"/>
  <c r="K12045" i="7"/>
  <c r="K12022" i="7"/>
  <c r="K12054" i="7"/>
  <c r="K11620" i="7"/>
  <c r="A9741" i="7" s="1"/>
  <c r="K11837" i="7"/>
  <c r="K10971" i="7"/>
  <c r="K11604" i="7"/>
  <c r="K11621" i="7"/>
  <c r="A9742" i="7" s="1"/>
  <c r="K11725" i="7"/>
  <c r="K12029" i="7"/>
  <c r="K11662" i="7"/>
  <c r="K11757" i="7"/>
  <c r="K11820" i="7"/>
  <c r="K11972" i="7"/>
  <c r="K10972" i="7"/>
  <c r="K11254" i="7"/>
  <c r="A10082" i="7" s="1"/>
  <c r="K12044" i="7"/>
  <c r="K12084" i="7"/>
  <c r="K11460" i="7"/>
  <c r="K11678" i="7"/>
  <c r="K11740" i="7"/>
  <c r="A3736" i="7"/>
  <c r="K12361" i="7"/>
  <c r="K12385" i="7"/>
  <c r="K12393" i="7"/>
  <c r="K12689" i="7"/>
  <c r="K12793" i="7"/>
  <c r="K12666" i="7"/>
  <c r="K12682" i="7"/>
  <c r="K12730" i="7"/>
  <c r="K12962" i="7"/>
  <c r="K13386" i="7"/>
  <c r="K13394" i="7"/>
  <c r="K13442" i="7"/>
  <c r="K13530" i="7"/>
  <c r="K13546" i="7"/>
  <c r="K13602" i="7"/>
  <c r="K13690" i="7"/>
  <c r="K13794" i="7"/>
  <c r="K12259" i="7"/>
  <c r="K12355" i="7"/>
  <c r="K12395" i="7"/>
  <c r="K12547" i="7"/>
  <c r="K12771" i="7"/>
  <c r="K12779" i="7"/>
  <c r="K12787" i="7"/>
  <c r="K12955" i="7"/>
  <c r="K12987" i="7"/>
  <c r="K13267" i="7"/>
  <c r="K13307" i="7"/>
  <c r="K13331" i="7"/>
  <c r="K13539" i="7"/>
  <c r="K13603" i="7"/>
  <c r="K13635" i="7"/>
  <c r="K13691" i="7"/>
  <c r="K12220" i="7"/>
  <c r="K12356" i="7"/>
  <c r="K12404" i="7"/>
  <c r="K12412" i="7"/>
  <c r="K12548" i="7"/>
  <c r="K12261" i="7"/>
  <c r="K12357" i="7"/>
  <c r="K12397" i="7"/>
  <c r="K12413" i="7"/>
  <c r="K12549" i="7"/>
  <c r="K12717" i="7"/>
  <c r="K12725" i="7"/>
  <c r="K12901" i="7"/>
  <c r="K13245" i="7"/>
  <c r="K13325" i="7"/>
  <c r="K13333" i="7"/>
  <c r="K13349" i="7"/>
  <c r="K13533" i="7"/>
  <c r="K13597" i="7"/>
  <c r="K13685" i="7"/>
  <c r="K13797" i="7"/>
  <c r="K12350" i="7"/>
  <c r="K12406" i="7"/>
  <c r="K12550" i="7"/>
  <c r="K12590" i="7"/>
  <c r="K12399" i="7"/>
  <c r="K12447" i="7"/>
  <c r="K12551" i="7"/>
  <c r="K12615" i="7"/>
  <c r="K12647" i="7"/>
  <c r="K12719" i="7"/>
  <c r="K12662" i="7"/>
  <c r="K12750" i="7"/>
  <c r="K12903" i="7"/>
  <c r="K12992" i="7"/>
  <c r="K13329" i="7"/>
  <c r="K13352" i="7"/>
  <c r="K13384" i="7"/>
  <c r="K13444" i="7"/>
  <c r="K13455" i="7"/>
  <c r="K13592" i="7"/>
  <c r="K13604" i="7"/>
  <c r="K13905" i="7"/>
  <c r="K13994" i="7"/>
  <c r="K12654" i="7"/>
  <c r="K12904" i="7"/>
  <c r="K12993" i="7"/>
  <c r="K13305" i="7"/>
  <c r="K13332" i="7"/>
  <c r="K13534" i="7"/>
  <c r="K13545" i="7"/>
  <c r="K13582" i="7"/>
  <c r="K13593" i="7"/>
  <c r="K13636" i="7"/>
  <c r="K13995" i="7"/>
  <c r="K12694" i="7"/>
  <c r="K12985" i="7"/>
  <c r="K13356" i="7"/>
  <c r="K13368" i="7"/>
  <c r="K13446" i="7"/>
  <c r="K13457" i="7"/>
  <c r="K13535" i="7"/>
  <c r="K13606" i="7"/>
  <c r="K13649" i="7"/>
  <c r="K13798" i="7"/>
  <c r="K13809" i="7"/>
  <c r="K13980" i="7"/>
  <c r="K14012" i="7"/>
  <c r="K12656" i="7"/>
  <c r="K12784" i="7"/>
  <c r="K12919" i="7"/>
  <c r="K13310" i="7"/>
  <c r="K13321" i="7"/>
  <c r="K13447" i="7"/>
  <c r="K13607" i="7"/>
  <c r="K13639" i="7"/>
  <c r="K13799" i="7"/>
  <c r="K13832" i="7"/>
  <c r="K14061" i="7"/>
  <c r="K12772" i="7"/>
  <c r="K12788" i="7"/>
  <c r="K12958" i="7"/>
  <c r="K13550" i="7"/>
  <c r="K13608" i="7"/>
  <c r="K13800" i="7"/>
  <c r="K13824" i="7"/>
  <c r="K13998" i="7"/>
  <c r="K12648" i="7"/>
  <c r="K12684" i="7"/>
  <c r="K12820" i="7"/>
  <c r="K12980" i="7"/>
  <c r="K13588" i="7"/>
  <c r="K13801" i="7"/>
  <c r="K12686" i="7"/>
  <c r="K12900" i="7"/>
  <c r="K12990" i="7"/>
  <c r="K13244" i="7"/>
  <c r="K13265" i="7"/>
  <c r="K13302" i="7"/>
  <c r="K13382" i="7"/>
  <c r="K13393" i="7"/>
  <c r="K13406" i="7"/>
  <c r="K13692" i="7"/>
  <c r="K13836" i="7"/>
  <c r="A7510" i="7" s="1"/>
  <c r="K14024" i="7"/>
  <c r="K12408" i="7"/>
  <c r="K12652" i="7"/>
  <c r="K12688" i="7"/>
  <c r="K12760" i="7"/>
  <c r="K12822" i="7"/>
  <c r="K12902" i="7"/>
  <c r="K12961" i="7"/>
  <c r="K12991" i="7"/>
  <c r="K13303" i="7"/>
  <c r="K13396" i="7"/>
  <c r="K13407" i="7"/>
  <c r="K13508" i="7"/>
  <c r="K13591" i="7"/>
  <c r="K13601" i="7"/>
  <c r="K13993" i="7"/>
  <c r="K14009" i="7"/>
  <c r="A5966" i="7"/>
  <c r="A4799" i="7"/>
  <c r="K7730" i="7"/>
  <c r="K8050" i="7"/>
  <c r="K8145" i="7"/>
  <c r="K9061" i="7"/>
  <c r="K9180" i="7"/>
  <c r="A12188" i="7" s="1"/>
  <c r="K9064" i="7"/>
  <c r="K10988" i="7"/>
  <c r="K10588" i="7"/>
  <c r="K10893" i="7"/>
  <c r="K11766" i="7"/>
  <c r="K12085" i="7"/>
  <c r="K13314" i="7"/>
  <c r="K13315" i="7"/>
  <c r="K13587" i="7"/>
  <c r="K12380" i="7"/>
  <c r="K12789" i="7"/>
  <c r="K13583" i="7"/>
  <c r="K13584" i="7"/>
  <c r="K12744" i="7"/>
  <c r="K13312" i="7"/>
  <c r="K13975" i="7"/>
  <c r="K13313" i="7"/>
  <c r="K12464" i="7"/>
  <c r="K12732" i="7"/>
  <c r="K7864" i="7"/>
  <c r="K8248" i="7"/>
  <c r="K8799" i="7"/>
  <c r="A12502" i="7" s="1"/>
  <c r="K8305" i="7"/>
  <c r="K8306" i="7"/>
  <c r="A12981" i="7" s="1"/>
  <c r="K8307" i="7"/>
  <c r="K8742" i="7"/>
  <c r="K8798" i="7"/>
  <c r="A12501" i="7" s="1"/>
  <c r="K9175" i="7"/>
  <c r="A12183" i="7" s="1"/>
  <c r="K9272" i="7"/>
  <c r="K9266" i="7"/>
  <c r="K9657" i="7"/>
  <c r="K9658" i="7"/>
  <c r="K9613" i="7"/>
  <c r="K10063" i="7"/>
  <c r="K10366" i="7"/>
  <c r="K10105" i="7"/>
  <c r="K10129" i="7"/>
  <c r="K8797" i="7"/>
  <c r="K10440" i="7"/>
  <c r="K10427" i="7"/>
  <c r="K10748" i="7"/>
  <c r="K11263" i="7"/>
  <c r="K11414" i="7"/>
  <c r="K10805" i="7"/>
  <c r="A10540" i="7" s="1"/>
  <c r="K10771" i="7"/>
  <c r="K11875" i="7"/>
  <c r="K11907" i="7"/>
  <c r="K11939" i="7"/>
  <c r="K11963" i="7"/>
  <c r="K11131" i="7"/>
  <c r="K11877" i="7"/>
  <c r="K12554" i="7"/>
  <c r="K12906" i="7"/>
  <c r="K13869" i="7"/>
  <c r="K12294" i="7"/>
  <c r="K13247" i="7"/>
  <c r="K13927" i="7"/>
  <c r="K13928" i="7"/>
  <c r="K7763" i="7"/>
  <c r="K7875" i="7"/>
  <c r="K7939" i="7"/>
  <c r="A13400" i="7" s="1"/>
  <c r="K7955" i="7"/>
  <c r="K8155" i="7"/>
  <c r="K7764" i="7"/>
  <c r="K8052" i="7"/>
  <c r="K8156" i="7"/>
  <c r="K8029" i="7"/>
  <c r="K8053" i="7"/>
  <c r="A13301" i="7" s="1"/>
  <c r="K8357" i="7"/>
  <c r="K8006" i="7"/>
  <c r="A13334" i="7" s="1"/>
  <c r="K8030" i="7"/>
  <c r="K8102" i="7"/>
  <c r="K8182" i="7"/>
  <c r="K7871" i="7"/>
  <c r="K7879" i="7"/>
  <c r="A13456" i="7" s="1"/>
  <c r="K8031" i="7"/>
  <c r="K7872" i="7"/>
  <c r="K7880" i="7"/>
  <c r="K8296" i="7"/>
  <c r="A13050" i="7" s="1"/>
  <c r="K8360" i="7"/>
  <c r="K7858" i="7"/>
  <c r="A13548" i="7" s="1"/>
  <c r="K7874" i="7"/>
  <c r="A13473" i="7" s="1"/>
  <c r="K7938" i="7"/>
  <c r="K8154" i="7"/>
  <c r="K7937" i="7"/>
  <c r="K8383" i="7"/>
  <c r="A12960" i="7" s="1"/>
  <c r="K8567" i="7"/>
  <c r="K8847" i="7"/>
  <c r="K8863" i="7"/>
  <c r="K8879" i="7"/>
  <c r="A12465" i="7" s="1"/>
  <c r="K8895" i="7"/>
  <c r="K8951" i="7"/>
  <c r="A12400" i="7" s="1"/>
  <c r="K8400" i="7"/>
  <c r="K8736" i="7"/>
  <c r="K8848" i="7"/>
  <c r="K8864" i="7"/>
  <c r="K8880" i="7"/>
  <c r="A12466" i="7" s="1"/>
  <c r="K8896" i="7"/>
  <c r="A12451" i="7" s="1"/>
  <c r="K8952" i="7"/>
  <c r="K8358" i="7"/>
  <c r="K8401" i="7"/>
  <c r="K8865" i="7"/>
  <c r="K8881" i="7"/>
  <c r="K8953" i="7"/>
  <c r="A12402" i="7" s="1"/>
  <c r="K8359" i="7"/>
  <c r="A13034" i="7" s="1"/>
  <c r="K8402" i="7"/>
  <c r="K8666" i="7"/>
  <c r="K8866" i="7"/>
  <c r="K8994" i="7"/>
  <c r="K8361" i="7"/>
  <c r="K8531" i="7"/>
  <c r="K8595" i="7"/>
  <c r="K8667" i="7"/>
  <c r="A12720" i="7" s="1"/>
  <c r="K8867" i="7"/>
  <c r="K8931" i="7"/>
  <c r="K8995" i="7"/>
  <c r="K9043" i="7"/>
  <c r="K8532" i="7"/>
  <c r="K8596" i="7"/>
  <c r="K8604" i="7"/>
  <c r="K8844" i="7"/>
  <c r="K8868" i="7"/>
  <c r="A12454" i="7" s="1"/>
  <c r="K8924" i="7"/>
  <c r="A12417" i="7" s="1"/>
  <c r="K8932" i="7"/>
  <c r="A12381" i="7" s="1"/>
  <c r="K8988" i="7"/>
  <c r="K8718" i="7"/>
  <c r="K8782" i="7"/>
  <c r="A12485" i="7" s="1"/>
  <c r="K8846" i="7"/>
  <c r="K8974" i="7"/>
  <c r="K9247" i="7"/>
  <c r="K9390" i="7"/>
  <c r="K9470" i="7"/>
  <c r="K9486" i="7"/>
  <c r="K9558" i="7"/>
  <c r="K8717" i="7"/>
  <c r="A12659" i="7" s="1"/>
  <c r="K9015" i="7"/>
  <c r="K9232" i="7"/>
  <c r="K9360" i="7"/>
  <c r="K9407" i="7"/>
  <c r="K9471" i="7"/>
  <c r="K9487" i="7"/>
  <c r="K9559" i="7"/>
  <c r="K9631" i="7"/>
  <c r="K9759" i="7"/>
  <c r="A11554" i="7" s="1"/>
  <c r="K7873" i="7"/>
  <c r="K9361" i="7"/>
  <c r="K9408" i="7"/>
  <c r="K9424" i="7"/>
  <c r="K9456" i="7"/>
  <c r="K9472" i="7"/>
  <c r="K9488" i="7"/>
  <c r="K8517" i="7"/>
  <c r="K9362" i="7"/>
  <c r="K9425" i="7"/>
  <c r="K9457" i="7"/>
  <c r="K9489" i="7"/>
  <c r="K9713" i="7"/>
  <c r="A11584" i="7" s="1"/>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A11552" i="7" s="1"/>
  <c r="K9887" i="7"/>
  <c r="K9903" i="7"/>
  <c r="K9959" i="7"/>
  <c r="K10198" i="7"/>
  <c r="K10254" i="7"/>
  <c r="K10326" i="7"/>
  <c r="K9333" i="7"/>
  <c r="K9760" i="7"/>
  <c r="K9777" i="7"/>
  <c r="A11572" i="7" s="1"/>
  <c r="K9888" i="7"/>
  <c r="A11432" i="7" s="1"/>
  <c r="K9904" i="7"/>
  <c r="K9960" i="7"/>
  <c r="K10024" i="7"/>
  <c r="K10199" i="7"/>
  <c r="K10255" i="7"/>
  <c r="K10327" i="7"/>
  <c r="K9468" i="7"/>
  <c r="K9778" i="7"/>
  <c r="K9889" i="7"/>
  <c r="K9905" i="7"/>
  <c r="K9913" i="7"/>
  <c r="K9961" i="7"/>
  <c r="K9985" i="7"/>
  <c r="K10001" i="7"/>
  <c r="K10025" i="7"/>
  <c r="K10264" i="7"/>
  <c r="K9714" i="7"/>
  <c r="K9779" i="7"/>
  <c r="A11574" i="7" s="1"/>
  <c r="K9962" i="7"/>
  <c r="K9986" i="7"/>
  <c r="K10002" i="7"/>
  <c r="A11310" i="7" s="1"/>
  <c r="K10050" i="7"/>
  <c r="K10178" i="7"/>
  <c r="K10297" i="7"/>
  <c r="K9644" i="7"/>
  <c r="K9780" i="7"/>
  <c r="K9899" i="7"/>
  <c r="K10003" i="7"/>
  <c r="K10051" i="7"/>
  <c r="A11264" i="7" s="1"/>
  <c r="K10179" i="7"/>
  <c r="K10210" i="7"/>
  <c r="K10338" i="7"/>
  <c r="A10985" i="7" s="1"/>
  <c r="K9604" i="7"/>
  <c r="K9901" i="7"/>
  <c r="K9957" i="7"/>
  <c r="K10069" i="7"/>
  <c r="K10196" i="7"/>
  <c r="K10252" i="7"/>
  <c r="K10324" i="7"/>
  <c r="K10340" i="7"/>
  <c r="K10348" i="7"/>
  <c r="K10639" i="7"/>
  <c r="K10831" i="7"/>
  <c r="K10325" i="7"/>
  <c r="K10832" i="7"/>
  <c r="K10328" i="7"/>
  <c r="K10689" i="7"/>
  <c r="K10833" i="7"/>
  <c r="A10489" i="7" s="1"/>
  <c r="K10919" i="7"/>
  <c r="K10052" i="7"/>
  <c r="K10296" i="7"/>
  <c r="K10395" i="7"/>
  <c r="K10579" i="7"/>
  <c r="K10690" i="7"/>
  <c r="A10635" i="7" s="1"/>
  <c r="K10834" i="7"/>
  <c r="K10920" i="7"/>
  <c r="K9205" i="7"/>
  <c r="K9781" i="7"/>
  <c r="K10180" i="7"/>
  <c r="K10280" i="7"/>
  <c r="A11068" i="7" s="1"/>
  <c r="K10405" i="7"/>
  <c r="K10517" i="7"/>
  <c r="K10549" i="7"/>
  <c r="K10636" i="7"/>
  <c r="K10700" i="7"/>
  <c r="K10836" i="7"/>
  <c r="K10922" i="7"/>
  <c r="K10938" i="7"/>
  <c r="K10518" i="7"/>
  <c r="K10637" i="7"/>
  <c r="K10645" i="7"/>
  <c r="K10603" i="7"/>
  <c r="K10940" i="7"/>
  <c r="K11046" i="7"/>
  <c r="K10929" i="7"/>
  <c r="K11047" i="7"/>
  <c r="K11431" i="7"/>
  <c r="A9886" i="7" s="1"/>
  <c r="K11815" i="7"/>
  <c r="K10195" i="7"/>
  <c r="K10845" i="7"/>
  <c r="K11648" i="7"/>
  <c r="A9627" i="7" s="1"/>
  <c r="K9900" i="7"/>
  <c r="K10339" i="7"/>
  <c r="K10846" i="7"/>
  <c r="K11281" i="7"/>
  <c r="K11649" i="7"/>
  <c r="A9628" i="7" s="1"/>
  <c r="K11833" i="7"/>
  <c r="K11002" i="7"/>
  <c r="A10305" i="7" s="1"/>
  <c r="K11227" i="7"/>
  <c r="K11282" i="7"/>
  <c r="K11290" i="7"/>
  <c r="K11650" i="7"/>
  <c r="K10349" i="7"/>
  <c r="K10519" i="7"/>
  <c r="K10835" i="7"/>
  <c r="K10921" i="7"/>
  <c r="K11244" i="7"/>
  <c r="K11291" i="7"/>
  <c r="K11635" i="7"/>
  <c r="A9756" i="7" s="1"/>
  <c r="K11651" i="7"/>
  <c r="A9630" i="7" s="1"/>
  <c r="K11691" i="7"/>
  <c r="K12123" i="7"/>
  <c r="K10939" i="7"/>
  <c r="K11293" i="7"/>
  <c r="K11652" i="7"/>
  <c r="K10638" i="7"/>
  <c r="K11653" i="7"/>
  <c r="K11654" i="7"/>
  <c r="K11060" i="7"/>
  <c r="K10837" i="7"/>
  <c r="K11292" i="7"/>
  <c r="K10937" i="7"/>
  <c r="K11092" i="7"/>
  <c r="K12289" i="7"/>
  <c r="K12297" i="7"/>
  <c r="K12305" i="7"/>
  <c r="K12313" i="7"/>
  <c r="K12353" i="7"/>
  <c r="K12306" i="7"/>
  <c r="K12418" i="7"/>
  <c r="K12514" i="7"/>
  <c r="K12866" i="7"/>
  <c r="K13058" i="7"/>
  <c r="K13098" i="7"/>
  <c r="K13538" i="7"/>
  <c r="K13754" i="7"/>
  <c r="K13818" i="7"/>
  <c r="K13842" i="7"/>
  <c r="K13882" i="7"/>
  <c r="K13739" i="7"/>
  <c r="K13755" i="7"/>
  <c r="K13763" i="7"/>
  <c r="K13771" i="7"/>
  <c r="K13843" i="7"/>
  <c r="A7517" i="7" s="1"/>
  <c r="K12348" i="7"/>
  <c r="K12388" i="7"/>
  <c r="K12492" i="7"/>
  <c r="K12301" i="7"/>
  <c r="K12309" i="7"/>
  <c r="A9014" i="7" s="1"/>
  <c r="K12389" i="7"/>
  <c r="K12773" i="7"/>
  <c r="K13757" i="7"/>
  <c r="K13773" i="7"/>
  <c r="K13821" i="7"/>
  <c r="K12303" i="7"/>
  <c r="K12343" i="7"/>
  <c r="K12351" i="7"/>
  <c r="K12503" i="7"/>
  <c r="K12927" i="7"/>
  <c r="K13056" i="7"/>
  <c r="K13735" i="7"/>
  <c r="K13745" i="7"/>
  <c r="K13759" i="7"/>
  <c r="K13817" i="7"/>
  <c r="K12312" i="7"/>
  <c r="K12600" i="7"/>
  <c r="K12766" i="7"/>
  <c r="K12782" i="7"/>
  <c r="K12928" i="7"/>
  <c r="K13736" i="7"/>
  <c r="K13760" i="7"/>
  <c r="K13808" i="7"/>
  <c r="K13864" i="7"/>
  <c r="K13878" i="7"/>
  <c r="K12929" i="7"/>
  <c r="K13772" i="7"/>
  <c r="K13822" i="7"/>
  <c r="K13865" i="7"/>
  <c r="K12288" i="7"/>
  <c r="K13412" i="7"/>
  <c r="K13663" i="7"/>
  <c r="K13052" i="7"/>
  <c r="K13752" i="7"/>
  <c r="K14078" i="7"/>
  <c r="K12774" i="7"/>
  <c r="K12864" i="7"/>
  <c r="K13062" i="7"/>
  <c r="K13753" i="7"/>
  <c r="K13871" i="7"/>
  <c r="K12296" i="7"/>
  <c r="K12775" i="7"/>
  <c r="K13054" i="7"/>
  <c r="K13063" i="7"/>
  <c r="K13097" i="7"/>
  <c r="K13756" i="7"/>
  <c r="K13815" i="7"/>
  <c r="K13872" i="7"/>
  <c r="K13884" i="7"/>
  <c r="K12304" i="7"/>
  <c r="K12352" i="7"/>
  <c r="K12792" i="7"/>
  <c r="K12926" i="7"/>
  <c r="K13734" i="7"/>
  <c r="K13744" i="7"/>
  <c r="K13758" i="7"/>
  <c r="K13816" i="7"/>
  <c r="K8236" i="7"/>
  <c r="K7845" i="7"/>
  <c r="K7846" i="7"/>
  <c r="K7894" i="7"/>
  <c r="K7895" i="7"/>
  <c r="K8272" i="7"/>
  <c r="A13078" i="7" s="1"/>
  <c r="K8330" i="7"/>
  <c r="K8331" i="7"/>
  <c r="K8659" i="7"/>
  <c r="K9083" i="7"/>
  <c r="A12265" i="7" s="1"/>
  <c r="K8732" i="7"/>
  <c r="A12611" i="7" s="1"/>
  <c r="K8329" i="7"/>
  <c r="K8822" i="7"/>
  <c r="K9694" i="7"/>
  <c r="A11670" i="7" s="1"/>
  <c r="K8821" i="7"/>
  <c r="K9695" i="7"/>
  <c r="K9178" i="7"/>
  <c r="A12186" i="7" s="1"/>
  <c r="K9283" i="7"/>
  <c r="K9300" i="7"/>
  <c r="K9595" i="7"/>
  <c r="K9294" i="7"/>
  <c r="K10014" i="7"/>
  <c r="A11322" i="7" s="1"/>
  <c r="K10126" i="7"/>
  <c r="A11226" i="7" s="1"/>
  <c r="K10127" i="7"/>
  <c r="K9693" i="7"/>
  <c r="K9596" i="7"/>
  <c r="K10074" i="7"/>
  <c r="K9995" i="7"/>
  <c r="K10035" i="7"/>
  <c r="K10075" i="7"/>
  <c r="K10133" i="7"/>
  <c r="K10132" i="7"/>
  <c r="K10424" i="7"/>
  <c r="K10432" i="7"/>
  <c r="K10456" i="7"/>
  <c r="K10823" i="7"/>
  <c r="K10839" i="7"/>
  <c r="K10705" i="7"/>
  <c r="K10785" i="7"/>
  <c r="K10802" i="7"/>
  <c r="A10537" i="7" s="1"/>
  <c r="K10352" i="7"/>
  <c r="K10431" i="7"/>
  <c r="K11086" i="7"/>
  <c r="A10257" i="7" s="1"/>
  <c r="K11495" i="7"/>
  <c r="K10567" i="7"/>
  <c r="K11168" i="7"/>
  <c r="K11953" i="7"/>
  <c r="K11977" i="7"/>
  <c r="K11042" i="7"/>
  <c r="K11169" i="7"/>
  <c r="K11362" i="7"/>
  <c r="K11170" i="7"/>
  <c r="K11979" i="7"/>
  <c r="K10100" i="7"/>
  <c r="K11869" i="7"/>
  <c r="K11636" i="7"/>
  <c r="A9757" i="7" s="1"/>
  <c r="K11901" i="7"/>
  <c r="K11389" i="7"/>
  <c r="K11917" i="7"/>
  <c r="K13789" i="7"/>
  <c r="K14062" i="7"/>
  <c r="K12948" i="7"/>
  <c r="K13292" i="7"/>
  <c r="A4880" i="7"/>
  <c r="A5995" i="7"/>
  <c r="K7795" i="7"/>
  <c r="A13485" i="7" s="1"/>
  <c r="K8375" i="7"/>
  <c r="K8619" i="7"/>
  <c r="K9112" i="7"/>
  <c r="K9565" i="7"/>
  <c r="K10314" i="7"/>
  <c r="A11013" i="7" s="1"/>
  <c r="K9972" i="7"/>
  <c r="A11361" i="7" s="1"/>
  <c r="K10716" i="7"/>
  <c r="K11006" i="7"/>
  <c r="A10309" i="7" s="1"/>
  <c r="K11673" i="7"/>
  <c r="K11411" i="7"/>
  <c r="K12493" i="7"/>
  <c r="K13982" i="7"/>
  <c r="K13156" i="7"/>
  <c r="K7995" i="7"/>
  <c r="K7994" i="7"/>
  <c r="K8503" i="7"/>
  <c r="K8954" i="7"/>
  <c r="A12377" i="7" s="1"/>
  <c r="K8955" i="7"/>
  <c r="A12378" i="7" s="1"/>
  <c r="K8956" i="7"/>
  <c r="K8502" i="7"/>
  <c r="K9392" i="7"/>
  <c r="K9393" i="7"/>
  <c r="K8501" i="7"/>
  <c r="K9395" i="7"/>
  <c r="K9846" i="7"/>
  <c r="A11485" i="7" s="1"/>
  <c r="K10229" i="7"/>
  <c r="K9847" i="7"/>
  <c r="A11486" i="7" s="1"/>
  <c r="K9848" i="7"/>
  <c r="K7993" i="7"/>
  <c r="K10228" i="7"/>
  <c r="K10917" i="7"/>
  <c r="K10918" i="7"/>
  <c r="K10597" i="7"/>
  <c r="K10598" i="7"/>
  <c r="K11447" i="7"/>
  <c r="K12167" i="7"/>
  <c r="K11243" i="7"/>
  <c r="K11555" i="7"/>
  <c r="K12166" i="7"/>
  <c r="K12745" i="7"/>
  <c r="K12450" i="7"/>
  <c r="K13210" i="7"/>
  <c r="K13730" i="7"/>
  <c r="K13726" i="7"/>
  <c r="K14142" i="7"/>
  <c r="K13033" i="7"/>
  <c r="K12748" i="7"/>
  <c r="K12144" i="7"/>
  <c r="K12146" i="7"/>
  <c r="K12131" i="7"/>
  <c r="A9208" i="7" s="1"/>
  <c r="K12147" i="7"/>
  <c r="K12133" i="7"/>
  <c r="K12134" i="7"/>
  <c r="K12157" i="7"/>
  <c r="K12158" i="7"/>
  <c r="K12132" i="7"/>
  <c r="A5396" i="7"/>
  <c r="K7863" i="7"/>
  <c r="K8571" i="7"/>
  <c r="K10345" i="7"/>
  <c r="K10714" i="7"/>
  <c r="A10602" i="7" s="1"/>
  <c r="K11223" i="7"/>
  <c r="K11629" i="7"/>
  <c r="K12102" i="7"/>
  <c r="K12337" i="7"/>
  <c r="K12338" i="7"/>
  <c r="K12216" i="7"/>
  <c r="K7958" i="7"/>
  <c r="A13371" i="7" s="1"/>
  <c r="K9052" i="7"/>
  <c r="K9167" i="7"/>
  <c r="K9375" i="7"/>
  <c r="K9751" i="7"/>
  <c r="K9195" i="7"/>
  <c r="K9637" i="7"/>
  <c r="K9612" i="7"/>
  <c r="K10056" i="7"/>
  <c r="K9752" i="7"/>
  <c r="A11578" i="7" s="1"/>
  <c r="K9761" i="7"/>
  <c r="A11556" i="7" s="1"/>
  <c r="K9762" i="7"/>
  <c r="A11557" i="7" s="1"/>
  <c r="K10289" i="7"/>
  <c r="K10607" i="7"/>
  <c r="K10288" i="7"/>
  <c r="K10895" i="7"/>
  <c r="K10506" i="7"/>
  <c r="K10713" i="7"/>
  <c r="K10865" i="7"/>
  <c r="K10557" i="7"/>
  <c r="K10612" i="7"/>
  <c r="K11399" i="7"/>
  <c r="K12048" i="7"/>
  <c r="K12009" i="7"/>
  <c r="K11050" i="7"/>
  <c r="K11410" i="7"/>
  <c r="K11748" i="7"/>
  <c r="K11749" i="7"/>
  <c r="K12257" i="7"/>
  <c r="K12810" i="7"/>
  <c r="K13434" i="7"/>
  <c r="K13586" i="7"/>
  <c r="K12581" i="7"/>
  <c r="K13389" i="7"/>
  <c r="K13433" i="7"/>
  <c r="K13390" i="7"/>
  <c r="K13596" i="7"/>
  <c r="K13391" i="7"/>
  <c r="K12384" i="7"/>
  <c r="K13392" i="7"/>
  <c r="K13991" i="7"/>
  <c r="K13992" i="7"/>
  <c r="A5801" i="7"/>
  <c r="K8966" i="7"/>
  <c r="A12369" i="7" s="1"/>
  <c r="K7787" i="7"/>
  <c r="K7906" i="7"/>
  <c r="K7930" i="7"/>
  <c r="K8839" i="7"/>
  <c r="K8737" i="7"/>
  <c r="A12578" i="7" s="1"/>
  <c r="K8347" i="7"/>
  <c r="K8348" i="7"/>
  <c r="A13023" i="7" s="1"/>
  <c r="K8382" i="7"/>
  <c r="K8838" i="7"/>
  <c r="K8862" i="7"/>
  <c r="K9111" i="7"/>
  <c r="K9710" i="7"/>
  <c r="K9633" i="7"/>
  <c r="K9745" i="7"/>
  <c r="K8185" i="7"/>
  <c r="A13092" i="7" s="1"/>
  <c r="K9275" i="7"/>
  <c r="K9270" i="7"/>
  <c r="K9709" i="7"/>
  <c r="A11685" i="7" s="1"/>
  <c r="K10103" i="7"/>
  <c r="K9293" i="7"/>
  <c r="K10370" i="7"/>
  <c r="K10125" i="7"/>
  <c r="A11225" i="7" s="1"/>
  <c r="K10141" i="7"/>
  <c r="K10775" i="7"/>
  <c r="K10140" i="7"/>
  <c r="K10466" i="7"/>
  <c r="K10801" i="7"/>
  <c r="K10826" i="7"/>
  <c r="A10561" i="7" s="1"/>
  <c r="K10758" i="7"/>
  <c r="K11093" i="7"/>
  <c r="K11406" i="7"/>
  <c r="A9912" i="7" s="1"/>
  <c r="K11518" i="7"/>
  <c r="A9805" i="7" s="1"/>
  <c r="K10439" i="7"/>
  <c r="K11344" i="7"/>
  <c r="K11182" i="7"/>
  <c r="K11183" i="7"/>
  <c r="K11754" i="7"/>
  <c r="K11003" i="7"/>
  <c r="K11059" i="7"/>
  <c r="K11867" i="7"/>
  <c r="K11899" i="7"/>
  <c r="K11931" i="7"/>
  <c r="K10423" i="7"/>
  <c r="K11004" i="7"/>
  <c r="K11756" i="7"/>
  <c r="K12601" i="7"/>
  <c r="K12226" i="7"/>
  <c r="K12490" i="7"/>
  <c r="K12602" i="7"/>
  <c r="K12227" i="7"/>
  <c r="K13435" i="7"/>
  <c r="K13795" i="7"/>
  <c r="K13915" i="7"/>
  <c r="K12638" i="7"/>
  <c r="K13238" i="7"/>
  <c r="K13239" i="7"/>
  <c r="K13972" i="7"/>
  <c r="K12895" i="7"/>
  <c r="K13020" i="7"/>
  <c r="K13240" i="7"/>
  <c r="K12344" i="7"/>
  <c r="K14112" i="7"/>
  <c r="K14113" i="7"/>
  <c r="K7941" i="7"/>
  <c r="K8968" i="7"/>
  <c r="A12371" i="7" s="1"/>
  <c r="K8992" i="7"/>
  <c r="A12341" i="7" s="1"/>
  <c r="K8393" i="7"/>
  <c r="K8394" i="7"/>
  <c r="K8970" i="7"/>
  <c r="A12373" i="7" s="1"/>
  <c r="K8390" i="7"/>
  <c r="K8606" i="7"/>
  <c r="A12721" i="7" s="1"/>
  <c r="K8670" i="7"/>
  <c r="K9324" i="7"/>
  <c r="K9387" i="7"/>
  <c r="K9966" i="7"/>
  <c r="K10237" i="7"/>
  <c r="K9364" i="7"/>
  <c r="K10151" i="7"/>
  <c r="K10159" i="7"/>
  <c r="K10185" i="7"/>
  <c r="K9965" i="7"/>
  <c r="K10236" i="7"/>
  <c r="K10930" i="7"/>
  <c r="K10701" i="7"/>
  <c r="A10589" i="7" s="1"/>
  <c r="K12106" i="7"/>
  <c r="K11185" i="7"/>
  <c r="K11692" i="7"/>
  <c r="A3691" i="7"/>
  <c r="K12522" i="7"/>
  <c r="K12530" i="7"/>
  <c r="K13138" i="7"/>
  <c r="K12204" i="7"/>
  <c r="K12894" i="7"/>
  <c r="K13225" i="7"/>
  <c r="K13009" i="7"/>
  <c r="K14141" i="7"/>
  <c r="K12840" i="7"/>
  <c r="K13137" i="7"/>
  <c r="K14079" i="7"/>
  <c r="K14111" i="7"/>
  <c r="K13494" i="7"/>
  <c r="A5072" i="7"/>
  <c r="K8027" i="7"/>
  <c r="K8123" i="7"/>
  <c r="A13212" i="7" s="1"/>
  <c r="K8020" i="7"/>
  <c r="K8028" i="7"/>
  <c r="K7629" i="7"/>
  <c r="K7685" i="7"/>
  <c r="K8021" i="7"/>
  <c r="K8061" i="7"/>
  <c r="K7694" i="7"/>
  <c r="K7710" i="7"/>
  <c r="A13629" i="7" s="1"/>
  <c r="K8014" i="7"/>
  <c r="K8022" i="7"/>
  <c r="K8054" i="7"/>
  <c r="K8062" i="7"/>
  <c r="K8078" i="7"/>
  <c r="A13255" i="7" s="1"/>
  <c r="K7639" i="7"/>
  <c r="A13659" i="7" s="1"/>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A12767" i="7" s="1"/>
  <c r="K8547" i="7"/>
  <c r="K8979" i="7"/>
  <c r="K9011" i="7"/>
  <c r="K7625" i="7"/>
  <c r="K8009" i="7"/>
  <c r="K8524" i="7"/>
  <c r="K8548" i="7"/>
  <c r="K8518" i="7"/>
  <c r="A12801" i="7" s="1"/>
  <c r="K8982" i="7"/>
  <c r="K9006" i="7"/>
  <c r="K9446" i="7"/>
  <c r="K9415" i="7"/>
  <c r="K9423" i="7"/>
  <c r="K9440" i="7"/>
  <c r="K9448" i="7"/>
  <c r="A11890" i="7" s="1"/>
  <c r="K9409" i="7"/>
  <c r="K9417" i="7"/>
  <c r="K9449" i="7"/>
  <c r="K8981" i="7"/>
  <c r="K9005" i="7"/>
  <c r="K9410" i="7"/>
  <c r="K9008" i="7"/>
  <c r="K9411" i="7"/>
  <c r="K9451" i="7"/>
  <c r="K9413" i="7"/>
  <c r="K9437" i="7"/>
  <c r="K9878" i="7"/>
  <c r="A11467" i="7" s="1"/>
  <c r="K10245" i="7"/>
  <c r="K10261" i="7"/>
  <c r="K10269" i="7"/>
  <c r="K9039" i="7"/>
  <c r="K9855" i="7"/>
  <c r="A11478" i="7" s="1"/>
  <c r="K9871" i="7"/>
  <c r="K9879" i="7"/>
  <c r="K10246" i="7"/>
  <c r="K10270" i="7"/>
  <c r="K9856" i="7"/>
  <c r="A11479" i="7" s="1"/>
  <c r="K9872" i="7"/>
  <c r="K10247" i="7"/>
  <c r="K10271" i="7"/>
  <c r="K9857" i="7"/>
  <c r="A11480" i="7" s="1"/>
  <c r="K9881" i="7"/>
  <c r="K10248" i="7"/>
  <c r="A11089" i="7" s="1"/>
  <c r="K10272" i="7"/>
  <c r="K9850" i="7"/>
  <c r="A11473" i="7" s="1"/>
  <c r="K9858" i="7"/>
  <c r="A11481" i="7" s="1"/>
  <c r="K9874" i="7"/>
  <c r="K9914" i="7"/>
  <c r="A11376" i="7" s="1"/>
  <c r="K10249" i="7"/>
  <c r="K10273" i="7"/>
  <c r="K9859" i="7"/>
  <c r="A11482" i="7" s="1"/>
  <c r="K9875" i="7"/>
  <c r="K9947" i="7"/>
  <c r="K10250" i="7"/>
  <c r="K8525" i="7"/>
  <c r="K9853" i="7"/>
  <c r="A11476" i="7" s="1"/>
  <c r="K9877" i="7"/>
  <c r="K10276" i="7"/>
  <c r="K9876" i="7"/>
  <c r="A11465" i="7" s="1"/>
  <c r="K10615" i="7"/>
  <c r="K10623" i="7"/>
  <c r="K10941" i="7"/>
  <c r="K10949" i="7"/>
  <c r="A10391" i="7" s="1"/>
  <c r="K10608" i="7"/>
  <c r="K10624" i="7"/>
  <c r="K10625" i="7"/>
  <c r="K10935" i="7"/>
  <c r="K10943" i="7"/>
  <c r="A10385" i="7" s="1"/>
  <c r="K10944" i="7"/>
  <c r="K9444" i="7"/>
  <c r="K9412" i="7"/>
  <c r="K11278" i="7"/>
  <c r="K10259" i="7"/>
  <c r="K10945" i="7"/>
  <c r="K11279" i="7"/>
  <c r="K11511" i="7"/>
  <c r="K10948" i="7"/>
  <c r="K11506" i="7"/>
  <c r="K11514" i="7"/>
  <c r="K11778" i="7"/>
  <c r="K11507" i="7"/>
  <c r="K11523" i="7"/>
  <c r="K11779" i="7"/>
  <c r="K11276" i="7"/>
  <c r="K11277" i="7"/>
  <c r="K11806" i="7"/>
  <c r="K11508" i="7"/>
  <c r="K10924" i="7"/>
  <c r="K11796" i="7"/>
  <c r="A2953" i="7"/>
  <c r="K12185" i="7"/>
  <c r="K12481" i="7"/>
  <c r="K12474" i="7"/>
  <c r="K12482" i="7"/>
  <c r="K12498" i="7"/>
  <c r="K12842" i="7"/>
  <c r="K13130" i="7"/>
  <c r="K13354" i="7"/>
  <c r="K13490" i="7"/>
  <c r="K12843" i="7"/>
  <c r="K12851" i="7"/>
  <c r="K13123" i="7"/>
  <c r="K13131" i="7"/>
  <c r="K13899" i="7"/>
  <c r="K12181" i="7"/>
  <c r="K12477" i="7"/>
  <c r="K12853" i="7"/>
  <c r="K12869" i="7"/>
  <c r="K13069" i="7"/>
  <c r="K13101" i="7"/>
  <c r="K13125" i="7"/>
  <c r="K12182" i="7"/>
  <c r="K12462" i="7"/>
  <c r="K12463" i="7"/>
  <c r="K12479" i="7"/>
  <c r="K12847" i="7"/>
  <c r="K13409" i="7"/>
  <c r="K13497" i="7"/>
  <c r="K13937" i="7"/>
  <c r="K12480" i="7"/>
  <c r="K13124" i="7"/>
  <c r="K13071" i="7"/>
  <c r="K13126" i="7"/>
  <c r="K13136" i="7"/>
  <c r="K13216" i="7"/>
  <c r="K13489" i="7"/>
  <c r="K13751" i="7"/>
  <c r="K12852" i="7"/>
  <c r="K13127" i="7"/>
  <c r="K13128" i="7"/>
  <c r="K13129" i="7"/>
  <c r="K13934" i="7"/>
  <c r="K13351" i="7"/>
  <c r="K13495" i="7"/>
  <c r="K13806" i="7"/>
  <c r="K13904" i="7"/>
  <c r="K11803" i="7"/>
  <c r="L11803" i="7" s="1"/>
  <c r="A4624" i="7"/>
  <c r="K12521" i="7"/>
  <c r="K12850" i="7"/>
  <c r="K13186" i="7"/>
  <c r="K13554" i="7"/>
  <c r="K13949" i="7"/>
  <c r="K12487" i="7"/>
  <c r="K12857" i="7"/>
  <c r="K13496" i="7"/>
  <c r="K12200" i="7"/>
  <c r="K13104" i="7"/>
  <c r="K13929" i="7"/>
  <c r="K12208" i="7"/>
  <c r="K7595" i="7"/>
  <c r="A13729" i="7" s="1"/>
  <c r="K7859" i="7"/>
  <c r="A13458" i="7" s="1"/>
  <c r="K7724" i="7"/>
  <c r="K7860" i="7"/>
  <c r="A13459" i="7" s="1"/>
  <c r="K7956" i="7"/>
  <c r="A13369" i="7" s="1"/>
  <c r="K7861" i="7"/>
  <c r="K7933" i="7"/>
  <c r="K7934" i="7"/>
  <c r="K8104" i="7"/>
  <c r="K8615" i="7"/>
  <c r="K8984" i="7"/>
  <c r="K8897" i="7"/>
  <c r="K8298" i="7"/>
  <c r="K8454" i="7"/>
  <c r="K9201" i="7"/>
  <c r="K9560" i="7"/>
  <c r="K9632" i="7"/>
  <c r="K8869" i="7"/>
  <c r="K9385" i="7"/>
  <c r="K9323" i="7"/>
  <c r="K9490" i="7"/>
  <c r="K9124" i="7"/>
  <c r="K9340" i="7"/>
  <c r="K9830" i="7"/>
  <c r="K10286" i="7"/>
  <c r="K10294" i="7"/>
  <c r="K9750" i="7"/>
  <c r="A11576" i="7" s="1"/>
  <c r="K9793" i="7"/>
  <c r="K10287" i="7"/>
  <c r="K9436" i="7"/>
  <c r="K10009" i="7"/>
  <c r="K10153" i="7"/>
  <c r="K10258" i="7"/>
  <c r="K9893" i="7"/>
  <c r="K10244" i="7"/>
  <c r="K10552" i="7"/>
  <c r="K10751" i="7"/>
  <c r="K10553" i="7"/>
  <c r="K10642" i="7"/>
  <c r="K10746" i="7"/>
  <c r="K10858" i="7"/>
  <c r="K10399" i="7"/>
  <c r="K11071" i="7"/>
  <c r="K11118" i="7"/>
  <c r="A10150" i="7" s="1"/>
  <c r="K12153" i="7"/>
  <c r="K12002" i="7"/>
  <c r="K10931" i="7"/>
  <c r="K11048" i="7"/>
  <c r="K11257" i="7"/>
  <c r="K11712" i="7"/>
  <c r="K11713" i="7"/>
  <c r="K12001" i="7"/>
  <c r="K11215" i="7"/>
  <c r="K11714" i="7"/>
  <c r="K12154" i="7"/>
  <c r="K11379" i="7"/>
  <c r="K11715" i="7"/>
  <c r="K12003" i="7"/>
  <c r="K12155" i="7"/>
  <c r="K11717" i="7"/>
  <c r="K12156" i="7"/>
  <c r="K11718" i="7"/>
  <c r="K10955" i="7"/>
  <c r="K11381" i="7"/>
  <c r="K11716" i="7"/>
  <c r="K12345" i="7"/>
  <c r="K12753" i="7"/>
  <c r="K12346" i="7"/>
  <c r="K13226" i="7"/>
  <c r="K13234" i="7"/>
  <c r="K13578" i="7"/>
  <c r="K12347" i="7"/>
  <c r="A8894" i="7" s="1"/>
  <c r="K12755" i="7"/>
  <c r="K13227" i="7"/>
  <c r="K13235" i="7"/>
  <c r="K13229" i="7"/>
  <c r="K13237" i="7"/>
  <c r="K12751" i="7"/>
  <c r="K13236" i="7"/>
  <c r="K14068" i="7"/>
  <c r="K13228" i="7"/>
  <c r="K14069" i="7"/>
  <c r="K13230" i="7"/>
  <c r="K13575" i="7"/>
  <c r="K14070" i="7"/>
  <c r="K13231" i="7"/>
  <c r="K13576" i="7"/>
  <c r="K14071" i="7"/>
  <c r="K13232" i="7"/>
  <c r="K13577" i="7"/>
  <c r="K13233" i="7"/>
  <c r="A31" i="7"/>
  <c r="A888" i="7"/>
  <c r="K7876" i="7"/>
  <c r="K7940" i="7"/>
  <c r="K8284" i="7"/>
  <c r="K9223" i="7"/>
  <c r="K9383" i="7"/>
  <c r="K9634" i="7"/>
  <c r="K10064" i="7"/>
  <c r="K10760" i="7"/>
  <c r="K10530" i="7"/>
  <c r="K11074" i="7"/>
  <c r="K11269" i="7"/>
  <c r="K11645" i="7"/>
  <c r="K12898" i="7"/>
  <c r="K13922" i="7"/>
  <c r="K13155" i="7"/>
  <c r="K13923" i="7"/>
  <c r="K12287" i="7"/>
  <c r="K12718" i="7"/>
  <c r="K13868" i="7"/>
  <c r="K7709" i="7"/>
  <c r="K8150" i="7"/>
  <c r="K8603" i="7"/>
  <c r="K9062" i="7"/>
  <c r="K9690" i="7"/>
  <c r="K10285" i="7"/>
  <c r="K9906" i="7"/>
  <c r="K11655" i="7"/>
  <c r="K10691" i="7"/>
  <c r="K10996" i="7"/>
  <c r="K11372" i="7"/>
  <c r="K11852" i="7"/>
  <c r="K13514" i="7"/>
  <c r="K13219" i="7"/>
  <c r="K13947" i="7"/>
  <c r="K12206" i="7"/>
  <c r="K12825" i="7"/>
  <c r="K13103" i="7"/>
  <c r="K8252" i="7"/>
  <c r="K7774" i="7"/>
  <c r="K8625" i="7"/>
  <c r="K8626" i="7"/>
  <c r="K9183" i="7"/>
  <c r="K9496" i="7"/>
  <c r="K9942" i="7"/>
  <c r="A9942" i="7" s="1"/>
  <c r="K11009" i="7"/>
  <c r="K11409" i="7"/>
  <c r="K10312" i="7"/>
  <c r="K11630" i="7"/>
  <c r="K10715" i="7"/>
  <c r="K13506" i="7"/>
  <c r="K13819" i="7"/>
  <c r="K12245" i="7"/>
  <c r="K13029" i="7"/>
  <c r="K12614" i="7"/>
  <c r="K13188" i="7"/>
  <c r="K13264" i="7"/>
  <c r="K14105" i="7"/>
  <c r="K7950" i="7"/>
  <c r="A13381" i="7" s="1"/>
  <c r="K7951" i="7"/>
  <c r="K8392" i="7"/>
  <c r="K8744" i="7"/>
  <c r="K8747" i="7"/>
  <c r="K8803" i="7"/>
  <c r="K8420" i="7"/>
  <c r="K8764" i="7"/>
  <c r="K7977" i="7"/>
  <c r="K9799" i="7"/>
  <c r="K10174" i="7"/>
  <c r="K9784" i="7"/>
  <c r="K9785" i="7"/>
  <c r="K9798" i="7"/>
  <c r="K10536" i="7"/>
  <c r="K10880" i="7"/>
  <c r="A10455" i="7" s="1"/>
  <c r="K10539" i="7"/>
  <c r="K10550" i="7"/>
  <c r="K11205" i="7"/>
  <c r="K11459" i="7"/>
  <c r="K12020" i="7"/>
  <c r="K11676" i="7"/>
  <c r="A11676" i="7" s="1"/>
  <c r="K11628" i="7"/>
  <c r="K11677" i="7"/>
  <c r="A3725" i="7"/>
  <c r="A3734" i="7"/>
  <c r="K12697" i="7"/>
  <c r="K12642" i="7"/>
  <c r="K12722" i="7"/>
  <c r="K12834" i="7"/>
  <c r="K12299" i="7"/>
  <c r="K12387" i="7"/>
  <c r="K12643" i="7"/>
  <c r="K13139" i="7"/>
  <c r="K13187" i="7"/>
  <c r="K12300" i="7"/>
  <c r="K12308" i="7"/>
  <c r="K12589" i="7"/>
  <c r="K12813" i="7"/>
  <c r="K12925" i="7"/>
  <c r="K12997" i="7"/>
  <c r="K13933" i="7"/>
  <c r="K12814" i="7"/>
  <c r="K13112" i="7"/>
  <c r="K13398" i="7"/>
  <c r="K12996" i="7"/>
  <c r="K12644" i="7"/>
  <c r="K14029" i="7"/>
  <c r="K13164" i="7"/>
  <c r="K13460" i="7"/>
  <c r="K13932" i="7"/>
  <c r="K13064" i="7"/>
  <c r="K13111" i="7"/>
  <c r="A6238" i="7"/>
  <c r="K8314" i="7"/>
  <c r="A12989" i="7" s="1"/>
  <c r="K7889" i="7"/>
  <c r="K8804" i="7"/>
  <c r="K9680" i="7"/>
  <c r="K9306" i="7"/>
  <c r="K10137" i="7"/>
  <c r="K10449" i="7"/>
  <c r="K10816" i="7"/>
  <c r="A10551" i="7" s="1"/>
  <c r="K11149" i="7"/>
  <c r="A10181" i="7" s="1"/>
  <c r="K11385" i="7"/>
  <c r="K11594" i="7"/>
  <c r="K12577" i="7"/>
  <c r="K12535" i="7"/>
  <c r="K12607" i="7"/>
  <c r="K14082" i="7"/>
  <c r="A7255" i="7" s="1"/>
  <c r="K12884" i="7"/>
  <c r="K13161" i="7"/>
  <c r="K12913" i="7"/>
  <c r="K13633" i="7"/>
  <c r="K7740" i="7"/>
  <c r="K7902" i="7"/>
  <c r="K7967" i="7"/>
  <c r="K8295" i="7"/>
  <c r="K7752" i="7"/>
  <c r="K8624" i="7"/>
  <c r="K8945" i="7"/>
  <c r="A12394" i="7" s="1"/>
  <c r="K9075" i="7"/>
  <c r="K8251" i="7"/>
  <c r="A13057" i="7" s="1"/>
  <c r="K8780" i="7"/>
  <c r="A12576" i="7" s="1"/>
  <c r="K9374" i="7"/>
  <c r="K9495" i="7"/>
  <c r="K9639" i="7"/>
  <c r="K9743" i="7"/>
  <c r="K9218" i="7"/>
  <c r="K9721" i="7"/>
  <c r="A11592" i="7" s="1"/>
  <c r="K9269" i="7"/>
  <c r="K9775" i="7"/>
  <c r="K9807" i="7"/>
  <c r="A11533" i="7" s="1"/>
  <c r="K9776" i="7"/>
  <c r="K10072" i="7"/>
  <c r="K10200" i="7"/>
  <c r="K9728" i="7"/>
  <c r="A11599" i="7" s="1"/>
  <c r="K9923" i="7"/>
  <c r="K10298" i="7"/>
  <c r="K9245" i="7"/>
  <c r="K9806" i="7"/>
  <c r="A11532" i="7" s="1"/>
  <c r="K10810" i="7"/>
  <c r="K10897" i="7"/>
  <c r="K10397" i="7"/>
  <c r="K10756" i="7"/>
  <c r="K10693" i="7"/>
  <c r="K11219" i="7"/>
  <c r="K12071" i="7"/>
  <c r="K12119" i="7"/>
  <c r="K11111" i="7"/>
  <c r="A10240" i="7" s="1"/>
  <c r="K11472" i="7"/>
  <c r="K11313" i="7"/>
  <c r="K11545" i="7"/>
  <c r="K11553" i="7"/>
  <c r="K11577" i="7"/>
  <c r="K11331" i="7"/>
  <c r="K11403" i="7"/>
  <c r="K10814" i="7"/>
  <c r="K11774" i="7"/>
  <c r="K12164" i="7"/>
  <c r="K10559" i="7"/>
  <c r="K11564" i="7"/>
  <c r="K11116" i="7"/>
  <c r="K12126" i="7"/>
  <c r="K12569" i="7"/>
  <c r="K13218" i="7"/>
  <c r="K13866" i="7"/>
  <c r="K12283" i="7"/>
  <c r="K12747" i="7"/>
  <c r="K12915" i="7"/>
  <c r="K13443" i="7"/>
  <c r="K12340" i="7"/>
  <c r="K12556" i="7"/>
  <c r="K12445" i="7"/>
  <c r="K12949" i="7"/>
  <c r="K13661" i="7"/>
  <c r="K12310" i="7"/>
  <c r="K12558" i="7"/>
  <c r="K12796" i="7"/>
  <c r="K13295" i="7"/>
  <c r="K13319" i="7"/>
  <c r="K13662" i="7"/>
  <c r="K13116" i="7"/>
  <c r="K12544" i="7"/>
  <c r="K13537" i="7"/>
  <c r="K13720" i="7"/>
  <c r="K14104" i="7"/>
  <c r="K13015" i="7"/>
  <c r="K7747" i="7"/>
  <c r="K8148" i="7"/>
  <c r="K7743" i="7"/>
  <c r="A13580" i="7" s="1"/>
  <c r="K7927" i="7"/>
  <c r="K7746" i="7"/>
  <c r="K8162" i="7"/>
  <c r="K8905" i="7"/>
  <c r="K8874" i="7"/>
  <c r="A12460" i="7" s="1"/>
  <c r="K8907" i="7"/>
  <c r="K8668" i="7"/>
  <c r="K9176" i="7"/>
  <c r="A12184" i="7" s="1"/>
  <c r="K9527" i="7"/>
  <c r="K9129" i="7"/>
  <c r="K9130" i="7"/>
  <c r="K9219" i="7"/>
  <c r="K9554" i="7"/>
  <c r="K9539" i="7"/>
  <c r="K9547" i="7"/>
  <c r="A9547" i="7" s="1"/>
  <c r="K9579" i="7"/>
  <c r="K9525" i="7"/>
  <c r="K10030" i="7"/>
  <c r="K10007" i="7"/>
  <c r="A11315" i="7" s="1"/>
  <c r="K9930" i="7"/>
  <c r="K10260" i="7"/>
  <c r="K10863" i="7"/>
  <c r="K10925" i="7"/>
  <c r="K9237" i="7"/>
  <c r="K10927" i="7"/>
  <c r="K10507" i="7"/>
  <c r="K10587" i="7"/>
  <c r="K10868" i="7"/>
  <c r="K10503" i="7"/>
  <c r="K11752" i="7"/>
  <c r="A9581" i="7" s="1"/>
  <c r="K12000" i="7"/>
  <c r="K11081" i="7"/>
  <c r="A11081" i="7" s="1"/>
  <c r="K11729" i="7"/>
  <c r="K11753" i="7"/>
  <c r="K11066" i="7"/>
  <c r="K11051" i="7"/>
  <c r="A10278" i="7" s="1"/>
  <c r="K11192" i="7"/>
  <c r="K12086" i="7"/>
  <c r="K11163" i="7"/>
  <c r="A11163" i="7" s="1"/>
  <c r="K11453" i="7"/>
  <c r="A391" i="7"/>
  <c r="K13202" i="7"/>
  <c r="K13450" i="7"/>
  <c r="K13610" i="7"/>
  <c r="K13451" i="7"/>
  <c r="K12733" i="7"/>
  <c r="K13405" i="7"/>
  <c r="K13453" i="7"/>
  <c r="K12734" i="7"/>
  <c r="K13544" i="7"/>
  <c r="K14018" i="7"/>
  <c r="K12692" i="7"/>
  <c r="A8632" i="7" s="1"/>
  <c r="K13879" i="7"/>
  <c r="K13585" i="7"/>
  <c r="K13200" i="7"/>
  <c r="K13404" i="7"/>
  <c r="K13452" i="7"/>
  <c r="K14032" i="7"/>
  <c r="K13454" i="7"/>
  <c r="K9051" i="7"/>
  <c r="K9802" i="7"/>
  <c r="K9804" i="7"/>
  <c r="K12049" i="7"/>
  <c r="K11267" i="7"/>
  <c r="K11674" i="7"/>
  <c r="K12401" i="7"/>
  <c r="K13594" i="7"/>
  <c r="K12252" i="7"/>
  <c r="K13141" i="7"/>
  <c r="K13637" i="7"/>
  <c r="K12254" i="7"/>
  <c r="K12687" i="7"/>
  <c r="K12952" i="7"/>
  <c r="K13145" i="7"/>
  <c r="K13140" i="7"/>
  <c r="K14031" i="7"/>
  <c r="K13440" i="7"/>
  <c r="K7925" i="7"/>
  <c r="K7926" i="7"/>
  <c r="K8000" i="7"/>
  <c r="K8320" i="7"/>
  <c r="K8281" i="7"/>
  <c r="K8913" i="7"/>
  <c r="K8321" i="7"/>
  <c r="K8810" i="7"/>
  <c r="K8914" i="7"/>
  <c r="K8811" i="7"/>
  <c r="K8915" i="7"/>
  <c r="K9289" i="7"/>
  <c r="K9284" i="7"/>
  <c r="K10086" i="7"/>
  <c r="K9724" i="7"/>
  <c r="A11595" i="7" s="1"/>
  <c r="K10087" i="7"/>
  <c r="K10268" i="7"/>
  <c r="K10369" i="7"/>
  <c r="K10464" i="7"/>
  <c r="A10901" i="7" s="1"/>
  <c r="K10886" i="7"/>
  <c r="A10886" i="7" s="1"/>
  <c r="K10267" i="7"/>
  <c r="K10808" i="7"/>
  <c r="K10887" i="7"/>
  <c r="K10809" i="7"/>
  <c r="K10888" i="7"/>
  <c r="K10367" i="7"/>
  <c r="K10685" i="7"/>
  <c r="A10685" i="7" s="1"/>
  <c r="K10368" i="7"/>
  <c r="K11534" i="7"/>
  <c r="K12128" i="7"/>
  <c r="K10463" i="7"/>
  <c r="K11560" i="7"/>
  <c r="A9773" i="7" s="1"/>
  <c r="K11417" i="7"/>
  <c r="K11561" i="7"/>
  <c r="A9774" i="7" s="1"/>
  <c r="K11569" i="7"/>
  <c r="A11569" i="7" s="1"/>
  <c r="K12121" i="7"/>
  <c r="K11562" i="7"/>
  <c r="K11570" i="7"/>
  <c r="K11098" i="7"/>
  <c r="A10227" i="7" s="1"/>
  <c r="K11563" i="7"/>
  <c r="K11155" i="7"/>
  <c r="A10187" i="7" s="1"/>
  <c r="K11156" i="7"/>
  <c r="A10188" i="7" s="1"/>
  <c r="K12148" i="7"/>
  <c r="K12273" i="7"/>
  <c r="K12777" i="7"/>
  <c r="K12274" i="7"/>
  <c r="K13498" i="7"/>
  <c r="K13938" i="7"/>
  <c r="K12203" i="7"/>
  <c r="K12923" i="7"/>
  <c r="K13675" i="7"/>
  <c r="K12560" i="7"/>
  <c r="K13144" i="7"/>
  <c r="K13510" i="7"/>
  <c r="K13511" i="7"/>
  <c r="K14083" i="7"/>
  <c r="A7256" i="7" s="1"/>
  <c r="K14099" i="7"/>
  <c r="K14100" i="7"/>
  <c r="K13676" i="7"/>
  <c r="K13142" i="7"/>
  <c r="K12776" i="7"/>
  <c r="K13143" i="7"/>
  <c r="K8253" i="7"/>
  <c r="A13059" i="7" s="1"/>
  <c r="K7818" i="7"/>
  <c r="K8809" i="7"/>
  <c r="K8969" i="7"/>
  <c r="K9082" i="7"/>
  <c r="A12264" i="7" s="1"/>
  <c r="K8516" i="7"/>
  <c r="A12819" i="7" s="1"/>
  <c r="K9406" i="7"/>
  <c r="K9705" i="7"/>
  <c r="K9706" i="7"/>
  <c r="K9580" i="7"/>
  <c r="K10112" i="7"/>
  <c r="A11212" i="7" s="1"/>
  <c r="K9945" i="7"/>
  <c r="K10473" i="7"/>
  <c r="A10910" i="7" s="1"/>
  <c r="K10800" i="7"/>
  <c r="K10769" i="7"/>
  <c r="K10684" i="7"/>
  <c r="K11010" i="7"/>
  <c r="K11346" i="7"/>
  <c r="K11626" i="7"/>
  <c r="A9747" i="7" s="1"/>
  <c r="K12618" i="7"/>
  <c r="K12922" i="7"/>
  <c r="K13509" i="7"/>
  <c r="K14014" i="7"/>
  <c r="K12248" i="7"/>
  <c r="K13767" i="7"/>
  <c r="A7575" i="7" s="1"/>
  <c r="K13168" i="7"/>
  <c r="K7922" i="7"/>
  <c r="K8623" i="7"/>
  <c r="K8249" i="7"/>
  <c r="A13055" i="7" s="1"/>
  <c r="K9018" i="7"/>
  <c r="A12292" i="7" s="1"/>
  <c r="K9568" i="7"/>
  <c r="K9181" i="7"/>
  <c r="K9971" i="7"/>
  <c r="A9971" i="7" s="1"/>
  <c r="K10474" i="7"/>
  <c r="A10911" i="7" s="1"/>
  <c r="K11094" i="7"/>
  <c r="K11345" i="7"/>
  <c r="K11539" i="7"/>
  <c r="K11627" i="7"/>
  <c r="K11218" i="7"/>
  <c r="K11661" i="7"/>
  <c r="K12907" i="7"/>
  <c r="K13805" i="7"/>
  <c r="K12494" i="7"/>
  <c r="K13388" i="7"/>
  <c r="K12606" i="7"/>
  <c r="K13502" i="7"/>
  <c r="K8117" i="7"/>
  <c r="K7631" i="7"/>
  <c r="K8569" i="7"/>
  <c r="K9041" i="7"/>
  <c r="K8939" i="7"/>
  <c r="K9443" i="7"/>
  <c r="K9659" i="7"/>
  <c r="K9894" i="7"/>
  <c r="K10266" i="7"/>
  <c r="K10631" i="7"/>
  <c r="K10957" i="7"/>
  <c r="K11330" i="7"/>
  <c r="K11499" i="7"/>
  <c r="K11965" i="7"/>
  <c r="K12533" i="7"/>
  <c r="K12198" i="7"/>
  <c r="K13100" i="7"/>
  <c r="K13478" i="7"/>
  <c r="K13536" i="7"/>
  <c r="K12959" i="7"/>
  <c r="K13504" i="7"/>
  <c r="K13902" i="7"/>
  <c r="K9689" i="7"/>
  <c r="K9445" i="7"/>
  <c r="K9722" i="7"/>
  <c r="K9938" i="7"/>
  <c r="K9939" i="7"/>
  <c r="K12028" i="7"/>
  <c r="K13378" i="7"/>
  <c r="K12196" i="7"/>
  <c r="K13357" i="7"/>
  <c r="K13153" i="7"/>
  <c r="K5957" i="7"/>
  <c r="K7924" i="7"/>
  <c r="K8631" i="7"/>
  <c r="K9242" i="7"/>
  <c r="K9626" i="7"/>
  <c r="K9117" i="7"/>
  <c r="K9907" i="7"/>
  <c r="K10605" i="7"/>
  <c r="K11195" i="7"/>
  <c r="K11283" i="7"/>
  <c r="K11468" i="7"/>
  <c r="K12515" i="7"/>
  <c r="K13395" i="7"/>
  <c r="K13365" i="7"/>
  <c r="K14098" i="7"/>
  <c r="K12456" i="7"/>
  <c r="K13598" i="7"/>
  <c r="K13881" i="7"/>
  <c r="K14103" i="7"/>
  <c r="K7908" i="7"/>
  <c r="K8309" i="7"/>
  <c r="A12984" i="7" s="1"/>
  <c r="K7855" i="7"/>
  <c r="K7911" i="7"/>
  <c r="A13445" i="7" s="1"/>
  <c r="K8352" i="7"/>
  <c r="K8242" i="7"/>
  <c r="K7913" i="7"/>
  <c r="A13401" i="7" s="1"/>
  <c r="K8735" i="7"/>
  <c r="K8384" i="7"/>
  <c r="K8785" i="7"/>
  <c r="A12488" i="7" s="1"/>
  <c r="K8802" i="7"/>
  <c r="K8350" i="7"/>
  <c r="K8614" i="7"/>
  <c r="A12667" i="7" s="1"/>
  <c r="K8790" i="7"/>
  <c r="K9143" i="7"/>
  <c r="K9662" i="7"/>
  <c r="K9288" i="7"/>
  <c r="K9663" i="7"/>
  <c r="K9249" i="7"/>
  <c r="K9672" i="7"/>
  <c r="K9251" i="7"/>
  <c r="K9570" i="7"/>
  <c r="K9674" i="7"/>
  <c r="K9675" i="7"/>
  <c r="A9675" i="7" s="1"/>
  <c r="K9572" i="7"/>
  <c r="K9831" i="7"/>
  <c r="K9967" i="7"/>
  <c r="A11356" i="7" s="1"/>
  <c r="K10095" i="7"/>
  <c r="K9661" i="7"/>
  <c r="K9824" i="7"/>
  <c r="K10040" i="7"/>
  <c r="K10096" i="7"/>
  <c r="A10096" i="7" s="1"/>
  <c r="K10098" i="7"/>
  <c r="K10091" i="7"/>
  <c r="K10386" i="7"/>
  <c r="K9088" i="7"/>
  <c r="K9837" i="7"/>
  <c r="K10777" i="7"/>
  <c r="K10491" i="7"/>
  <c r="K10706" i="7"/>
  <c r="A10706" i="7" s="1"/>
  <c r="K10421" i="7"/>
  <c r="K10422" i="7"/>
  <c r="A10859" i="7" s="1"/>
  <c r="K10486" i="7"/>
  <c r="A10923" i="7" s="1"/>
  <c r="K10821" i="7"/>
  <c r="K11133" i="7"/>
  <c r="A10165" i="7" s="1"/>
  <c r="K11079" i="7"/>
  <c r="K11134" i="7"/>
  <c r="A10166" i="7" s="1"/>
  <c r="K11343" i="7"/>
  <c r="K11927" i="7"/>
  <c r="K11633" i="7"/>
  <c r="A9754" i="7" s="1"/>
  <c r="K11490" i="7"/>
  <c r="A9822" i="7" s="1"/>
  <c r="K10420" i="7"/>
  <c r="K11491" i="7"/>
  <c r="K10797" i="7"/>
  <c r="K11132" i="7"/>
  <c r="K10717" i="7"/>
  <c r="K13026" i="7"/>
  <c r="K12555" i="7"/>
  <c r="K12909" i="7"/>
  <c r="K13749" i="7"/>
  <c r="K12230" i="7"/>
  <c r="K13158" i="7"/>
  <c r="K13986" i="7"/>
  <c r="K13248" i="7"/>
  <c r="K13249" i="7"/>
  <c r="K13750" i="7"/>
  <c r="K12910" i="7"/>
  <c r="K13503" i="7"/>
  <c r="K12911" i="7"/>
  <c r="K12912" i="7"/>
  <c r="K13985" i="7"/>
  <c r="K8254" i="7"/>
  <c r="A13060" i="7" s="1"/>
  <c r="K7865" i="7"/>
  <c r="K8630" i="7"/>
  <c r="K9582" i="7"/>
  <c r="K9227" i="7"/>
  <c r="K9611" i="7"/>
  <c r="A9611" i="7" s="1"/>
  <c r="K9870" i="7"/>
  <c r="K9970" i="7"/>
  <c r="A11359" i="7" s="1"/>
  <c r="K10241" i="7"/>
  <c r="K10313" i="7"/>
  <c r="K11568" i="7"/>
  <c r="K11680" i="7"/>
  <c r="K10932" i="7"/>
  <c r="K11206" i="7"/>
  <c r="A11206" i="7" s="1"/>
  <c r="K11100" i="7"/>
  <c r="K11404" i="7"/>
  <c r="K12553" i="7"/>
  <c r="K13674" i="7"/>
  <c r="K12499" i="7"/>
  <c r="K12619" i="7"/>
  <c r="K13803" i="7"/>
  <c r="K12189" i="7"/>
  <c r="K13501" i="7"/>
  <c r="K12191" i="7"/>
  <c r="K13271" i="7"/>
  <c r="K12849" i="7"/>
  <c r="K14015" i="7"/>
  <c r="K13024" i="7"/>
  <c r="K13768" i="7"/>
  <c r="K7883" i="7"/>
  <c r="A13449" i="7" s="1"/>
  <c r="K7884" i="7"/>
  <c r="K8200" i="7"/>
  <c r="K8201" i="7"/>
  <c r="K8726" i="7"/>
  <c r="K9566" i="7"/>
  <c r="K9567" i="7"/>
  <c r="A9567" i="7" s="1"/>
  <c r="K9177" i="7"/>
  <c r="A9177" i="7" s="1"/>
  <c r="K8725" i="7"/>
  <c r="A12604" i="7" s="1"/>
  <c r="K9182" i="7"/>
  <c r="A12190" i="7" s="1"/>
  <c r="K10374" i="7"/>
  <c r="K10065" i="7"/>
  <c r="K10066" i="7"/>
  <c r="K10728" i="7"/>
  <c r="K10373" i="7"/>
  <c r="A10373" i="7" s="1"/>
  <c r="K10375" i="7"/>
  <c r="K11807" i="7"/>
  <c r="K11808" i="7"/>
  <c r="A9529" i="7" s="1"/>
  <c r="K11522" i="7"/>
  <c r="K11524" i="7"/>
  <c r="K11525" i="7"/>
  <c r="K12497" i="7"/>
  <c r="K12298" i="7"/>
  <c r="K13162" i="7"/>
  <c r="K13930" i="7"/>
  <c r="K13163" i="7"/>
  <c r="K13931" i="7"/>
  <c r="K12917" i="7"/>
  <c r="K13813" i="7"/>
  <c r="K12918" i="7"/>
  <c r="K13814" i="7"/>
  <c r="K12612" i="7"/>
  <c r="K7907" i="7"/>
  <c r="A13441" i="7" s="1"/>
  <c r="K7915" i="7"/>
  <c r="K7916" i="7"/>
  <c r="K8244" i="7"/>
  <c r="K7909" i="7"/>
  <c r="K7917" i="7"/>
  <c r="K8245" i="7"/>
  <c r="A13051" i="7" s="1"/>
  <c r="K8349" i="7"/>
  <c r="K7910" i="7"/>
  <c r="K8310" i="7"/>
  <c r="K8007" i="7"/>
  <c r="K8311" i="7"/>
  <c r="A12986" i="7" s="1"/>
  <c r="K8351" i="7"/>
  <c r="K7856" i="7"/>
  <c r="K7912" i="7"/>
  <c r="K8312" i="7"/>
  <c r="K7914" i="7"/>
  <c r="K8355" i="7"/>
  <c r="K8783" i="7"/>
  <c r="K8356" i="7"/>
  <c r="K8784" i="7"/>
  <c r="K8800" i="7"/>
  <c r="K8840" i="7"/>
  <c r="K8243" i="7"/>
  <c r="K8385" i="7"/>
  <c r="K8801" i="7"/>
  <c r="K8841" i="7"/>
  <c r="K8386" i="7"/>
  <c r="K8786" i="7"/>
  <c r="A12489" i="7" s="1"/>
  <c r="K8842" i="7"/>
  <c r="K7857" i="7"/>
  <c r="K8787" i="7"/>
  <c r="K8788" i="7"/>
  <c r="K8313" i="7"/>
  <c r="A12988" i="7" s="1"/>
  <c r="K8354" i="7"/>
  <c r="K8734" i="7"/>
  <c r="A12613" i="7" s="1"/>
  <c r="K8308" i="7"/>
  <c r="K9287" i="7"/>
  <c r="K9574" i="7"/>
  <c r="K9670" i="7"/>
  <c r="K9678" i="7"/>
  <c r="K9248" i="7"/>
  <c r="K9671" i="7"/>
  <c r="A11647" i="7" s="1"/>
  <c r="K9679" i="7"/>
  <c r="K9664" i="7"/>
  <c r="K9250" i="7"/>
  <c r="K9569" i="7"/>
  <c r="K9665" i="7"/>
  <c r="K9673" i="7"/>
  <c r="A9673" i="7" s="1"/>
  <c r="K9666" i="7"/>
  <c r="K8789" i="7"/>
  <c r="K9087" i="7"/>
  <c r="K9571" i="7"/>
  <c r="K9667" i="7"/>
  <c r="K8613" i="7"/>
  <c r="K9142" i="7"/>
  <c r="K9573" i="7"/>
  <c r="A9573" i="7" s="1"/>
  <c r="K8297" i="7"/>
  <c r="K9660" i="7"/>
  <c r="K9823" i="7"/>
  <c r="A11489" i="7" s="1"/>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A11224" i="7" s="1"/>
  <c r="K10718" i="7"/>
  <c r="K10779" i="7"/>
  <c r="K10798" i="7"/>
  <c r="K11141" i="7"/>
  <c r="A11141" i="7" s="1"/>
  <c r="K11342" i="7"/>
  <c r="A9984" i="7" s="1"/>
  <c r="K11494" i="7"/>
  <c r="K10436" i="7"/>
  <c r="K10487" i="7"/>
  <c r="K10723" i="7"/>
  <c r="K10781" i="7"/>
  <c r="A10516" i="7" s="1"/>
  <c r="K10822" i="7"/>
  <c r="A10822" i="7" s="1"/>
  <c r="K11007" i="7"/>
  <c r="A10310" i="7" s="1"/>
  <c r="K11142" i="7"/>
  <c r="K11407" i="7"/>
  <c r="K11863" i="7"/>
  <c r="K11895" i="7"/>
  <c r="K11951" i="7"/>
  <c r="A9420" i="7" s="1"/>
  <c r="K11959" i="7"/>
  <c r="K11983" i="7"/>
  <c r="K10707" i="7"/>
  <c r="A10707" i="7" s="1"/>
  <c r="K10725" i="7"/>
  <c r="A10613" i="7" s="1"/>
  <c r="K11008" i="7"/>
  <c r="K11080" i="7"/>
  <c r="A10251" i="7" s="1"/>
  <c r="K11135" i="7"/>
  <c r="K11143" i="7"/>
  <c r="K11360" i="7"/>
  <c r="K11632" i="7"/>
  <c r="K9677" i="7"/>
  <c r="A9677" i="7" s="1"/>
  <c r="K10468" i="7"/>
  <c r="K10492" i="7"/>
  <c r="K10726" i="7"/>
  <c r="K11136" i="7"/>
  <c r="K11144" i="7"/>
  <c r="K11865" i="7"/>
  <c r="K11897" i="7"/>
  <c r="K11985" i="7"/>
  <c r="K10387" i="7"/>
  <c r="K10495" i="7"/>
  <c r="K10611" i="7"/>
  <c r="K11137" i="7"/>
  <c r="A10169" i="7" s="1"/>
  <c r="K11145" i="7"/>
  <c r="K11370" i="7"/>
  <c r="K11634" i="7"/>
  <c r="K11138" i="7"/>
  <c r="K11146" i="7"/>
  <c r="K11859" i="7"/>
  <c r="K11923" i="7"/>
  <c r="K11987" i="7"/>
  <c r="K11925" i="7"/>
  <c r="K11909" i="7"/>
  <c r="K11989" i="7"/>
  <c r="K11139" i="7"/>
  <c r="K11405" i="7"/>
  <c r="K11861" i="7"/>
  <c r="K11140" i="7"/>
  <c r="A10172" i="7" s="1"/>
  <c r="K11981" i="7"/>
  <c r="K11147" i="7"/>
  <c r="K11148" i="7"/>
  <c r="K13250" i="7"/>
  <c r="K13746" i="7"/>
  <c r="K13027" i="7"/>
  <c r="K13251" i="7"/>
  <c r="K13403" i="7"/>
  <c r="K13747" i="7"/>
  <c r="K12685" i="7"/>
  <c r="K12765" i="7"/>
  <c r="K13157" i="7"/>
  <c r="K12231" i="7"/>
  <c r="K12295" i="7"/>
  <c r="K12764" i="7"/>
  <c r="K13159" i="7"/>
  <c r="K13748" i="7"/>
  <c r="K13987" i="7"/>
  <c r="K13160" i="7"/>
  <c r="K13988" i="7"/>
  <c r="K12908" i="7"/>
  <c r="A4883" i="7"/>
  <c r="A4882" i="7"/>
  <c r="K7891" i="7"/>
  <c r="K7892" i="7"/>
  <c r="K8318" i="7"/>
  <c r="K8319" i="7"/>
  <c r="K7952" i="7"/>
  <c r="A13383" i="7" s="1"/>
  <c r="K8807" i="7"/>
  <c r="K8887" i="7"/>
  <c r="K8808" i="7"/>
  <c r="K9351" i="7"/>
  <c r="K8389" i="7"/>
  <c r="K9304" i="7"/>
  <c r="K9302" i="7"/>
  <c r="K9685" i="7"/>
  <c r="K10094" i="7"/>
  <c r="A10094" i="7" s="1"/>
  <c r="K9800" i="7"/>
  <c r="A9800" i="7" s="1"/>
  <c r="K10130" i="7"/>
  <c r="A10130" i="7" s="1"/>
  <c r="K10173" i="7"/>
  <c r="K10544" i="7"/>
  <c r="K10443" i="7"/>
  <c r="K10866" i="7"/>
  <c r="K11575" i="7"/>
  <c r="K10444" i="7"/>
  <c r="K11152" i="7"/>
  <c r="A11152" i="7" s="1"/>
  <c r="K11329" i="7"/>
  <c r="K11377" i="7"/>
  <c r="K10789" i="7"/>
  <c r="A10524" i="7" s="1"/>
  <c r="K11200" i="7"/>
  <c r="K11571" i="7"/>
  <c r="K11573" i="7"/>
  <c r="A2807" i="7"/>
  <c r="K12650" i="7"/>
  <c r="K13258" i="7"/>
  <c r="K13811" i="7"/>
  <c r="K12500" i="7"/>
  <c r="K12495" i="7"/>
  <c r="K13169" i="7"/>
  <c r="K13647" i="7"/>
  <c r="K12964" i="7"/>
  <c r="K13260" i="7"/>
  <c r="K13262" i="7"/>
  <c r="K14101" i="7"/>
  <c r="K13254" i="7"/>
  <c r="K13337" i="7"/>
  <c r="K13256" i="7"/>
  <c r="K14097" i="7"/>
  <c r="K7603" i="7"/>
  <c r="K7739" i="7"/>
  <c r="K7923" i="7"/>
  <c r="A13411" i="7" s="1"/>
  <c r="K8035" i="7"/>
  <c r="K7700" i="7"/>
  <c r="K7732" i="7"/>
  <c r="K7772" i="7"/>
  <c r="K8116" i="7"/>
  <c r="A13205" i="7" s="1"/>
  <c r="K8164" i="7"/>
  <c r="K7693" i="7"/>
  <c r="K7749" i="7"/>
  <c r="K7877" i="7"/>
  <c r="K8037" i="7"/>
  <c r="K7702" i="7"/>
  <c r="K7806" i="7"/>
  <c r="K7878" i="7"/>
  <c r="K7918" i="7"/>
  <c r="K8038" i="7"/>
  <c r="K8110" i="7"/>
  <c r="A13199" i="7" s="1"/>
  <c r="K8158" i="7"/>
  <c r="K7767" i="7"/>
  <c r="K8039" i="7"/>
  <c r="K8287" i="7"/>
  <c r="K7600" i="7"/>
  <c r="K7656" i="7"/>
  <c r="K7728" i="7"/>
  <c r="K7944" i="7"/>
  <c r="K8040" i="7"/>
  <c r="K8048" i="7"/>
  <c r="A13296" i="7" s="1"/>
  <c r="K8168" i="7"/>
  <c r="K8288" i="7"/>
  <c r="K7722" i="7"/>
  <c r="K7762" i="7"/>
  <c r="K7946" i="7"/>
  <c r="K8034" i="7"/>
  <c r="K8743" i="7"/>
  <c r="K8759" i="7"/>
  <c r="K8855" i="7"/>
  <c r="K8903" i="7"/>
  <c r="K8967" i="7"/>
  <c r="K8776" i="7"/>
  <c r="K8561" i="7"/>
  <c r="K8777" i="7"/>
  <c r="K8291" i="7"/>
  <c r="A13045" i="7" s="1"/>
  <c r="K8555" i="7"/>
  <c r="A12783" i="7" s="1"/>
  <c r="K8763" i="7"/>
  <c r="A12559" i="7" s="1"/>
  <c r="K8756" i="7"/>
  <c r="A12552" i="7" s="1"/>
  <c r="K8772" i="7"/>
  <c r="K8852" i="7"/>
  <c r="K8964" i="7"/>
  <c r="A12367" i="7" s="1"/>
  <c r="K9060" i="7"/>
  <c r="K8766" i="7"/>
  <c r="A12562" i="7" s="1"/>
  <c r="K8958" i="7"/>
  <c r="K8733" i="7"/>
  <c r="K8757" i="7"/>
  <c r="K9101" i="7"/>
  <c r="K9119" i="7"/>
  <c r="K9135" i="7"/>
  <c r="K9191" i="7"/>
  <c r="K9239" i="7"/>
  <c r="K9414" i="7"/>
  <c r="A9414" i="7" s="1"/>
  <c r="K9478" i="7"/>
  <c r="K9518" i="7"/>
  <c r="K9614" i="7"/>
  <c r="K9102" i="7"/>
  <c r="A12235" i="7" s="1"/>
  <c r="K9136" i="7"/>
  <c r="A12202" i="7" s="1"/>
  <c r="K9168" i="7"/>
  <c r="A12176" i="7" s="1"/>
  <c r="K9192" i="7"/>
  <c r="K9200" i="7"/>
  <c r="K9224" i="7"/>
  <c r="A9224" i="7" s="1"/>
  <c r="K9280" i="7"/>
  <c r="K9328" i="7"/>
  <c r="K9543" i="7"/>
  <c r="K9551" i="7"/>
  <c r="K9575" i="7"/>
  <c r="K8741" i="7"/>
  <c r="A12582" i="7" s="1"/>
  <c r="K9137" i="7"/>
  <c r="K9225" i="7"/>
  <c r="K9241" i="7"/>
  <c r="K9368" i="7"/>
  <c r="K9544" i="7"/>
  <c r="K9537" i="7"/>
  <c r="K9545" i="7"/>
  <c r="K9553" i="7"/>
  <c r="K9179" i="7"/>
  <c r="A12187" i="7" s="1"/>
  <c r="K9339" i="7"/>
  <c r="K9514" i="7"/>
  <c r="K9618" i="7"/>
  <c r="K8749" i="7"/>
  <c r="K9164" i="7"/>
  <c r="K9172" i="7"/>
  <c r="A12180" i="7" s="1"/>
  <c r="K9220" i="7"/>
  <c r="K9499" i="7"/>
  <c r="K9523" i="7"/>
  <c r="K9134" i="7"/>
  <c r="K9198" i="7"/>
  <c r="K9477" i="7"/>
  <c r="K9533" i="7"/>
  <c r="K9918" i="7"/>
  <c r="A11380" i="7" s="1"/>
  <c r="K9926" i="7"/>
  <c r="K9934" i="7"/>
  <c r="A9934" i="7" s="1"/>
  <c r="K10293" i="7"/>
  <c r="A10293" i="7" s="1"/>
  <c r="K9919" i="7"/>
  <c r="K9935" i="7"/>
  <c r="A11397" i="7" s="1"/>
  <c r="K10334" i="7"/>
  <c r="K9816" i="7"/>
  <c r="A11513" i="7" s="1"/>
  <c r="K9920" i="7"/>
  <c r="A11382" i="7" s="1"/>
  <c r="K10335" i="7"/>
  <c r="K9540" i="7"/>
  <c r="A9540" i="7" s="1"/>
  <c r="K9921" i="7"/>
  <c r="A9921" i="7" s="1"/>
  <c r="K10073" i="7"/>
  <c r="K9890" i="7"/>
  <c r="K10329" i="7"/>
  <c r="K9867" i="7"/>
  <c r="A11456" i="7" s="1"/>
  <c r="K9915" i="7"/>
  <c r="K9931" i="7"/>
  <c r="K10059" i="7"/>
  <c r="K10330" i="7"/>
  <c r="A10330" i="7" s="1"/>
  <c r="K9173" i="7"/>
  <c r="K9325" i="7"/>
  <c r="K9720" i="7"/>
  <c r="K10332" i="7"/>
  <c r="K9908" i="7"/>
  <c r="K10655" i="7"/>
  <c r="K10679" i="7"/>
  <c r="K10759" i="7"/>
  <c r="K9964" i="7"/>
  <c r="K10004" i="7"/>
  <c r="A11312" i="7" s="1"/>
  <c r="K10616" i="7"/>
  <c r="K10640" i="7"/>
  <c r="K10656" i="7"/>
  <c r="K10291" i="7"/>
  <c r="K10360" i="7"/>
  <c r="A10956" i="7" s="1"/>
  <c r="K10641" i="7"/>
  <c r="A10641" i="7" s="1"/>
  <c r="K10681" i="7"/>
  <c r="K10873" i="7"/>
  <c r="K10983" i="7"/>
  <c r="K10331" i="7"/>
  <c r="K10499" i="7"/>
  <c r="K10650" i="7"/>
  <c r="K10658" i="7"/>
  <c r="K10674" i="7"/>
  <c r="A10674" i="7" s="1"/>
  <c r="K10754" i="7"/>
  <c r="K10874" i="7"/>
  <c r="K10913" i="7"/>
  <c r="K9836" i="7"/>
  <c r="A11502" i="7" s="1"/>
  <c r="K10652" i="7"/>
  <c r="A10670" i="7" s="1"/>
  <c r="K10692" i="7"/>
  <c r="K10876" i="7"/>
  <c r="A10451" i="7" s="1"/>
  <c r="K10502" i="7"/>
  <c r="A10502" i="7" s="1"/>
  <c r="K10558" i="7"/>
  <c r="K10333" i="7"/>
  <c r="K10583" i="7"/>
  <c r="K10877" i="7"/>
  <c r="K11062" i="7"/>
  <c r="K11117" i="7"/>
  <c r="K11203" i="7"/>
  <c r="K11614" i="7"/>
  <c r="A11614" i="7" s="1"/>
  <c r="K10606" i="7"/>
  <c r="K10878" i="7"/>
  <c r="A10453" i="7" s="1"/>
  <c r="K11063" i="7"/>
  <c r="K11102" i="7"/>
  <c r="A10231" i="7" s="1"/>
  <c r="K11471" i="7"/>
  <c r="K11735" i="7"/>
  <c r="K11743" i="7"/>
  <c r="K11751" i="7"/>
  <c r="K11839" i="7"/>
  <c r="K11967" i="7"/>
  <c r="K12007" i="7"/>
  <c r="K12031" i="7"/>
  <c r="K12039" i="7"/>
  <c r="K12047" i="7"/>
  <c r="K12055" i="7"/>
  <c r="K12082" i="7"/>
  <c r="K10678" i="7"/>
  <c r="K10963" i="7"/>
  <c r="K11000" i="7"/>
  <c r="K11064" i="7"/>
  <c r="K11095" i="7"/>
  <c r="K11249" i="7"/>
  <c r="K11520" i="7"/>
  <c r="K11616" i="7"/>
  <c r="A11616" i="7" s="1"/>
  <c r="K11760" i="7"/>
  <c r="K11824" i="7"/>
  <c r="K11840" i="7"/>
  <c r="K10355" i="7"/>
  <c r="K10980" i="7"/>
  <c r="K10993" i="7"/>
  <c r="K11033" i="7"/>
  <c r="K11049" i="7"/>
  <c r="A11049" i="7" s="1"/>
  <c r="K11065" i="7"/>
  <c r="K11120" i="7"/>
  <c r="A10152" i="7" s="1"/>
  <c r="K11250" i="7"/>
  <c r="K11401" i="7"/>
  <c r="K11457" i="7"/>
  <c r="K11617" i="7"/>
  <c r="K11737" i="7"/>
  <c r="K11841" i="7"/>
  <c r="K11969" i="7"/>
  <c r="K12025" i="7"/>
  <c r="K12033" i="7"/>
  <c r="K12041" i="7"/>
  <c r="K12081" i="7"/>
  <c r="K10869" i="7"/>
  <c r="K10981" i="7"/>
  <c r="K10994" i="7"/>
  <c r="A10994" i="7" s="1"/>
  <c r="K11097" i="7"/>
  <c r="K11113" i="7"/>
  <c r="K11207" i="7"/>
  <c r="K11251" i="7"/>
  <c r="K11642" i="7"/>
  <c r="A9763" i="7" s="1"/>
  <c r="K11826" i="7"/>
  <c r="K11970" i="7"/>
  <c r="K9932" i="7"/>
  <c r="A9932" i="7" s="1"/>
  <c r="K10659" i="7"/>
  <c r="K11035" i="7"/>
  <c r="K11075" i="7"/>
  <c r="K11083" i="7"/>
  <c r="K11114" i="7"/>
  <c r="K11216" i="7"/>
  <c r="K11307" i="7"/>
  <c r="A11307" i="7" s="1"/>
  <c r="K11435" i="7"/>
  <c r="A11435" i="7" s="1"/>
  <c r="K11619" i="7"/>
  <c r="K11643" i="7"/>
  <c r="K11723" i="7"/>
  <c r="K12011" i="7"/>
  <c r="K12035" i="7"/>
  <c r="K11076" i="7"/>
  <c r="K11758" i="7"/>
  <c r="K11804" i="7"/>
  <c r="K11045" i="7"/>
  <c r="A10304" i="7" s="1"/>
  <c r="K11201" i="7"/>
  <c r="K11684" i="7"/>
  <c r="K10755" i="7"/>
  <c r="K11052" i="7"/>
  <c r="A10279" i="7" s="1"/>
  <c r="K11612" i="7"/>
  <c r="K12053" i="7"/>
  <c r="K11686" i="7"/>
  <c r="A11686" i="7" s="1"/>
  <c r="K11733" i="7"/>
  <c r="K12006" i="7"/>
  <c r="K12038" i="7"/>
  <c r="K10556" i="7"/>
  <c r="K11029" i="7"/>
  <c r="K11436" i="7"/>
  <c r="K10875" i="7"/>
  <c r="K11061" i="7"/>
  <c r="K11253" i="7"/>
  <c r="A10081" i="7" s="1"/>
  <c r="K11285" i="7"/>
  <c r="K11437" i="7"/>
  <c r="K11750" i="7"/>
  <c r="K11838" i="7"/>
  <c r="K11069" i="7"/>
  <c r="A1853" i="7"/>
  <c r="A1885" i="7"/>
  <c r="K12409" i="7"/>
  <c r="K12761" i="7"/>
  <c r="K12785" i="7"/>
  <c r="K12354" i="7"/>
  <c r="K12362" i="7"/>
  <c r="K12410" i="7"/>
  <c r="K12658" i="7"/>
  <c r="K12762" i="7"/>
  <c r="K12786" i="7"/>
  <c r="K12930" i="7"/>
  <c r="K12994" i="7"/>
  <c r="K13306" i="7"/>
  <c r="K13322" i="7"/>
  <c r="K13330" i="7"/>
  <c r="K13370" i="7"/>
  <c r="K13402" i="7"/>
  <c r="K13802" i="7"/>
  <c r="K13826" i="7"/>
  <c r="K13834" i="7"/>
  <c r="K12363" i="7"/>
  <c r="K12411" i="7"/>
  <c r="K12603" i="7"/>
  <c r="K12683" i="7"/>
  <c r="K12723" i="7"/>
  <c r="K12899" i="7"/>
  <c r="K12979" i="7"/>
  <c r="K12995" i="7"/>
  <c r="K13323" i="7"/>
  <c r="K13387" i="7"/>
  <c r="K12405" i="7"/>
  <c r="K12645" i="7"/>
  <c r="K12957" i="7"/>
  <c r="K13309" i="7"/>
  <c r="K13317" i="7"/>
  <c r="K13589" i="7"/>
  <c r="K12246" i="7"/>
  <c r="K12382" i="7"/>
  <c r="K12414" i="7"/>
  <c r="K12359" i="7"/>
  <c r="K12383" i="7"/>
  <c r="K12407" i="7"/>
  <c r="K12415" i="7"/>
  <c r="K12639" i="7"/>
  <c r="K12727" i="7"/>
  <c r="K12804" i="7"/>
  <c r="K12972" i="7"/>
  <c r="K13304" i="7"/>
  <c r="K13838" i="7"/>
  <c r="K14002" i="7"/>
  <c r="K14010" i="7"/>
  <c r="K14026" i="7"/>
  <c r="K12360" i="7"/>
  <c r="K12974" i="7"/>
  <c r="K13376" i="7"/>
  <c r="K13796" i="7"/>
  <c r="K13820" i="7"/>
  <c r="K13830" i="7"/>
  <c r="K14011" i="7"/>
  <c r="K12664" i="7"/>
  <c r="K12816" i="7"/>
  <c r="K12905" i="7"/>
  <c r="K13308" i="7"/>
  <c r="K13320" i="7"/>
  <c r="K13399" i="7"/>
  <c r="K13479" i="7"/>
  <c r="K13840" i="7"/>
  <c r="K13996" i="7"/>
  <c r="K14020" i="7"/>
  <c r="K12798" i="7"/>
  <c r="K12956" i="7"/>
  <c r="K13526" i="7"/>
  <c r="K13700" i="7"/>
  <c r="K13973" i="7"/>
  <c r="K12646" i="7"/>
  <c r="K12808" i="7"/>
  <c r="K13300" i="7"/>
  <c r="K13311" i="7"/>
  <c r="K13324" i="7"/>
  <c r="K13336" i="7"/>
  <c r="K13380" i="7"/>
  <c r="K14022" i="7"/>
  <c r="K12668" i="7"/>
  <c r="K12800" i="7"/>
  <c r="K12969" i="7"/>
  <c r="K13326" i="7"/>
  <c r="K13372" i="7"/>
  <c r="K13551" i="7"/>
  <c r="K13983" i="7"/>
  <c r="K12660" i="7"/>
  <c r="K13327" i="7"/>
  <c r="K13350" i="7"/>
  <c r="K13542" i="7"/>
  <c r="K13552" i="7"/>
  <c r="K13590" i="7"/>
  <c r="K13984" i="7"/>
  <c r="K14000" i="7"/>
  <c r="K14016" i="7"/>
  <c r="K12670" i="7"/>
  <c r="K13316" i="7"/>
  <c r="K13328" i="7"/>
  <c r="K13374" i="7"/>
  <c r="K13543" i="7"/>
  <c r="K13553" i="7"/>
  <c r="K13828" i="7"/>
  <c r="K13924" i="7"/>
  <c r="K14017" i="7"/>
  <c r="K8044" i="7"/>
  <c r="K7990" i="7"/>
  <c r="A13338" i="7" s="1"/>
  <c r="K7738" i="7"/>
  <c r="K8871" i="7"/>
  <c r="A12457" i="7" s="1"/>
  <c r="K8049" i="7"/>
  <c r="K8600" i="7"/>
  <c r="A12731" i="7" s="1"/>
  <c r="K8778" i="7"/>
  <c r="A12574" i="7" s="1"/>
  <c r="K7609" i="7"/>
  <c r="K9121" i="7"/>
  <c r="K9163" i="7"/>
  <c r="A12171" i="7" s="1"/>
  <c r="K10962" i="7"/>
  <c r="K10446" i="7"/>
  <c r="K11600" i="7"/>
  <c r="K9476" i="7"/>
  <c r="K10447" i="7"/>
  <c r="K11466" i="7"/>
  <c r="K11077" i="7"/>
  <c r="K11669" i="7"/>
  <c r="A537" i="7"/>
  <c r="K7920" i="7"/>
  <c r="K8300" i="7"/>
  <c r="K8850" i="7"/>
  <c r="A12469" i="7" s="1"/>
  <c r="K9605" i="7"/>
  <c r="K10142" i="7"/>
  <c r="K10465" i="7"/>
  <c r="K9717" i="7"/>
  <c r="A11588" i="7" s="1"/>
  <c r="K10825" i="7"/>
  <c r="A10560" i="7" s="1"/>
  <c r="K11119" i="7"/>
  <c r="K11755" i="7"/>
  <c r="K12545" i="7"/>
  <c r="K12284" i="7"/>
  <c r="K12973" i="7"/>
  <c r="K13917" i="7"/>
  <c r="K13367" i="7"/>
  <c r="K13737" i="7"/>
  <c r="K13916" i="7"/>
  <c r="K7597" i="7"/>
  <c r="A13731" i="7" s="1"/>
  <c r="K8317" i="7"/>
  <c r="K7976" i="7"/>
  <c r="K7890" i="7"/>
  <c r="K8315" i="7"/>
  <c r="K8316" i="7"/>
  <c r="K8993" i="7"/>
  <c r="K9010" i="7"/>
  <c r="K8500" i="7"/>
  <c r="A12824" i="7" s="1"/>
  <c r="K8806" i="7"/>
  <c r="K8990" i="7"/>
  <c r="K9615" i="7"/>
  <c r="K9265" i="7"/>
  <c r="K9681" i="7"/>
  <c r="A9681" i="7" s="1"/>
  <c r="K9682" i="7"/>
  <c r="A11658" i="7" s="1"/>
  <c r="K8805" i="7"/>
  <c r="K10111" i="7"/>
  <c r="K10117" i="7"/>
  <c r="K10372" i="7"/>
  <c r="K10791" i="7"/>
  <c r="A10526" i="7" s="1"/>
  <c r="K10371" i="7"/>
  <c r="K10581" i="7"/>
  <c r="A10581" i="7" s="1"/>
  <c r="K10772" i="7"/>
  <c r="K10702" i="7"/>
  <c r="K11103" i="7"/>
  <c r="K10412" i="7"/>
  <c r="K11235" i="7"/>
  <c r="K10890" i="7"/>
  <c r="K11683" i="7"/>
  <c r="K11084" i="7"/>
  <c r="A11084" i="7" s="1"/>
  <c r="K11492" i="7"/>
  <c r="K10773" i="7"/>
  <c r="K10774" i="7"/>
  <c r="K13946" i="7"/>
  <c r="K12540" i="7"/>
  <c r="K12416" i="7"/>
  <c r="K12696" i="7"/>
  <c r="K13943" i="7"/>
  <c r="K12791" i="7"/>
  <c r="K13944" i="7"/>
  <c r="K13945" i="7"/>
  <c r="K8279" i="7"/>
  <c r="K8280" i="7"/>
  <c r="A13086" i="7" s="1"/>
  <c r="K7610" i="7"/>
  <c r="K8508" i="7"/>
  <c r="K8510" i="7"/>
  <c r="K9367" i="7"/>
  <c r="K9401" i="7"/>
  <c r="K8509" i="7"/>
  <c r="K9365" i="7"/>
  <c r="K9373" i="7"/>
  <c r="K9725" i="7"/>
  <c r="K9819" i="7"/>
  <c r="A9819" i="7" s="1"/>
  <c r="K10202" i="7"/>
  <c r="A10202" i="7" s="1"/>
  <c r="K9821" i="7"/>
  <c r="K10204" i="7"/>
  <c r="K10203" i="7"/>
  <c r="K9820" i="7"/>
  <c r="A11517" i="7" s="1"/>
  <c r="K10912" i="7"/>
  <c r="K10563" i="7"/>
  <c r="K10565" i="7"/>
  <c r="K11239" i="7"/>
  <c r="A11239" i="7" s="1"/>
  <c r="K11374" i="7"/>
  <c r="K11240" i="7"/>
  <c r="K10564" i="7"/>
  <c r="K11241" i="7"/>
  <c r="K11448" i="7"/>
  <c r="K11449" i="7"/>
  <c r="K11373" i="7"/>
  <c r="A11373" i="7" s="1"/>
  <c r="K12217" i="7"/>
  <c r="K12281" i="7"/>
  <c r="K12218" i="7"/>
  <c r="K12282" i="7"/>
  <c r="K13106" i="7"/>
  <c r="K13298" i="7"/>
  <c r="K13722" i="7"/>
  <c r="K12219" i="7"/>
  <c r="K13107" i="7"/>
  <c r="K13299" i="7"/>
  <c r="K13723" i="7"/>
  <c r="K12280" i="7"/>
  <c r="K12862" i="7"/>
  <c r="A8485" i="7" s="1"/>
  <c r="K13297" i="7"/>
  <c r="K12863" i="7"/>
  <c r="K12878" i="7"/>
  <c r="K13108" i="7"/>
  <c r="K13724" i="7"/>
  <c r="K7691" i="7"/>
  <c r="K7613" i="7"/>
  <c r="K7853" i="7"/>
  <c r="K7893" i="7"/>
  <c r="K8005" i="7"/>
  <c r="K8301" i="7"/>
  <c r="K7654" i="7"/>
  <c r="K7766" i="7"/>
  <c r="K8046" i="7"/>
  <c r="K8142" i="7"/>
  <c r="K8174" i="7"/>
  <c r="A13152" i="7" s="1"/>
  <c r="K7599" i="7"/>
  <c r="A13733" i="7" s="1"/>
  <c r="K7903" i="7"/>
  <c r="A13437" i="7" s="1"/>
  <c r="K8343" i="7"/>
  <c r="K7904" i="7"/>
  <c r="K7968" i="7"/>
  <c r="K8344" i="7"/>
  <c r="A13019" i="7" s="1"/>
  <c r="K7866" i="7"/>
  <c r="K7986" i="7"/>
  <c r="K8282" i="7"/>
  <c r="A13088" i="7" s="1"/>
  <c r="K8342" i="7"/>
  <c r="A13017" i="7" s="1"/>
  <c r="K7921" i="7"/>
  <c r="K8345" i="7"/>
  <c r="K8536" i="7"/>
  <c r="K8616" i="7"/>
  <c r="A12669" i="7" s="1"/>
  <c r="K8792" i="7"/>
  <c r="K8912" i="7"/>
  <c r="K8346" i="7"/>
  <c r="A13021" i="7" s="1"/>
  <c r="K7929" i="7"/>
  <c r="K7953" i="7"/>
  <c r="K8337" i="7"/>
  <c r="A13012" i="7" s="1"/>
  <c r="K8674" i="7"/>
  <c r="K8834" i="7"/>
  <c r="K8906" i="7"/>
  <c r="K8507" i="7"/>
  <c r="K8835" i="7"/>
  <c r="K9059" i="7"/>
  <c r="K8323" i="7"/>
  <c r="K8436" i="7"/>
  <c r="K8716" i="7"/>
  <c r="K8812" i="7"/>
  <c r="K8836" i="7"/>
  <c r="A12539" i="7" s="1"/>
  <c r="K8876" i="7"/>
  <c r="K9004" i="7"/>
  <c r="K7905" i="7"/>
  <c r="A13439" i="7" s="1"/>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A11611" i="7" s="1"/>
  <c r="K9801" i="7"/>
  <c r="K9944" i="7"/>
  <c r="K10032" i="7"/>
  <c r="A10032" i="7" s="1"/>
  <c r="K10088" i="7"/>
  <c r="A11188" i="7" s="1"/>
  <c r="K10104" i="7"/>
  <c r="K10089" i="7"/>
  <c r="K10113" i="7"/>
  <c r="A11213" i="7" s="1"/>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K11179" i="7"/>
  <c r="K11247" i="7"/>
  <c r="K11180" i="7"/>
  <c r="A10212" i="7" s="1"/>
  <c r="K11287" i="7"/>
  <c r="K11335" i="7"/>
  <c r="K11503" i="7"/>
  <c r="K11855" i="7"/>
  <c r="K11911" i="7"/>
  <c r="K11935" i="7"/>
  <c r="K11943" i="7"/>
  <c r="K12130" i="7"/>
  <c r="K10407" i="7"/>
  <c r="A10844" i="7" s="1"/>
  <c r="K10947" i="7"/>
  <c r="K11072" i="7"/>
  <c r="K11159" i="7"/>
  <c r="A10191" i="7" s="1"/>
  <c r="K11181" i="7"/>
  <c r="K11384" i="7"/>
  <c r="K11656" i="7"/>
  <c r="A11656" i="7" s="1"/>
  <c r="K12114" i="7"/>
  <c r="K10806" i="7"/>
  <c r="K11160" i="7"/>
  <c r="K11657" i="7"/>
  <c r="K11881" i="7"/>
  <c r="K11913" i="7"/>
  <c r="K11929" i="7"/>
  <c r="K11961" i="7"/>
  <c r="K12129" i="7"/>
  <c r="K10965" i="7"/>
  <c r="A10336" i="7" s="1"/>
  <c r="K11121" i="7"/>
  <c r="K11161" i="7"/>
  <c r="K11274" i="7"/>
  <c r="K11402" i="7"/>
  <c r="K11818" i="7"/>
  <c r="K10790" i="7"/>
  <c r="K11090" i="7"/>
  <c r="K11162" i="7"/>
  <c r="A10194" i="7" s="1"/>
  <c r="K11659" i="7"/>
  <c r="A9638" i="7" s="1"/>
  <c r="K11739" i="7"/>
  <c r="K11883" i="7"/>
  <c r="K10535" i="7"/>
  <c r="K11237" i="7"/>
  <c r="A11237" i="7" s="1"/>
  <c r="K11933" i="7"/>
  <c r="K11178" i="7"/>
  <c r="K11412" i="7"/>
  <c r="K12149" i="7"/>
  <c r="K11028" i="7"/>
  <c r="K11885" i="7"/>
  <c r="K10662" i="7"/>
  <c r="K12100" i="7"/>
  <c r="K11853" i="7"/>
  <c r="K10838" i="7"/>
  <c r="K11941" i="7"/>
  <c r="A1923" i="7"/>
  <c r="K12561" i="7"/>
  <c r="K12794" i="7"/>
  <c r="K12818" i="7"/>
  <c r="K13154" i="7"/>
  <c r="K13170" i="7"/>
  <c r="K13738" i="7"/>
  <c r="K12307" i="7"/>
  <c r="K12339" i="7"/>
  <c r="A9044" i="7" s="1"/>
  <c r="K12443" i="7"/>
  <c r="K13571" i="7"/>
  <c r="K13579" i="7"/>
  <c r="K12277" i="7"/>
  <c r="K13861" i="7"/>
  <c r="K12278" i="7"/>
  <c r="K12286" i="7"/>
  <c r="K12342" i="7"/>
  <c r="K12486" i="7"/>
  <c r="K12518" i="7"/>
  <c r="K12263" i="7"/>
  <c r="K12527" i="7"/>
  <c r="K12575" i="7"/>
  <c r="K12272" i="7"/>
  <c r="K13681" i="7"/>
  <c r="K13978" i="7"/>
  <c r="K14066" i="7"/>
  <c r="K14067" i="7"/>
  <c r="K12806" i="7"/>
  <c r="K13185" i="7"/>
  <c r="K13512" i="7"/>
  <c r="K13272" i="7"/>
  <c r="K13241" i="7"/>
  <c r="K13942" i="7"/>
  <c r="K13920" i="7"/>
  <c r="K12759" i="7"/>
  <c r="K12865" i="7"/>
  <c r="K13046" i="7"/>
  <c r="K14072" i="7"/>
  <c r="K12951" i="7"/>
  <c r="K13680" i="7"/>
  <c r="K13977" i="7"/>
  <c r="K14065" i="7"/>
  <c r="K14073" i="7"/>
  <c r="K8371" i="7"/>
  <c r="A12970" i="7" s="1"/>
  <c r="K8372" i="7"/>
  <c r="A12971" i="7" s="1"/>
  <c r="K8662" i="7"/>
  <c r="A12715" i="7" s="1"/>
  <c r="K9421" i="7"/>
  <c r="K9814" i="7"/>
  <c r="A9814" i="7" s="1"/>
  <c r="K9973" i="7"/>
  <c r="K9997" i="7"/>
  <c r="K10545" i="7"/>
  <c r="K11157" i="7"/>
  <c r="A10189" i="7" s="1"/>
  <c r="K11641" i="7"/>
  <c r="K11011" i="7"/>
  <c r="K11413" i="7"/>
  <c r="A11413" i="7" s="1"/>
  <c r="K12778" i="7"/>
  <c r="K12232" i="7"/>
  <c r="K14125" i="7"/>
  <c r="K13609" i="7"/>
  <c r="K12924" i="7"/>
  <c r="L5957" i="7"/>
  <c r="L7040" i="7"/>
  <c r="K7424" i="7"/>
  <c r="K7455" i="7"/>
  <c r="K7391" i="7"/>
  <c r="K7454" i="7"/>
  <c r="K7451" i="7"/>
  <c r="A13901" i="7" s="1"/>
  <c r="K7421" i="7"/>
  <c r="K7427" i="7"/>
  <c r="A4729" i="7" s="1"/>
  <c r="K7419" i="7"/>
  <c r="K7426" i="7"/>
  <c r="K7418" i="7"/>
  <c r="K7425" i="7"/>
  <c r="K7102" i="7"/>
  <c r="L7102" i="7" s="1"/>
  <c r="K7352" i="7"/>
  <c r="K7344" i="7"/>
  <c r="K7336" i="7"/>
  <c r="K7328" i="7"/>
  <c r="K7247" i="7"/>
  <c r="K7207" i="7"/>
  <c r="K7199" i="7"/>
  <c r="K7183" i="7"/>
  <c r="K7167" i="7"/>
  <c r="K7159" i="7"/>
  <c r="A14102" i="7" s="1"/>
  <c r="K7351" i="7"/>
  <c r="K7343" i="7"/>
  <c r="K7335" i="7"/>
  <c r="K7327" i="7"/>
  <c r="A13970" i="7" s="1"/>
  <c r="K7198" i="7"/>
  <c r="K7174" i="7"/>
  <c r="K7166" i="7"/>
  <c r="A14109" i="7" s="1"/>
  <c r="K7158" i="7"/>
  <c r="K7355" i="7"/>
  <c r="K7162" i="7"/>
  <c r="K7350" i="7"/>
  <c r="K7342" i="7"/>
  <c r="K7334" i="7"/>
  <c r="A7334" i="7" s="1"/>
  <c r="K7326" i="7"/>
  <c r="A13969" i="7" s="1"/>
  <c r="K7205" i="7"/>
  <c r="K7197" i="7"/>
  <c r="A14140" i="7" s="1"/>
  <c r="K7173" i="7"/>
  <c r="K7165" i="7"/>
  <c r="K7347" i="7"/>
  <c r="K7337" i="7"/>
  <c r="K7160" i="7"/>
  <c r="K7349" i="7"/>
  <c r="K7341" i="7"/>
  <c r="K7333" i="7"/>
  <c r="A13976" i="7" s="1"/>
  <c r="K7325" i="7"/>
  <c r="A13968" i="7" s="1"/>
  <c r="K7204" i="7"/>
  <c r="K7172" i="7"/>
  <c r="K7164" i="7"/>
  <c r="A4959" i="7" s="1"/>
  <c r="K7339" i="7"/>
  <c r="K7242" i="7"/>
  <c r="K7170" i="7"/>
  <c r="K7353" i="7"/>
  <c r="K7176" i="7"/>
  <c r="K7356" i="7"/>
  <c r="K7348" i="7"/>
  <c r="A7348" i="7" s="1"/>
  <c r="K7340" i="7"/>
  <c r="K7332" i="7"/>
  <c r="K7171" i="7"/>
  <c r="K7163" i="7"/>
  <c r="A14106" i="7" s="1"/>
  <c r="K7331" i="7"/>
  <c r="A13974" i="7" s="1"/>
  <c r="K7210" i="7"/>
  <c r="K7202" i="7"/>
  <c r="K7345" i="7"/>
  <c r="K7168" i="7"/>
  <c r="K7354" i="7"/>
  <c r="A13997" i="7" s="1"/>
  <c r="K7346" i="7"/>
  <c r="K7338" i="7"/>
  <c r="K7330" i="7"/>
  <c r="K7201" i="7"/>
  <c r="K7185" i="7"/>
  <c r="A14128" i="7" s="1"/>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A14087" i="7" s="1"/>
  <c r="K7134" i="7"/>
  <c r="K7250" i="7"/>
  <c r="K7281" i="7"/>
  <c r="A4893" i="7" s="1"/>
  <c r="K7189" i="7"/>
  <c r="K7125" i="7"/>
  <c r="A5066" i="7" s="1"/>
  <c r="K7194" i="7"/>
  <c r="K7591" i="7"/>
  <c r="A4625" i="7" s="1"/>
  <c r="K7260" i="7"/>
  <c r="K7244" i="7"/>
  <c r="A14085" i="7" s="1"/>
  <c r="K7212" i="7"/>
  <c r="K7420" i="7"/>
  <c r="A13870" i="7" s="1"/>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A13925" i="7" s="1"/>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A14023" i="7" s="1"/>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A13910" i="7" s="1"/>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A14138" i="7" s="1"/>
  <c r="K7192" i="7"/>
  <c r="K7193" i="7"/>
  <c r="K7184" i="7"/>
  <c r="A14127" i="7" s="1"/>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A14019" i="7" s="1"/>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A14001" i="7" s="1"/>
  <c r="K7286" i="7"/>
  <c r="K7285" i="7"/>
  <c r="A4897" i="7" s="1"/>
  <c r="K7483" i="7"/>
  <c r="K7459" i="7"/>
  <c r="A13909" i="7" s="1"/>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A13903" i="7" s="1"/>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A13810" i="7" s="1"/>
  <c r="K6331" i="7"/>
  <c r="K6202" i="7"/>
  <c r="A6202" i="7" s="1"/>
  <c r="K7048" i="7"/>
  <c r="L7048" i="7" s="1"/>
  <c r="K5702" i="7"/>
  <c r="L5702" i="7" s="1"/>
  <c r="K5384" i="7"/>
  <c r="K7492" i="7"/>
  <c r="K7410" i="7"/>
  <c r="K6052" i="7"/>
  <c r="K5373" i="7"/>
  <c r="L5373" i="7" s="1"/>
  <c r="K5225" i="7"/>
  <c r="L5225" i="7" s="1"/>
  <c r="K7573" i="7"/>
  <c r="A4607" i="7" s="1"/>
  <c r="K7522" i="7"/>
  <c r="K7448" i="7"/>
  <c r="A13898" i="7" s="1"/>
  <c r="K7440" i="7"/>
  <c r="K7432" i="7"/>
  <c r="A4734" i="7" s="1"/>
  <c r="K7368" i="7"/>
  <c r="K7312" i="7"/>
  <c r="A4878" i="7" s="1"/>
  <c r="K7296" i="7"/>
  <c r="K7231" i="7"/>
  <c r="K7223" i="7"/>
  <c r="K7215" i="7"/>
  <c r="K7127" i="7"/>
  <c r="K7572" i="7"/>
  <c r="A4606" i="7" s="1"/>
  <c r="K7521" i="7"/>
  <c r="K7447" i="7"/>
  <c r="K7439" i="7"/>
  <c r="A13889" i="7" s="1"/>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A14094" i="7" s="1"/>
  <c r="K7229" i="7"/>
  <c r="K7221" i="7"/>
  <c r="K7213" i="7"/>
  <c r="K7508" i="7"/>
  <c r="A13833" i="7" s="1"/>
  <c r="K7443" i="7"/>
  <c r="A13893" i="7" s="1"/>
  <c r="K7371" i="7"/>
  <c r="K7226" i="7"/>
  <c r="K7297" i="7"/>
  <c r="K7224" i="7"/>
  <c r="K7554" i="7"/>
  <c r="K7543" i="7"/>
  <c r="K7535" i="7"/>
  <c r="K7519" i="7"/>
  <c r="A4665" i="7" s="1"/>
  <c r="K7445" i="7"/>
  <c r="A13895" i="7" s="1"/>
  <c r="K7437" i="7"/>
  <c r="A13887" i="7" s="1"/>
  <c r="K7429" i="7"/>
  <c r="K7381" i="7"/>
  <c r="K7301" i="7"/>
  <c r="K7293" i="7"/>
  <c r="K7268" i="7"/>
  <c r="K7252" i="7"/>
  <c r="A14093" i="7" s="1"/>
  <c r="K7228" i="7"/>
  <c r="K7220" i="7"/>
  <c r="K7435" i="7"/>
  <c r="A4737" i="7" s="1"/>
  <c r="K7218" i="7"/>
  <c r="K7146" i="7"/>
  <c r="K7518" i="7"/>
  <c r="A13812" i="7" s="1"/>
  <c r="K7444" i="7"/>
  <c r="A13894" i="7" s="1"/>
  <c r="K7436" i="7"/>
  <c r="A13886" i="7" s="1"/>
  <c r="K7428" i="7"/>
  <c r="K7372" i="7"/>
  <c r="K7300" i="7"/>
  <c r="K7267" i="7"/>
  <c r="A14075" i="7" s="1"/>
  <c r="K7251" i="7"/>
  <c r="K7227" i="7"/>
  <c r="K7219" i="7"/>
  <c r="K7147" i="7"/>
  <c r="K7299" i="7"/>
  <c r="K7266" i="7"/>
  <c r="K7369" i="7"/>
  <c r="K7313" i="7"/>
  <c r="K7507" i="7"/>
  <c r="K7450" i="7"/>
  <c r="A13900" i="7" s="1"/>
  <c r="K7442" i="7"/>
  <c r="K7434" i="7"/>
  <c r="A4736" i="7" s="1"/>
  <c r="K7370" i="7"/>
  <c r="A14013" i="7" s="1"/>
  <c r="K7298" i="7"/>
  <c r="K7233" i="7"/>
  <c r="K7225" i="7"/>
  <c r="K7217" i="7"/>
  <c r="K7574" i="7"/>
  <c r="A4608" i="7" s="1"/>
  <c r="K7523" i="7"/>
  <c r="K7506" i="7"/>
  <c r="A13831" i="7" s="1"/>
  <c r="K7449" i="7"/>
  <c r="K7441" i="7"/>
  <c r="A13891" i="7" s="1"/>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A13911" i="7" s="1"/>
  <c r="K7324" i="7"/>
  <c r="K7490" i="7"/>
  <c r="A13940" i="7" s="1"/>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A13914" i="7" s="1"/>
  <c r="K7487" i="7"/>
  <c r="K7463" i="7"/>
  <c r="A13913" i="7" s="1"/>
  <c r="K7423" i="7"/>
  <c r="K7399" i="7"/>
  <c r="K7323" i="7"/>
  <c r="K7494" i="7"/>
  <c r="A7494" i="7" s="1"/>
  <c r="K7486" i="7"/>
  <c r="A13936" i="7" s="1"/>
  <c r="K7462" i="7"/>
  <c r="A13912" i="7" s="1"/>
  <c r="K7502" i="7"/>
  <c r="A13827" i="7" s="1"/>
  <c r="K7493" i="7"/>
  <c r="K7485" i="7"/>
  <c r="A13935" i="7" s="1"/>
  <c r="K7397" i="7"/>
  <c r="K7491" i="7"/>
  <c r="A7491" i="7" s="1"/>
  <c r="K7467" i="7"/>
  <c r="K7466" i="7"/>
  <c r="K7402" i="7"/>
  <c r="A4704" i="7" s="1"/>
  <c r="K7322" i="7"/>
  <c r="K7489" i="7"/>
  <c r="A13939" i="7" s="1"/>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A14081" i="7" s="1"/>
  <c r="K6309" i="7"/>
  <c r="K6703" i="7"/>
  <c r="K5898" i="7"/>
  <c r="L5898" i="7" s="1"/>
  <c r="K5482" i="7"/>
  <c r="L5482" i="7" s="1"/>
  <c r="K5082" i="7"/>
  <c r="L5082" i="7" s="1"/>
  <c r="K7392" i="7"/>
  <c r="K7500" i="7"/>
  <c r="K7021" i="7"/>
  <c r="K6488" i="7"/>
  <c r="L6488" i="7" s="1"/>
  <c r="K6112" i="7"/>
  <c r="K5661" i="7"/>
  <c r="L5661" i="7" s="1"/>
  <c r="K5248" i="7"/>
  <c r="L5248" i="7" s="1"/>
  <c r="K7206" i="7"/>
  <c r="K7245" i="7"/>
  <c r="A14086" i="7" s="1"/>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A14129" i="7" s="1"/>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A13804" i="7" s="1"/>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A11880" i="7" s="1"/>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A13829" i="7" s="1"/>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A13906" i="7" s="1"/>
  <c r="K7529" i="7"/>
  <c r="A4654" i="7" s="1"/>
  <c r="K7513" i="7"/>
  <c r="A13807" i="7" s="1"/>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1127" i="7"/>
  <c r="A11128" i="7"/>
  <c r="A11258" i="7"/>
  <c r="A11153" i="7"/>
  <c r="A10417" i="7"/>
  <c r="A11130" i="7"/>
  <c r="A11154" i="7"/>
  <c r="A11323" i="7"/>
  <c r="A10418" i="7"/>
  <c r="A11123" i="7"/>
  <c r="A11217" i="7"/>
  <c r="A11324" i="7"/>
  <c r="A11388" i="7"/>
  <c r="A11124" i="7"/>
  <c r="A9656" i="7"/>
  <c r="A11125" i="7"/>
  <c r="A10849" i="7"/>
  <c r="A11540" i="7"/>
  <c r="A11541" i="7"/>
  <c r="A11949" i="7"/>
  <c r="A10156" i="7"/>
  <c r="A11126" i="7"/>
  <c r="A11623" i="7"/>
  <c r="A11624" i="7"/>
  <c r="A11625"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1066" i="7"/>
  <c r="A10868" i="7"/>
  <c r="A11051" i="7"/>
  <c r="A11192" i="7"/>
  <c r="A10925" i="7"/>
  <c r="A10927"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1417" i="7"/>
  <c r="A11098" i="7"/>
  <c r="A11155" i="7"/>
  <c r="A10369" i="7"/>
  <c r="A11156" i="7"/>
  <c r="A10808" i="7"/>
  <c r="A10887" i="7"/>
  <c r="A11563" i="7"/>
  <c r="A10888" i="7"/>
  <c r="A11534" i="7"/>
  <c r="A10809" i="7"/>
  <c r="A11560" i="7"/>
  <c r="A11561" i="7"/>
  <c r="K4521" i="7"/>
  <c r="K77" i="7"/>
  <c r="L77" i="7" s="1"/>
  <c r="K371" i="7"/>
  <c r="L371" i="7" s="1"/>
  <c r="K575" i="7"/>
  <c r="L575" i="7" s="1"/>
  <c r="K4522" i="7"/>
  <c r="K78" i="7"/>
  <c r="A11570" i="7"/>
  <c r="K3687" i="7"/>
  <c r="K79" i="7"/>
  <c r="L79" i="7" s="1"/>
  <c r="K3688" i="7"/>
  <c r="K3471" i="7"/>
  <c r="K4032" i="7"/>
  <c r="K3472" i="7"/>
  <c r="K375" i="7"/>
  <c r="L375" i="7" s="1"/>
  <c r="K4033" i="7"/>
  <c r="A4033" i="7" s="1"/>
  <c r="K150" i="7"/>
  <c r="L150" i="7" s="1"/>
  <c r="A11562" i="7"/>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1377" i="7"/>
  <c r="A10866" i="7"/>
  <c r="A11200" i="7"/>
  <c r="A11571" i="7"/>
  <c r="A11573" i="7"/>
  <c r="A11575"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1233" i="7"/>
  <c r="A10898" i="7"/>
  <c r="A11234" i="7"/>
  <c r="A11305" i="7"/>
  <c r="A10946" i="7"/>
  <c r="A11434" i="7"/>
  <c r="A10577" i="7"/>
  <c r="A10979" i="7"/>
  <c r="A11275" i="7"/>
  <c r="A11229" i="7"/>
  <c r="A10902" i="7"/>
  <c r="A11230" i="7"/>
  <c r="A10401" i="7"/>
  <c r="A10903" i="7"/>
  <c r="A11054" i="7"/>
  <c r="A11509" i="7"/>
  <c r="K3525" i="7"/>
  <c r="A11646" i="7"/>
  <c r="K4013" i="7"/>
  <c r="K3526" i="7"/>
  <c r="A11232" i="7"/>
  <c r="A11640"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1464" i="7"/>
  <c r="A11001" i="7"/>
  <c r="A11214" i="7"/>
  <c r="A11242" i="7"/>
  <c r="A10648" i="7"/>
  <c r="A10970" i="7"/>
  <c r="A10900" i="7"/>
  <c r="A11091" i="7"/>
  <c r="A11340" i="7"/>
  <c r="A11186" i="7"/>
  <c r="A11333" i="7"/>
  <c r="A11070" i="7"/>
  <c r="A11579" i="7"/>
  <c r="A11587" i="7"/>
  <c r="A11415" i="7"/>
  <c r="A11581" i="7"/>
  <c r="A11589" i="7"/>
  <c r="A11583" i="7"/>
  <c r="A10975" i="7"/>
  <c r="A11585" i="7"/>
  <c r="A2968" i="7"/>
  <c r="A9892" i="7"/>
  <c r="A9715" i="7"/>
  <c r="A10542" i="7"/>
  <c r="A10621" i="7"/>
  <c r="A10543" i="7"/>
  <c r="A10961" i="7"/>
  <c r="A10505" i="7"/>
  <c r="A9946" i="7"/>
  <c r="A10663" i="7"/>
  <c r="A10311" i="7"/>
  <c r="A11005" i="7"/>
  <c r="K4443" i="7"/>
  <c r="K3339" i="7"/>
  <c r="A3339" i="7" s="1"/>
  <c r="K3641" i="7"/>
  <c r="K3941" i="7"/>
  <c r="A3941" i="7" s="1"/>
  <c r="K3942" i="7"/>
  <c r="A11681"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1088" i="7"/>
  <c r="A11175" i="7"/>
  <c r="A10353" i="7"/>
  <c r="A10840" i="7"/>
  <c r="A10704" i="7"/>
  <c r="A10817" i="7"/>
  <c r="A11043" i="7"/>
  <c r="A10450" i="7"/>
  <c r="A11044" i="7"/>
  <c r="A11171" i="7"/>
  <c r="A11364" i="7"/>
  <c r="A10425" i="7"/>
  <c r="A11172" i="7"/>
  <c r="A10426" i="7"/>
  <c r="A11173" i="7"/>
  <c r="A11366" i="7"/>
  <c r="A11390" i="7"/>
  <c r="A11391" i="7"/>
  <c r="A10433" i="7"/>
  <c r="A11087" i="7"/>
  <c r="A11174" i="7"/>
  <c r="A11493" i="7"/>
  <c r="A11638" i="7"/>
  <c r="A11639" i="7"/>
  <c r="A11496"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1151" i="7"/>
  <c r="A10792" i="7"/>
  <c r="A10899" i="7"/>
  <c r="A10978" i="7"/>
  <c r="A10649" i="7"/>
  <c r="A10995" i="7"/>
  <c r="A11347" i="7"/>
  <c r="A11387" i="7"/>
  <c r="A11012" i="7"/>
  <c r="A10934" i="7"/>
  <c r="K4123" i="7"/>
  <c r="A11644" i="7"/>
  <c r="A11660" i="7"/>
  <c r="A11204" i="7"/>
  <c r="K277" i="7"/>
  <c r="L277" i="7" s="1"/>
  <c r="A11682" i="7"/>
  <c r="K3786" i="7"/>
  <c r="A11150" i="7"/>
  <c r="A11375"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1073" i="7"/>
  <c r="A10824" i="7"/>
  <c r="A11358" i="7"/>
  <c r="A11158" i="7"/>
  <c r="A11637" i="7"/>
  <c r="A32" i="7"/>
  <c r="K3424" i="7"/>
  <c r="K3640" i="7"/>
  <c r="A11591"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974" i="7"/>
  <c r="A10665" i="7"/>
  <c r="A11622"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A11341" i="7"/>
  <c r="A11014" i="7"/>
  <c r="A11631"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10928" i="7"/>
  <c r="A10952" i="7"/>
  <c r="A10960" i="7"/>
  <c r="A11024" i="7"/>
  <c r="A11040" i="7"/>
  <c r="A11056" i="7"/>
  <c r="A11167" i="7"/>
  <c r="A11189" i="7"/>
  <c r="A11220" i="7"/>
  <c r="A11265" i="7"/>
  <c r="A11352" i="7"/>
  <c r="A11392" i="7"/>
  <c r="A11424" i="7"/>
  <c r="A9982" i="7"/>
  <c r="A10205" i="7"/>
  <c r="A10514" i="7"/>
  <c r="A10546" i="7"/>
  <c r="A10569" i="7"/>
  <c r="A10593" i="7"/>
  <c r="A10729" i="7"/>
  <c r="A10854" i="7"/>
  <c r="A10883" i="7"/>
  <c r="A10906" i="7"/>
  <c r="A10953" i="7"/>
  <c r="A11017" i="7"/>
  <c r="A11025" i="7"/>
  <c r="A11041" i="7"/>
  <c r="A11057" i="7"/>
  <c r="A11104" i="7"/>
  <c r="A11198" i="7"/>
  <c r="A11221" i="7"/>
  <c r="A11393" i="7"/>
  <c r="A11425" i="7"/>
  <c r="A10046" i="7"/>
  <c r="A10410" i="7"/>
  <c r="A10594" i="7"/>
  <c r="A10736" i="7"/>
  <c r="A10841" i="7"/>
  <c r="A10884" i="7"/>
  <c r="A10891" i="7"/>
  <c r="A10907" i="7"/>
  <c r="A10954" i="7"/>
  <c r="A11018" i="7"/>
  <c r="A11026" i="7"/>
  <c r="A11058" i="7"/>
  <c r="A11199" i="7"/>
  <c r="A11222" i="7"/>
  <c r="A11394" i="7"/>
  <c r="A11418" i="7"/>
  <c r="A11426" i="7"/>
  <c r="A11442" i="7"/>
  <c r="A10737" i="7"/>
  <c r="A10842" i="7"/>
  <c r="A10908" i="7"/>
  <c r="A11019" i="7"/>
  <c r="A11027" i="7"/>
  <c r="A11106" i="7"/>
  <c r="A11236" i="7"/>
  <c r="A11299" i="7"/>
  <c r="A11355" i="7"/>
  <c r="A11395" i="7"/>
  <c r="A11419" i="7"/>
  <c r="A11427" i="7"/>
  <c r="A11443" i="7"/>
  <c r="A11483" i="7"/>
  <c r="A10554" i="7"/>
  <c r="A10744" i="7"/>
  <c r="A10870" i="7"/>
  <c r="A11020" i="7"/>
  <c r="A11209" i="7"/>
  <c r="A11300" i="7"/>
  <c r="A11396" i="7"/>
  <c r="A10275" i="7"/>
  <c r="A10601" i="7"/>
  <c r="A10871" i="7"/>
  <c r="A10997" i="7"/>
  <c r="A11021" i="7"/>
  <c r="A11037" i="7"/>
  <c r="A11085" i="7"/>
  <c r="A11108" i="7"/>
  <c r="A11164" i="7"/>
  <c r="A11210" i="7"/>
  <c r="A10481" i="7"/>
  <c r="A10998" i="7"/>
  <c r="A11022" i="7"/>
  <c r="A11038" i="7"/>
  <c r="A11109" i="7"/>
  <c r="A11165" i="7"/>
  <c r="A11211" i="7"/>
  <c r="A11326" i="7"/>
  <c r="A11350" i="7"/>
  <c r="A11422" i="7"/>
  <c r="A11430" i="7"/>
  <c r="A11446" i="7"/>
  <c r="A10303" i="7"/>
  <c r="A10951" i="7"/>
  <c r="A11110" i="7"/>
  <c r="A11515" i="7"/>
  <c r="A12139" i="7"/>
  <c r="A10346" i="7"/>
  <c r="A11166" i="7"/>
  <c r="A12140" i="7"/>
  <c r="A10999" i="7"/>
  <c r="A11039" i="7"/>
  <c r="A10377" i="7"/>
  <c r="A10696" i="7"/>
  <c r="A11420" i="7"/>
  <c r="A11526" i="7"/>
  <c r="A11542" i="7"/>
  <c r="A11550" i="7"/>
  <c r="A11421" i="7"/>
  <c r="A11527" i="7"/>
  <c r="A11543" i="7"/>
  <c r="A69" i="7"/>
  <c r="A10482" i="7"/>
  <c r="A11351" i="7"/>
  <c r="A11423" i="7"/>
  <c r="A11528" i="7"/>
  <c r="A11544" i="7"/>
  <c r="A12160" i="7"/>
  <c r="A10320" i="7"/>
  <c r="A11023" i="7"/>
  <c r="A11428" i="7"/>
  <c r="A11444" i="7"/>
  <c r="A11529" i="7"/>
  <c r="A11537" i="7"/>
  <c r="A11705" i="7"/>
  <c r="K3925" i="7"/>
  <c r="A1144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A12138"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A11538" i="7"/>
  <c r="K3953" i="7"/>
  <c r="K3773" i="7"/>
  <c r="K4424" i="7"/>
  <c r="K21" i="7"/>
  <c r="L21" i="7" s="1"/>
  <c r="K35" i="7"/>
  <c r="K141" i="7"/>
  <c r="L141" i="7" s="1"/>
  <c r="K219" i="7"/>
  <c r="K304" i="7"/>
  <c r="L304" i="7" s="1"/>
  <c r="A11546" i="7"/>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A11530" i="7"/>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10944" i="7"/>
  <c r="A9415" i="7"/>
  <c r="A10945" i="7"/>
  <c r="A10924" i="7"/>
  <c r="A10948" i="7"/>
  <c r="A10941" i="7"/>
  <c r="A10949" i="7"/>
  <c r="A10276" i="7"/>
  <c r="A10624" i="7"/>
  <c r="A11507" i="7"/>
  <c r="A11523" i="7"/>
  <c r="A11508" i="7"/>
  <c r="A10608" i="7"/>
  <c r="A10935" i="7"/>
  <c r="A11511" i="7"/>
  <c r="K4351" i="7"/>
  <c r="A10943"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A11514" i="7"/>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A11506" i="7"/>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1048" i="7"/>
  <c r="A11257" i="7"/>
  <c r="A11215" i="7"/>
  <c r="A10553" i="7"/>
  <c r="A10931" i="7"/>
  <c r="A10955" i="7"/>
  <c r="A11379" i="7"/>
  <c r="A10858" i="7"/>
  <c r="A11071" i="7"/>
  <c r="A310" i="7"/>
  <c r="A11118" i="7"/>
  <c r="A11381" i="7"/>
  <c r="A385" i="7"/>
  <c r="A9634" i="7"/>
  <c r="A9223" i="7"/>
  <c r="A10064" i="7"/>
  <c r="A11074" i="7"/>
  <c r="A10530" i="7"/>
  <c r="K3451" i="7"/>
  <c r="A11645"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1009" i="7"/>
  <c r="A11409"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1205" i="7"/>
  <c r="A11459" i="7"/>
  <c r="A10880" i="7"/>
  <c r="K4124" i="7"/>
  <c r="A11628" i="7"/>
  <c r="A11677" i="7"/>
  <c r="A10174" i="7"/>
  <c r="K417" i="7"/>
  <c r="K3614" i="7"/>
  <c r="K3836" i="7"/>
  <c r="K3837" i="7"/>
  <c r="K579" i="7"/>
  <c r="L579" i="7" s="1"/>
  <c r="K4239" i="7"/>
  <c r="K2413" i="7"/>
  <c r="K1896" i="7"/>
  <c r="K2754" i="7"/>
  <c r="A9847" i="7"/>
  <c r="A9848" i="7"/>
  <c r="A10228" i="7"/>
  <c r="A10597" i="7"/>
  <c r="A10598" i="7"/>
  <c r="A9846" i="7"/>
  <c r="A10917" i="7"/>
  <c r="A10229" i="7"/>
  <c r="A11447" i="7"/>
  <c r="A11555" i="7"/>
  <c r="A4" i="7"/>
  <c r="A9195" i="7"/>
  <c r="A9612" i="7"/>
  <c r="A9637" i="7"/>
  <c r="A3027" i="7"/>
  <c r="A9752" i="7"/>
  <c r="A9761" i="7"/>
  <c r="A10056" i="7"/>
  <c r="A10289" i="7"/>
  <c r="A10557" i="7"/>
  <c r="A10612" i="7"/>
  <c r="A10607" i="7"/>
  <c r="A10865" i="7"/>
  <c r="A9751" i="7"/>
  <c r="A11050" i="7"/>
  <c r="A11410" i="7"/>
  <c r="A10713" i="7"/>
  <c r="A10506" i="7"/>
  <c r="A11399" i="7"/>
  <c r="K463" i="7"/>
  <c r="L463" i="7" s="1"/>
  <c r="K339" i="7"/>
  <c r="L339" i="7" s="1"/>
  <c r="K410" i="7"/>
  <c r="L410" i="7" s="1"/>
  <c r="A8185" i="7"/>
  <c r="A9633" i="7"/>
  <c r="A10103" i="7"/>
  <c r="A9709" i="7"/>
  <c r="A9745" i="7"/>
  <c r="A9710" i="7"/>
  <c r="A10125" i="7"/>
  <c r="A10141" i="7"/>
  <c r="A10826" i="7"/>
  <c r="A10140" i="7"/>
  <c r="A10423" i="7"/>
  <c r="A10758" i="7"/>
  <c r="A10775" i="7"/>
  <c r="A11344" i="7"/>
  <c r="A11182" i="7"/>
  <c r="A11183" i="7"/>
  <c r="A10466" i="7"/>
  <c r="A11003" i="7"/>
  <c r="A11059" i="7"/>
  <c r="A11004" i="7"/>
  <c r="A10801" i="7"/>
  <c r="A11093" i="7"/>
  <c r="A423" i="7"/>
  <c r="A11518"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A10996" i="7"/>
  <c r="A1165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1330" i="7"/>
  <c r="A11499" i="7"/>
  <c r="A10266" i="7"/>
  <c r="A10957"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12028" i="7"/>
  <c r="A9626" i="7"/>
  <c r="A9907" i="7"/>
  <c r="A10605" i="7"/>
  <c r="A11283" i="7"/>
  <c r="A11195" i="7"/>
  <c r="A11468"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A11491" i="7"/>
  <c r="A11133" i="7"/>
  <c r="K4592" i="7"/>
  <c r="A11079" i="7"/>
  <c r="A11490" i="7"/>
  <c r="K3371" i="7"/>
  <c r="A10777" i="7"/>
  <c r="K3642" i="7"/>
  <c r="A11134" i="7"/>
  <c r="A11633"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932" i="7"/>
  <c r="A10241" i="7"/>
  <c r="K4292" i="7"/>
  <c r="K4591" i="7"/>
  <c r="K3726" i="7"/>
  <c r="K3988" i="7"/>
  <c r="A11568" i="7"/>
  <c r="A11680"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A11525" i="7"/>
  <c r="K3568" i="7"/>
  <c r="K3763" i="7"/>
  <c r="K4046" i="7"/>
  <c r="K3764" i="7"/>
  <c r="K11" i="7"/>
  <c r="K4047" i="7"/>
  <c r="K12" i="7"/>
  <c r="K4309" i="7"/>
  <c r="K173" i="7"/>
  <c r="L173" i="7" s="1"/>
  <c r="K443" i="7"/>
  <c r="K174" i="7"/>
  <c r="L174" i="7" s="1"/>
  <c r="A11522" i="7"/>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1008" i="7"/>
  <c r="A11080" i="7"/>
  <c r="A11135" i="7"/>
  <c r="A10458" i="7"/>
  <c r="A11136" i="7"/>
  <c r="A11145" i="7"/>
  <c r="A11370" i="7"/>
  <c r="A11146" i="7"/>
  <c r="A11147" i="7"/>
  <c r="A11140" i="7"/>
  <c r="A11148" i="7"/>
  <c r="A10720" i="7"/>
  <c r="A10776" i="7"/>
  <c r="K4129" i="7"/>
  <c r="K4440" i="7"/>
  <c r="K4231" i="7"/>
  <c r="K4282" i="7"/>
  <c r="K3283" i="7"/>
  <c r="K4258" i="7"/>
  <c r="K3296" i="7"/>
  <c r="K4436" i="7"/>
  <c r="K3504" i="7"/>
  <c r="A11494" i="7"/>
  <c r="A170" i="7"/>
  <c r="K3804" i="7"/>
  <c r="A3804" i="7" s="1"/>
  <c r="K4437" i="7"/>
  <c r="A7680" i="7" s="1"/>
  <c r="K3987" i="7"/>
  <c r="K4386" i="7"/>
  <c r="A10721" i="7"/>
  <c r="A11142"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A11634" i="7"/>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11223" i="7"/>
  <c r="A2950" i="7"/>
  <c r="A2964" i="7"/>
  <c r="A9639" i="7"/>
  <c r="A9776" i="7"/>
  <c r="A10072" i="7"/>
  <c r="A9728" i="7"/>
  <c r="A10200" i="7"/>
  <c r="A9721" i="7"/>
  <c r="A9923" i="7"/>
  <c r="A9806" i="7"/>
  <c r="A10810" i="7"/>
  <c r="A10397" i="7"/>
  <c r="A10756" i="7"/>
  <c r="A9743" i="7"/>
  <c r="A9775" i="7"/>
  <c r="A10693" i="7"/>
  <c r="A9807" i="7"/>
  <c r="A10559" i="7"/>
  <c r="A10897" i="7"/>
  <c r="A11111" i="7"/>
  <c r="A11472" i="7"/>
  <c r="A11331" i="7"/>
  <c r="A11403" i="7"/>
  <c r="A11116" i="7"/>
  <c r="A11219" i="7"/>
  <c r="K3316" i="7"/>
  <c r="A3316" i="7" s="1"/>
  <c r="A11564" i="7"/>
  <c r="K3338" i="7"/>
  <c r="K3367" i="7"/>
  <c r="K3636" i="7"/>
  <c r="K3793" i="7"/>
  <c r="K4281" i="7"/>
  <c r="A11545" i="7"/>
  <c r="A11553"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A11218" i="7"/>
  <c r="A11539" i="7"/>
  <c r="A11627" i="7"/>
  <c r="A11661" i="7"/>
  <c r="A1109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A12158" i="7"/>
  <c r="K3159" i="7"/>
  <c r="L3159" i="7" s="1"/>
  <c r="K3145" i="7"/>
  <c r="L3145" i="7" s="1"/>
  <c r="K2965" i="7"/>
  <c r="K2966" i="7"/>
  <c r="K3156" i="7"/>
  <c r="L3156" i="7" s="1"/>
  <c r="K3186" i="7"/>
  <c r="L3186" i="7" s="1"/>
  <c r="K3158" i="7"/>
  <c r="L3158" i="7" s="1"/>
  <c r="A4240" i="7"/>
  <c r="A10151" i="7"/>
  <c r="A10159" i="7"/>
  <c r="A10185" i="7"/>
  <c r="A9965" i="7"/>
  <c r="A10236" i="7"/>
  <c r="A10701" i="7"/>
  <c r="A10237" i="7"/>
  <c r="A9966" i="7"/>
  <c r="A10930" i="7"/>
  <c r="A11185"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1000" i="7"/>
  <c r="A11064" i="7"/>
  <c r="A11095" i="7"/>
  <c r="A11249" i="7"/>
  <c r="A10329" i="7"/>
  <c r="A10875" i="7"/>
  <c r="A10993" i="7"/>
  <c r="A11065" i="7"/>
  <c r="A11250" i="7"/>
  <c r="A11401" i="7"/>
  <c r="A11457" i="7"/>
  <c r="A10876" i="7"/>
  <c r="A11113" i="7"/>
  <c r="A11207" i="7"/>
  <c r="A11251" i="7"/>
  <c r="A10616" i="7"/>
  <c r="A10877" i="7"/>
  <c r="A10963" i="7"/>
  <c r="A11035" i="7"/>
  <c r="A11075" i="7"/>
  <c r="A11083" i="7"/>
  <c r="A11114" i="7"/>
  <c r="A11216" i="7"/>
  <c r="A9926" i="7"/>
  <c r="A10656" i="7"/>
  <c r="A10681" i="7"/>
  <c r="A10878" i="7"/>
  <c r="A10980" i="7"/>
  <c r="A11052" i="7"/>
  <c r="A11076" i="7"/>
  <c r="A11253" i="7"/>
  <c r="A10981" i="7"/>
  <c r="A11069" i="7"/>
  <c r="A11062" i="7"/>
  <c r="A11117" i="7"/>
  <c r="A11203" i="7"/>
  <c r="A11471" i="7"/>
  <c r="A11619" i="7"/>
  <c r="A11643" i="7"/>
  <c r="K3305" i="7"/>
  <c r="K4435" i="7"/>
  <c r="K3923" i="7"/>
  <c r="A11684" i="7"/>
  <c r="K3450" i="7"/>
  <c r="K3930" i="7"/>
  <c r="K4041" i="7"/>
  <c r="K3567" i="7"/>
  <c r="A11436" i="7"/>
  <c r="K3495" i="7"/>
  <c r="K4220" i="7"/>
  <c r="K3866" i="7"/>
  <c r="A11437" i="7"/>
  <c r="K3510" i="7"/>
  <c r="K4221" i="7"/>
  <c r="A9575" i="7"/>
  <c r="A129" i="7"/>
  <c r="K3561" i="7"/>
  <c r="A11520" i="7"/>
  <c r="K3282" i="7"/>
  <c r="K3601" i="7"/>
  <c r="A10640" i="7"/>
  <c r="A10873" i="7"/>
  <c r="A1098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A11642" i="7"/>
  <c r="K4433" i="7"/>
  <c r="K4093" i="7"/>
  <c r="K4238" i="7"/>
  <c r="K4075" i="7"/>
  <c r="K4564" i="7"/>
  <c r="K3731" i="7"/>
  <c r="K3309" i="7"/>
  <c r="K4072" i="7"/>
  <c r="K4559" i="7"/>
  <c r="K3357" i="7"/>
  <c r="K3847" i="7"/>
  <c r="K4078" i="7"/>
  <c r="K4339" i="7"/>
  <c r="K4560" i="7"/>
  <c r="A11102" i="7"/>
  <c r="K3347" i="7"/>
  <c r="K3853" i="7"/>
  <c r="K4423" i="7"/>
  <c r="K3597" i="7"/>
  <c r="K3498" i="7"/>
  <c r="K4165" i="7"/>
  <c r="K4102" i="7"/>
  <c r="A10137" i="7"/>
  <c r="A9680" i="7"/>
  <c r="A10816" i="7"/>
  <c r="A11385" i="7"/>
  <c r="A10449" i="7"/>
  <c r="A11149" i="7"/>
  <c r="K4462" i="7"/>
  <c r="K3461" i="7"/>
  <c r="K357" i="7"/>
  <c r="L357" i="7" s="1"/>
  <c r="K509" i="7"/>
  <c r="L509" i="7" s="1"/>
  <c r="K3677" i="7"/>
  <c r="A11594"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1010" i="7"/>
  <c r="A10473" i="7"/>
  <c r="A10769" i="7"/>
  <c r="K3382" i="7"/>
  <c r="K3611" i="7"/>
  <c r="A8569" i="7" s="1"/>
  <c r="K3810" i="7"/>
  <c r="A3810" i="7" s="1"/>
  <c r="K4155" i="7"/>
  <c r="K4473" i="7"/>
  <c r="A4144" i="7"/>
  <c r="A3023" i="7"/>
  <c r="A10446" i="7"/>
  <c r="A10447" i="7"/>
  <c r="A10962" i="7"/>
  <c r="A11466" i="7"/>
  <c r="A11077" i="7"/>
  <c r="A11669" i="7"/>
  <c r="K4223" i="7"/>
  <c r="K4219" i="7"/>
  <c r="K3758" i="7"/>
  <c r="A3758" i="7" s="1"/>
  <c r="K4002" i="7"/>
  <c r="K4154" i="7"/>
  <c r="K4566" i="7"/>
  <c r="A4260" i="7"/>
  <c r="A9605" i="7"/>
  <c r="A10142" i="7"/>
  <c r="A11119" i="7"/>
  <c r="A422" i="7"/>
  <c r="A9682" i="7"/>
  <c r="A10111" i="7"/>
  <c r="A9615" i="7"/>
  <c r="A10117" i="7"/>
  <c r="A10372" i="7"/>
  <c r="A10412" i="7"/>
  <c r="A10772" i="7"/>
  <c r="A10773" i="7"/>
  <c r="A10702" i="7"/>
  <c r="A10774" i="7"/>
  <c r="A10791" i="7"/>
  <c r="A11103" i="7"/>
  <c r="A11235" i="7"/>
  <c r="A11683" i="7"/>
  <c r="A11492" i="7"/>
  <c r="A9820" i="7"/>
  <c r="A10204" i="7"/>
  <c r="A10563" i="7"/>
  <c r="A10564" i="7"/>
  <c r="A10565" i="7"/>
  <c r="A10203" i="7"/>
  <c r="A11241" i="7"/>
  <c r="A11448" i="7"/>
  <c r="A11449" i="7"/>
  <c r="A9725" i="7"/>
  <c r="A11374" i="7"/>
  <c r="A10912" i="7"/>
  <c r="K4018" i="7"/>
  <c r="K3290" i="7"/>
  <c r="A1124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1072" i="7"/>
  <c r="A11159" i="7"/>
  <c r="A11181" i="7"/>
  <c r="A11384" i="7"/>
  <c r="A11160" i="7"/>
  <c r="A10490" i="7"/>
  <c r="A11121" i="7"/>
  <c r="A11161" i="7"/>
  <c r="A11402" i="7"/>
  <c r="A10947" i="7"/>
  <c r="A11090" i="7"/>
  <c r="A11028" i="7"/>
  <c r="A10633" i="7"/>
  <c r="A10965" i="7"/>
  <c r="A11178" i="7"/>
  <c r="A10664" i="7"/>
  <c r="A11659" i="7"/>
  <c r="A11883" i="7"/>
  <c r="K3672" i="7"/>
  <c r="A8477" i="7" s="1"/>
  <c r="K3607" i="7"/>
  <c r="A3607" i="7" s="1"/>
  <c r="K3546" i="7"/>
  <c r="K4326" i="7"/>
  <c r="K3794" i="7"/>
  <c r="K4062" i="7"/>
  <c r="K4015" i="7"/>
  <c r="K4331" i="7"/>
  <c r="A7850" i="7" s="1"/>
  <c r="A11503" i="7"/>
  <c r="K3864" i="7"/>
  <c r="K4562" i="7"/>
  <c r="K4202" i="7"/>
  <c r="A11657"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A11412" i="7"/>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A11180" i="7"/>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11011" i="7"/>
  <c r="A11157" i="7"/>
  <c r="A11641" i="7"/>
  <c r="A4133" i="7"/>
  <c r="A9646" i="7"/>
  <c r="A9561" i="7"/>
  <c r="A2938" i="7"/>
  <c r="A10256" i="7"/>
  <c r="A9883" i="7"/>
  <c r="A10083" i="7"/>
  <c r="A10053" i="7"/>
  <c r="A10054" i="7"/>
  <c r="A10307" i="7"/>
  <c r="A9716" i="7"/>
  <c r="A11197" i="7"/>
  <c r="A10409" i="7"/>
  <c r="A11337" i="7"/>
  <c r="A10521" i="7"/>
  <c r="A11228" i="7"/>
  <c r="A10522" i="7"/>
  <c r="A11531" i="7"/>
  <c r="K3320" i="7"/>
  <c r="K3582" i="7"/>
  <c r="K3863" i="7"/>
  <c r="A11548" i="7"/>
  <c r="K3407" i="7"/>
  <c r="K3638" i="7"/>
  <c r="K3940" i="7"/>
  <c r="K3455" i="7"/>
  <c r="K3670" i="7"/>
  <c r="A8475" i="7" s="1"/>
  <c r="K4055" i="7"/>
  <c r="A8126" i="7" s="1"/>
  <c r="A11846" i="7"/>
  <c r="K4531" i="7"/>
  <c r="A4531" i="7" s="1"/>
  <c r="K3671" i="7"/>
  <c r="K4116" i="7"/>
  <c r="K4545" i="7"/>
  <c r="K3739" i="7"/>
  <c r="K4117" i="7"/>
  <c r="K4350" i="7"/>
  <c r="K3776" i="7"/>
  <c r="K4200" i="7"/>
  <c r="A11487"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A11368" i="7"/>
  <c r="K3422" i="7"/>
  <c r="K4038" i="7"/>
  <c r="A8132" i="7" s="1"/>
  <c r="K4088" i="7"/>
  <c r="K3766" i="7"/>
  <c r="K3767" i="7"/>
  <c r="K3562" i="7"/>
  <c r="K4081" i="7"/>
  <c r="K4390" i="7"/>
  <c r="K3637" i="7"/>
  <c r="K4384" i="7"/>
  <c r="K4355" i="7"/>
  <c r="K4048" i="7"/>
  <c r="K3760" i="7"/>
  <c r="K4349" i="7"/>
  <c r="K4391" i="7"/>
  <c r="A11519"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968" i="7"/>
  <c r="A10976" i="7"/>
  <c r="A10984" i="7"/>
  <c r="A10992" i="7"/>
  <c r="A11400" i="7"/>
  <c r="A11408" i="7"/>
  <c r="A11440" i="7"/>
  <c r="A10969" i="7"/>
  <c r="A10977" i="7"/>
  <c r="A11190" i="7"/>
  <c r="A11297" i="7"/>
  <c r="A11433" i="7"/>
  <c r="A10354" i="7"/>
  <c r="A10986" i="7"/>
  <c r="A11082" i="7"/>
  <c r="A11191" i="7"/>
  <c r="A11259" i="7"/>
  <c r="A10265" i="7"/>
  <c r="A10361" i="7"/>
  <c r="A10680" i="7"/>
  <c r="A10971" i="7"/>
  <c r="A10987" i="7"/>
  <c r="A11067" i="7"/>
  <c r="A11252" i="7"/>
  <c r="A11451" i="7"/>
  <c r="A10393" i="7"/>
  <c r="A10617" i="7"/>
  <c r="A10768" i="7"/>
  <c r="A10964" i="7"/>
  <c r="A10972" i="7"/>
  <c r="A10879" i="7"/>
  <c r="A10973" i="7"/>
  <c r="A10989" i="7"/>
  <c r="A11194" i="7"/>
  <c r="A11254" i="7"/>
  <c r="A10076" i="7"/>
  <c r="A10295" i="7"/>
  <c r="A10585" i="7"/>
  <c r="A10942" i="7"/>
  <c r="A10966" i="7"/>
  <c r="A10982" i="7"/>
  <c r="A11078" i="7"/>
  <c r="A11187" i="7"/>
  <c r="A11231" i="7"/>
  <c r="A11294" i="7"/>
  <c r="A11438" i="7"/>
  <c r="A11462" i="7"/>
  <c r="A11031" i="7"/>
  <c r="A11460" i="7"/>
  <c r="A11667" i="7"/>
  <c r="A414" i="7"/>
  <c r="K3589" i="7"/>
  <c r="K3409" i="7"/>
  <c r="K3922" i="7"/>
  <c r="K4533" i="7"/>
  <c r="K4086" i="7"/>
  <c r="K4517" i="7"/>
  <c r="K4030" i="7"/>
  <c r="A10752" i="7"/>
  <c r="A10991" i="7"/>
  <c r="A11461" i="7"/>
  <c r="A11516" i="7"/>
  <c r="A11596" i="7"/>
  <c r="A11604" i="7"/>
  <c r="A11620" i="7"/>
  <c r="A407" i="7"/>
  <c r="K4039" i="7"/>
  <c r="A8133" i="7" s="1"/>
  <c r="K4040" i="7"/>
  <c r="A8134" i="7" s="1"/>
  <c r="K4284" i="7"/>
  <c r="A7900" i="7" s="1"/>
  <c r="K3403" i="7"/>
  <c r="A11463" i="7"/>
  <c r="A11621" i="7"/>
  <c r="K4590" i="7"/>
  <c r="K3520" i="7"/>
  <c r="K4247" i="7"/>
  <c r="K3783" i="7"/>
  <c r="A3783" i="7" s="1"/>
  <c r="K3521" i="7"/>
  <c r="K4085" i="7"/>
  <c r="K4353" i="7"/>
  <c r="K3592" i="7"/>
  <c r="A10959" i="7"/>
  <c r="A11196" i="7"/>
  <c r="A11598" i="7"/>
  <c r="A11606" i="7"/>
  <c r="A11662" i="7"/>
  <c r="A11678" i="7"/>
  <c r="A409" i="7"/>
  <c r="K3560" i="7"/>
  <c r="K4430" i="7"/>
  <c r="K3921" i="7"/>
  <c r="K3830" i="7"/>
  <c r="K4218" i="7"/>
  <c r="K4576" i="7"/>
  <c r="A10896" i="7"/>
  <c r="A11439" i="7"/>
  <c r="A11615" i="7"/>
  <c r="A11663" i="7"/>
  <c r="A11671" i="7"/>
  <c r="A11687" i="7"/>
  <c r="K3621" i="7"/>
  <c r="K4084" i="7"/>
  <c r="K3284" i="7"/>
  <c r="K3590" i="7"/>
  <c r="K4444" i="7"/>
  <c r="K4425" i="7"/>
  <c r="K3973" i="7"/>
  <c r="K4089" i="7"/>
  <c r="A10586" i="7"/>
  <c r="A11055" i="7"/>
  <c r="A11383" i="7"/>
  <c r="A11455" i="7"/>
  <c r="A11608" i="7"/>
  <c r="A11664" i="7"/>
  <c r="A11688" i="7"/>
  <c r="K3669" i="7"/>
  <c r="K4131" i="7"/>
  <c r="K3285" i="7"/>
  <c r="A11469" i="7"/>
  <c r="A11593" i="7"/>
  <c r="A11665" i="7"/>
  <c r="A11689" i="7"/>
  <c r="A12073" i="7"/>
  <c r="K4082" i="7"/>
  <c r="K4217" i="7"/>
  <c r="K3717" i="7"/>
  <c r="K3566" i="7"/>
  <c r="K3975" i="7"/>
  <c r="A8207" i="7" s="1"/>
  <c r="A11470" i="7"/>
  <c r="A11610" i="7"/>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11666" i="7"/>
  <c r="A429" i="7"/>
  <c r="K4549" i="7"/>
  <c r="K3506" i="7"/>
  <c r="A8678" i="7" s="1"/>
  <c r="K4204" i="7"/>
  <c r="K4340" i="7"/>
  <c r="K4097" i="7"/>
  <c r="K3811" i="7"/>
  <c r="K4333" i="7"/>
  <c r="K4064" i="7"/>
  <c r="K4329" i="7"/>
  <c r="K3353" i="7"/>
  <c r="K3662" i="7"/>
  <c r="K4164" i="7"/>
  <c r="A8027" i="7" s="1"/>
  <c r="K3394" i="7"/>
  <c r="K3581" i="7"/>
  <c r="K4541" i="7"/>
  <c r="A11602" i="7"/>
  <c r="A11618"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A12162" i="7"/>
  <c r="K3730" i="7"/>
  <c r="K3385" i="7"/>
  <c r="K3959" i="7"/>
  <c r="K4338" i="7"/>
  <c r="K4286" i="7"/>
  <c r="A4286" i="7" s="1"/>
  <c r="K4161" i="7"/>
  <c r="K3911" i="7"/>
  <c r="A8270" i="7" s="1"/>
  <c r="A4460" i="7"/>
  <c r="A10588" i="7"/>
  <c r="A10893" i="7"/>
  <c r="A10988" i="7"/>
  <c r="K3624" i="7"/>
  <c r="K3411" i="7"/>
  <c r="K4090" i="7"/>
  <c r="K3912" i="7"/>
  <c r="K3765" i="7"/>
  <c r="K4001" i="7"/>
  <c r="K4070" i="7"/>
  <c r="K3572" i="7"/>
  <c r="K4421" i="7"/>
  <c r="A9658" i="7"/>
  <c r="A9613" i="7"/>
  <c r="A9657" i="7"/>
  <c r="A10063" i="7"/>
  <c r="A10105" i="7"/>
  <c r="A10129" i="7"/>
  <c r="A10427" i="7"/>
  <c r="A10748" i="7"/>
  <c r="A10366" i="7"/>
  <c r="A10805" i="7"/>
  <c r="A10440" i="7"/>
  <c r="A11131" i="7"/>
  <c r="A11263" i="7"/>
  <c r="A11414"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920" i="7"/>
  <c r="A10937" i="7"/>
  <c r="A11281" i="7"/>
  <c r="A10922" i="7"/>
  <c r="A10938" i="7"/>
  <c r="A11002" i="7"/>
  <c r="A11227" i="7"/>
  <c r="A11282" i="7"/>
  <c r="A10939" i="7"/>
  <c r="A11244" i="7"/>
  <c r="A10940" i="7"/>
  <c r="A11292" i="7"/>
  <c r="A10070" i="7"/>
  <c r="A10338" i="7"/>
  <c r="A11092" i="7"/>
  <c r="A10689" i="7"/>
  <c r="A10832" i="7"/>
  <c r="A11046" i="7"/>
  <c r="A10252" i="7"/>
  <c r="A11431" i="7"/>
  <c r="A11635" i="7"/>
  <c r="A11651" i="7"/>
  <c r="A11652" i="7"/>
  <c r="A11653" i="7"/>
  <c r="A11047" i="7"/>
  <c r="A11654" i="7"/>
  <c r="K3633" i="7"/>
  <c r="K3939" i="7"/>
  <c r="A11648" i="7"/>
  <c r="K4543" i="7"/>
  <c r="A11649" i="7"/>
  <c r="K4529" i="7"/>
  <c r="A11650" i="7"/>
  <c r="K4432" i="7"/>
  <c r="K326" i="7"/>
  <c r="L326" i="7" s="1"/>
  <c r="K327" i="7"/>
  <c r="L327" i="7" s="1"/>
  <c r="K328" i="7"/>
  <c r="L328" i="7" s="1"/>
  <c r="K259" i="7"/>
  <c r="K297" i="7"/>
  <c r="K405" i="7"/>
  <c r="L405" i="7" s="1"/>
  <c r="K467" i="7"/>
  <c r="A10919"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1168" i="7"/>
  <c r="A10100" i="7"/>
  <c r="A11042" i="7"/>
  <c r="A11169" i="7"/>
  <c r="A11362" i="7"/>
  <c r="A10126" i="7"/>
  <c r="A10705" i="7"/>
  <c r="A10132" i="7"/>
  <c r="A11086" i="7"/>
  <c r="A11636" i="7"/>
  <c r="A11495" i="7"/>
  <c r="A11953" i="7"/>
  <c r="A11389"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A11411"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A13880" i="7"/>
  <c r="L7033" i="7"/>
  <c r="A6179" i="7"/>
  <c r="L6681" i="7"/>
  <c r="L7002" i="7"/>
  <c r="L5809" i="7"/>
  <c r="A6245" i="7"/>
  <c r="L5746" i="7"/>
  <c r="L6467" i="7"/>
  <c r="L6920" i="7"/>
  <c r="L6279" i="7"/>
  <c r="L5860" i="7"/>
  <c r="L6906" i="7"/>
  <c r="L6403" i="7"/>
  <c r="A10790" i="7"/>
  <c r="A10525" i="7"/>
  <c r="A11061" i="7"/>
  <c r="A10263" i="7"/>
  <c r="A11329" i="7"/>
  <c r="A10000" i="7"/>
  <c r="A11139" i="7"/>
  <c r="A10171" i="7"/>
  <c r="A11138" i="7"/>
  <c r="A10170" i="7"/>
  <c r="A11453"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A13888" i="7"/>
  <c r="L6458" i="7"/>
  <c r="L6474" i="7"/>
  <c r="L6988" i="7"/>
  <c r="A6178" i="7"/>
  <c r="L5058" i="7"/>
  <c r="L5474" i="7"/>
  <c r="L6476" i="7"/>
  <c r="L5458" i="7"/>
  <c r="L5596" i="7"/>
  <c r="L5598" i="7"/>
  <c r="L5879" i="7"/>
  <c r="L6281" i="7"/>
  <c r="L6917" i="7"/>
  <c r="A11179" i="7"/>
  <c r="A10211" i="7"/>
  <c r="A11632"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13999" i="7"/>
  <c r="A7328" i="7"/>
  <c r="A13971"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A11962" i="7"/>
  <c r="L5064" i="7"/>
  <c r="L6623" i="7"/>
  <c r="L7021" i="7"/>
  <c r="L6437" i="7"/>
  <c r="L5216" i="7"/>
  <c r="L5737" i="7"/>
  <c r="L4968" i="7"/>
  <c r="L4963" i="7"/>
  <c r="L6732" i="7"/>
  <c r="L5379" i="7"/>
  <c r="L5380" i="7"/>
  <c r="L5710" i="7"/>
  <c r="L5767" i="7"/>
  <c r="L6478" i="7"/>
  <c r="L6965" i="7"/>
  <c r="A4879" i="7"/>
  <c r="A14027"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A13825" i="7"/>
  <c r="L6561" i="7"/>
  <c r="L6978" i="7"/>
  <c r="A6209" i="7"/>
  <c r="L5096" i="7"/>
  <c r="L5738" i="7"/>
  <c r="A6221" i="7"/>
  <c r="L4971" i="7"/>
  <c r="L5124" i="7"/>
  <c r="A6231" i="7"/>
  <c r="A5981" i="7"/>
  <c r="L6867" i="7"/>
  <c r="L6268" i="7"/>
  <c r="A4735" i="7"/>
  <c r="A13883" i="7"/>
  <c r="L5269" i="7"/>
  <c r="L6466" i="7"/>
  <c r="A4613" i="7"/>
  <c r="A13761"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A14003" i="7"/>
  <c r="L6616" i="7"/>
  <c r="L5043" i="7"/>
  <c r="L6820" i="7"/>
  <c r="L6679" i="7"/>
  <c r="A6180" i="7"/>
  <c r="L6461" i="7"/>
  <c r="A4614" i="7"/>
  <c r="A13762"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13841" i="7"/>
  <c r="A4985" i="7"/>
  <c r="A5054" i="7"/>
  <c r="A262" i="7"/>
  <c r="A3273" i="7"/>
  <c r="A3685" i="7"/>
  <c r="A341" i="7"/>
  <c r="A411" i="7"/>
  <c r="A4998" i="7"/>
  <c r="A345" i="7"/>
  <c r="A4346" i="7"/>
  <c r="A4991" i="7"/>
  <c r="A5051" i="7"/>
  <c r="L14125" i="7"/>
  <c r="A14125" i="7"/>
  <c r="L13977" i="7"/>
  <c r="A13977" i="7"/>
  <c r="L13920" i="7"/>
  <c r="A13920" i="7"/>
  <c r="L12575" i="7"/>
  <c r="A12575" i="7"/>
  <c r="L13861" i="7"/>
  <c r="A13861" i="7"/>
  <c r="L13170" i="7"/>
  <c r="A13170" i="7"/>
  <c r="L13722" i="7"/>
  <c r="A13722" i="7"/>
  <c r="L13944" i="7"/>
  <c r="A13944" i="7"/>
  <c r="L13946" i="7"/>
  <c r="A13946" i="7"/>
  <c r="L12284" i="7"/>
  <c r="A12284" i="7"/>
  <c r="L13374" i="7"/>
  <c r="A13374" i="7"/>
  <c r="L14016" i="7"/>
  <c r="A14016" i="7"/>
  <c r="L12660" i="7"/>
  <c r="A12660" i="7"/>
  <c r="L12800" i="7"/>
  <c r="A12800" i="7"/>
  <c r="L13324" i="7"/>
  <c r="A13324" i="7"/>
  <c r="L13700" i="7"/>
  <c r="A13700" i="7"/>
  <c r="L12905" i="7"/>
  <c r="A12905" i="7"/>
  <c r="L14011" i="7"/>
  <c r="A14011" i="7"/>
  <c r="L12804" i="7"/>
  <c r="A12804" i="7"/>
  <c r="L12382" i="7"/>
  <c r="A12382" i="7"/>
  <c r="L12603" i="7"/>
  <c r="A12603" i="7"/>
  <c r="L13330" i="7"/>
  <c r="A13330" i="7"/>
  <c r="L12410" i="7"/>
  <c r="A12410" i="7"/>
  <c r="L13256" i="7"/>
  <c r="A13256" i="7"/>
  <c r="L13260" i="7"/>
  <c r="A13260" i="7"/>
  <c r="L13811" i="7"/>
  <c r="A13811" i="7"/>
  <c r="L12295" i="7"/>
  <c r="A12295" i="7"/>
  <c r="L13027" i="7"/>
  <c r="A13027" i="7"/>
  <c r="L12298" i="7"/>
  <c r="A12298" i="7"/>
  <c r="L13768" i="7"/>
  <c r="A13768" i="7"/>
  <c r="L12191" i="7"/>
  <c r="A12191" i="7"/>
  <c r="L13158" i="7"/>
  <c r="A13158" i="7"/>
  <c r="L13881" i="7"/>
  <c r="A13881" i="7"/>
  <c r="L13504" i="7"/>
  <c r="A13504" i="7"/>
  <c r="L12907" i="7"/>
  <c r="A12907" i="7"/>
  <c r="L13168" i="7"/>
  <c r="A13168" i="7"/>
  <c r="L13143" i="7"/>
  <c r="A13143" i="7"/>
  <c r="L14100" i="7"/>
  <c r="A14100" i="7"/>
  <c r="L12560" i="7"/>
  <c r="A12560" i="7"/>
  <c r="L12273" i="7"/>
  <c r="A12273" i="7"/>
  <c r="L13145" i="7"/>
  <c r="A13145" i="7"/>
  <c r="L12401" i="7"/>
  <c r="A12401" i="7"/>
  <c r="L13452" i="7"/>
  <c r="A13452" i="7"/>
  <c r="L14018" i="7"/>
  <c r="A14018" i="7"/>
  <c r="L13450" i="7"/>
  <c r="A13450" i="7"/>
  <c r="L12544" i="7"/>
  <c r="A12544" i="7"/>
  <c r="L13295" i="7"/>
  <c r="A13295" i="7"/>
  <c r="L12340" i="7"/>
  <c r="A12340" i="7"/>
  <c r="L12535" i="7"/>
  <c r="A12535" i="7"/>
  <c r="L13398" i="7"/>
  <c r="A13398" i="7"/>
  <c r="L12308" i="7"/>
  <c r="A12308" i="7"/>
  <c r="L12722" i="7"/>
  <c r="A12722" i="7"/>
  <c r="L13819" i="7"/>
  <c r="A13819" i="7"/>
  <c r="L13947" i="7"/>
  <c r="A13947" i="7"/>
  <c r="L13155" i="7"/>
  <c r="A13155" i="7"/>
  <c r="L13576" i="7"/>
  <c r="A13576" i="7"/>
  <c r="L13235" i="7"/>
  <c r="A13235" i="7"/>
  <c r="L12753" i="7"/>
  <c r="A12753" i="7"/>
  <c r="L12521" i="7"/>
  <c r="A12521" i="7"/>
  <c r="L13351" i="7"/>
  <c r="A13351" i="7"/>
  <c r="L13126" i="7"/>
  <c r="A13126" i="7"/>
  <c r="L13937" i="7"/>
  <c r="A13937" i="7"/>
  <c r="L12462" i="7"/>
  <c r="A12462" i="7"/>
  <c r="L12181" i="7"/>
  <c r="A12181" i="7"/>
  <c r="L13130" i="7"/>
  <c r="A13130" i="7"/>
  <c r="L13009" i="7"/>
  <c r="A13009" i="7"/>
  <c r="L12490" i="7"/>
  <c r="A12490" i="7"/>
  <c r="L13392" i="7"/>
  <c r="A13392" i="7"/>
  <c r="L13033" i="7"/>
  <c r="A13033" i="7"/>
  <c r="L12745" i="7"/>
  <c r="A12745" i="7"/>
  <c r="L13982" i="7"/>
  <c r="A13982" i="7"/>
  <c r="L13744" i="7"/>
  <c r="A13744" i="7"/>
  <c r="L13063" i="7"/>
  <c r="A13063" i="7"/>
  <c r="L13736" i="7"/>
  <c r="A13736" i="7"/>
  <c r="L13817" i="7"/>
  <c r="A13817" i="7"/>
  <c r="L12343" i="7"/>
  <c r="A12343" i="7"/>
  <c r="L12301" i="7"/>
  <c r="A12301" i="7"/>
  <c r="L13739" i="7"/>
  <c r="A13739" i="7"/>
  <c r="L12866" i="7"/>
  <c r="A12866" i="7"/>
  <c r="L12289" i="7"/>
  <c r="A12289" i="7"/>
  <c r="L13975" i="7"/>
  <c r="A13975" i="7"/>
  <c r="L12789" i="7"/>
  <c r="A12789" i="7"/>
  <c r="L13303" i="7"/>
  <c r="A13303" i="7"/>
  <c r="L12408" i="7"/>
  <c r="A12408" i="7"/>
  <c r="L13265" i="7"/>
  <c r="A13265" i="7"/>
  <c r="L12980" i="7"/>
  <c r="A12980" i="7"/>
  <c r="L13800" i="7"/>
  <c r="A13800" i="7"/>
  <c r="L13321" i="7"/>
  <c r="A13321" i="7"/>
  <c r="L13535" i="7"/>
  <c r="A13535" i="7"/>
  <c r="L13593" i="7"/>
  <c r="A13593" i="7"/>
  <c r="L12654" i="7"/>
  <c r="A12654" i="7"/>
  <c r="L13994" i="7"/>
  <c r="A13994" i="7"/>
  <c r="L13329" i="7"/>
  <c r="A13329" i="7"/>
  <c r="L12551" i="7"/>
  <c r="A12551" i="7"/>
  <c r="L13685" i="7"/>
  <c r="A13685" i="7"/>
  <c r="L12725" i="7"/>
  <c r="A12725" i="7"/>
  <c r="L12412" i="7"/>
  <c r="A12412" i="7"/>
  <c r="L13331" i="7"/>
  <c r="A13331" i="7"/>
  <c r="L12547" i="7"/>
  <c r="A12547" i="7"/>
  <c r="L13530" i="7"/>
  <c r="A13530" i="7"/>
  <c r="L12793" i="7"/>
  <c r="A12793" i="7"/>
  <c r="L13207" i="7"/>
  <c r="A13207" i="7"/>
  <c r="L14139" i="7"/>
  <c r="A14139" i="7"/>
  <c r="L12471" i="7"/>
  <c r="A12471" i="7"/>
  <c r="L12571" i="7"/>
  <c r="A12571" i="7"/>
  <c r="L13959" i="7"/>
  <c r="A13959" i="7"/>
  <c r="L13567" i="7"/>
  <c r="A13567" i="7"/>
  <c r="L13182" i="7"/>
  <c r="A13182" i="7"/>
  <c r="L12598" i="7"/>
  <c r="A12598" i="7"/>
  <c r="L14088" i="7"/>
  <c r="A14088" i="7"/>
  <c r="L13679" i="7"/>
  <c r="A13679" i="7"/>
  <c r="L13462" i="7"/>
  <c r="A13462" i="7"/>
  <c r="L13001" i="7"/>
  <c r="A13001" i="7"/>
  <c r="L13967" i="7"/>
  <c r="A13967" i="7"/>
  <c r="L13564" i="7"/>
  <c r="A13564" i="7"/>
  <c r="L13177" i="7"/>
  <c r="A13177" i="7"/>
  <c r="L14038" i="7"/>
  <c r="A14038" i="7"/>
  <c r="L13654" i="7"/>
  <c r="A13654" i="7"/>
  <c r="L13287" i="7"/>
  <c r="A13287" i="7"/>
  <c r="L12968" i="7"/>
  <c r="A12968" i="7"/>
  <c r="L12336" i="7"/>
  <c r="A12336" i="7"/>
  <c r="L13965" i="7"/>
  <c r="A13965" i="7"/>
  <c r="L13617" i="7"/>
  <c r="A13617" i="7"/>
  <c r="L13041" i="7"/>
  <c r="A13041" i="7"/>
  <c r="L12678" i="7"/>
  <c r="A12678" i="7"/>
  <c r="L14052" i="7"/>
  <c r="A14052" i="7"/>
  <c r="L13616" i="7"/>
  <c r="A13616" i="7"/>
  <c r="L13174" i="7"/>
  <c r="A13174" i="7"/>
  <c r="L12676" i="7"/>
  <c r="A12676" i="7"/>
  <c r="L13979" i="7"/>
  <c r="A13979" i="7"/>
  <c r="L13569" i="7"/>
  <c r="A13569" i="7"/>
  <c r="L13184" i="7"/>
  <c r="A13184" i="7"/>
  <c r="L12836" i="7"/>
  <c r="A12836" i="7"/>
  <c r="L13849" i="7"/>
  <c r="A13849" i="7"/>
  <c r="L13464" i="7"/>
  <c r="A13464" i="7"/>
  <c r="L13016" i="7"/>
  <c r="A13016" i="7"/>
  <c r="L12703" i="7"/>
  <c r="A12703" i="7"/>
  <c r="L12439" i="7"/>
  <c r="A12439" i="7"/>
  <c r="L12215" i="7"/>
  <c r="A12215" i="7"/>
  <c r="L12334" i="7"/>
  <c r="A12334" i="7"/>
  <c r="L13853" i="7"/>
  <c r="A13853" i="7"/>
  <c r="L13565" i="7"/>
  <c r="A13565" i="7"/>
  <c r="L13421" i="7"/>
  <c r="A13421" i="7"/>
  <c r="L13149" i="7"/>
  <c r="A13149" i="7"/>
  <c r="L12877" i="7"/>
  <c r="A12877" i="7"/>
  <c r="L12629" i="7"/>
  <c r="A12629" i="7"/>
  <c r="L12429" i="7"/>
  <c r="A12429" i="7"/>
  <c r="L12564" i="7"/>
  <c r="A12564" i="7"/>
  <c r="L12324" i="7"/>
  <c r="A12324" i="7"/>
  <c r="L13859" i="7"/>
  <c r="A13859" i="7"/>
  <c r="L13563" i="7"/>
  <c r="A13563" i="7"/>
  <c r="L13363" i="7"/>
  <c r="A13363" i="7"/>
  <c r="L13067" i="7"/>
  <c r="A13067" i="7"/>
  <c r="L12859" i="7"/>
  <c r="A12859" i="7"/>
  <c r="L12595" i="7"/>
  <c r="A12595" i="7"/>
  <c r="L12331" i="7"/>
  <c r="A12331" i="7"/>
  <c r="L12195" i="7"/>
  <c r="A12195" i="7"/>
  <c r="L13698" i="7"/>
  <c r="A13698" i="7"/>
  <c r="L13522" i="7"/>
  <c r="A13522" i="7"/>
  <c r="L13274" i="7"/>
  <c r="A13274" i="7"/>
  <c r="L12938" i="7"/>
  <c r="A12938" i="7"/>
  <c r="L12674" i="7"/>
  <c r="A12674" i="7"/>
  <c r="L12322" i="7"/>
  <c r="A12322" i="7"/>
  <c r="L12705" i="7"/>
  <c r="A12705" i="7"/>
  <c r="L12505" i="7"/>
  <c r="A12505" i="7"/>
  <c r="L12236" i="7"/>
  <c r="A12236" i="7"/>
  <c r="L13246" i="7"/>
  <c r="A13246" i="7"/>
  <c r="L13488" i="7"/>
  <c r="A13488" i="7"/>
  <c r="L12546" i="7"/>
  <c r="A12546" i="7"/>
  <c r="L14008" i="7"/>
  <c r="A14008" i="7"/>
  <c r="L13766" i="7"/>
  <c r="A13766" i="7"/>
  <c r="L13688" i="7"/>
  <c r="A13688" i="7"/>
  <c r="L12584" i="7"/>
  <c r="A12584" i="7"/>
  <c r="L14122" i="7"/>
  <c r="A14122" i="7"/>
  <c r="L13643" i="7"/>
  <c r="A13643" i="7"/>
  <c r="L12585" i="7"/>
  <c r="A12585" i="7"/>
  <c r="L14028" i="7"/>
  <c r="A14028" i="7"/>
  <c r="L13695" i="7"/>
  <c r="A13695" i="7"/>
  <c r="L13547" i="7"/>
  <c r="A13547" i="7"/>
  <c r="L13708" i="7"/>
  <c r="A13708" i="7"/>
  <c r="L13353" i="7"/>
  <c r="A13353" i="7"/>
  <c r="L13079" i="7"/>
  <c r="A13079" i="7"/>
  <c r="L13253" i="7"/>
  <c r="A13253" i="7"/>
  <c r="L12172" i="7"/>
  <c r="A12172" i="7"/>
  <c r="L13474" i="7"/>
  <c r="A13474" i="7"/>
  <c r="L13096" i="7"/>
  <c r="A13096" i="7"/>
  <c r="L13198" i="7"/>
  <c r="A13198" i="7"/>
  <c r="L13028" i="7"/>
  <c r="A13028" i="7"/>
  <c r="L12365" i="7"/>
  <c r="A12365" i="7"/>
  <c r="L13680" i="7"/>
  <c r="A13680" i="7"/>
  <c r="L12527" i="7"/>
  <c r="A12527" i="7"/>
  <c r="L12277" i="7"/>
  <c r="A12277" i="7"/>
  <c r="L13154" i="7"/>
  <c r="A13154" i="7"/>
  <c r="L13297" i="7"/>
  <c r="A13297" i="7"/>
  <c r="L13298" i="7"/>
  <c r="A13298" i="7"/>
  <c r="L12791" i="7"/>
  <c r="A12791" i="7"/>
  <c r="L12545" i="7"/>
  <c r="A12545" i="7"/>
  <c r="L13328" i="7"/>
  <c r="A13328" i="7"/>
  <c r="L14000" i="7"/>
  <c r="A14000" i="7"/>
  <c r="L12668" i="7"/>
  <c r="A12668" i="7"/>
  <c r="L13311" i="7"/>
  <c r="A13311" i="7"/>
  <c r="L13526" i="7"/>
  <c r="A13526" i="7"/>
  <c r="L14020" i="7"/>
  <c r="A14020" i="7"/>
  <c r="L12816" i="7"/>
  <c r="A12816" i="7"/>
  <c r="L13830" i="7"/>
  <c r="A13830" i="7"/>
  <c r="L12727" i="7"/>
  <c r="A12727" i="7"/>
  <c r="L12246" i="7"/>
  <c r="A12246" i="7"/>
  <c r="L13387" i="7"/>
  <c r="A13387" i="7"/>
  <c r="L12411" i="7"/>
  <c r="A12411" i="7"/>
  <c r="L13322" i="7"/>
  <c r="A13322" i="7"/>
  <c r="L12362" i="7"/>
  <c r="A12362" i="7"/>
  <c r="L12964" i="7"/>
  <c r="A12964" i="7"/>
  <c r="L13258" i="7"/>
  <c r="A13258" i="7"/>
  <c r="L13988" i="7"/>
  <c r="A13988" i="7"/>
  <c r="L12231" i="7"/>
  <c r="A12231" i="7"/>
  <c r="L13746" i="7"/>
  <c r="A13746" i="7"/>
  <c r="L12918" i="7"/>
  <c r="A12918" i="7"/>
  <c r="L12497" i="7"/>
  <c r="A12497" i="7"/>
  <c r="L13024" i="7"/>
  <c r="A13024" i="7"/>
  <c r="L13501" i="7"/>
  <c r="A13501" i="7"/>
  <c r="L13503" i="7"/>
  <c r="A13503" i="7"/>
  <c r="L12230" i="7"/>
  <c r="A12230" i="7"/>
  <c r="L13598" i="7"/>
  <c r="A13598" i="7"/>
  <c r="L12959" i="7"/>
  <c r="A12959" i="7"/>
  <c r="L13502" i="7"/>
  <c r="A13502" i="7"/>
  <c r="L13767" i="7"/>
  <c r="A13767" i="7"/>
  <c r="L12776" i="7"/>
  <c r="A12776" i="7"/>
  <c r="L13675" i="7"/>
  <c r="A13675" i="7"/>
  <c r="L12952" i="7"/>
  <c r="A12952" i="7"/>
  <c r="L13404" i="7"/>
  <c r="A13404" i="7"/>
  <c r="L13544" i="7"/>
  <c r="A13544" i="7"/>
  <c r="L13202" i="7"/>
  <c r="A13202" i="7"/>
  <c r="L12796" i="7"/>
  <c r="A12796" i="7"/>
  <c r="L13443" i="7"/>
  <c r="A13443" i="7"/>
  <c r="L13633" i="7"/>
  <c r="A13633" i="7"/>
  <c r="L12577" i="7"/>
  <c r="A12577" i="7"/>
  <c r="L13932" i="7"/>
  <c r="A13932" i="7"/>
  <c r="L13112" i="7"/>
  <c r="A13112" i="7"/>
  <c r="L12300" i="7"/>
  <c r="A12300" i="7"/>
  <c r="L12642" i="7"/>
  <c r="A12642" i="7"/>
  <c r="L14105" i="7"/>
  <c r="A14105" i="7"/>
  <c r="L13506" i="7"/>
  <c r="A13506" i="7"/>
  <c r="L13219" i="7"/>
  <c r="A13219" i="7"/>
  <c r="L13922" i="7"/>
  <c r="A13922" i="7"/>
  <c r="L13231" i="7"/>
  <c r="A13231" i="7"/>
  <c r="L13227" i="7"/>
  <c r="A13227" i="7"/>
  <c r="L12345" i="7"/>
  <c r="A12345" i="7"/>
  <c r="L13496" i="7"/>
  <c r="A13496" i="7"/>
  <c r="L13127" i="7"/>
  <c r="A13127" i="7"/>
  <c r="L13071" i="7"/>
  <c r="A13071" i="7"/>
  <c r="L13497" i="7"/>
  <c r="A13497" i="7"/>
  <c r="L12182" i="7"/>
  <c r="A12182" i="7"/>
  <c r="L13899" i="7"/>
  <c r="A13899" i="7"/>
  <c r="L12842" i="7"/>
  <c r="A12842" i="7"/>
  <c r="L14111" i="7"/>
  <c r="A14111" i="7"/>
  <c r="L13225" i="7"/>
  <c r="A13225" i="7"/>
  <c r="L13240" i="7"/>
  <c r="A13240" i="7"/>
  <c r="L13238" i="7"/>
  <c r="A13238" i="7"/>
  <c r="L12226" i="7"/>
  <c r="A12226" i="7"/>
  <c r="L12384" i="7"/>
  <c r="A12384" i="7"/>
  <c r="L13389" i="7"/>
  <c r="A13389" i="7"/>
  <c r="L14142" i="7"/>
  <c r="A14142" i="7"/>
  <c r="L12493" i="7"/>
  <c r="A12493" i="7"/>
  <c r="L14062" i="7"/>
  <c r="A14062" i="7"/>
  <c r="L13734" i="7"/>
  <c r="A13734" i="7"/>
  <c r="L13054" i="7"/>
  <c r="A13054" i="7"/>
  <c r="L13871" i="7"/>
  <c r="A13871" i="7"/>
  <c r="L12928" i="7"/>
  <c r="A12928" i="7"/>
  <c r="L13759" i="7"/>
  <c r="A13759" i="7"/>
  <c r="L12303" i="7"/>
  <c r="A12303" i="7"/>
  <c r="L12492" i="7"/>
  <c r="A12492" i="7"/>
  <c r="L13882" i="7"/>
  <c r="A13882" i="7"/>
  <c r="L12514" i="7"/>
  <c r="A12514" i="7"/>
  <c r="L13927" i="7"/>
  <c r="A13927" i="7"/>
  <c r="L13312" i="7"/>
  <c r="A13312" i="7"/>
  <c r="L12380" i="7"/>
  <c r="A12380" i="7"/>
  <c r="L14009" i="7"/>
  <c r="A14009" i="7"/>
  <c r="L12991" i="7"/>
  <c r="A12991" i="7"/>
  <c r="L14024" i="7"/>
  <c r="A14024" i="7"/>
  <c r="L13244" i="7"/>
  <c r="A13244" i="7"/>
  <c r="L12820" i="7"/>
  <c r="A12820" i="7"/>
  <c r="L13608" i="7"/>
  <c r="A13608" i="7"/>
  <c r="L13310" i="7"/>
  <c r="A13310" i="7"/>
  <c r="L13457" i="7"/>
  <c r="A13457" i="7"/>
  <c r="L13582" i="7"/>
  <c r="A13582" i="7"/>
  <c r="L13905" i="7"/>
  <c r="A13905" i="7"/>
  <c r="L12992" i="7"/>
  <c r="A12992" i="7"/>
  <c r="L12447" i="7"/>
  <c r="A12447" i="7"/>
  <c r="L13597" i="7"/>
  <c r="A13597" i="7"/>
  <c r="L12717" i="7"/>
  <c r="A12717" i="7"/>
  <c r="L12404" i="7"/>
  <c r="A12404" i="7"/>
  <c r="L13307" i="7"/>
  <c r="A13307" i="7"/>
  <c r="L12395" i="7"/>
  <c r="A12395" i="7"/>
  <c r="L13442" i="7"/>
  <c r="A13442" i="7"/>
  <c r="L12689" i="7"/>
  <c r="A12689" i="7"/>
  <c r="L13120" i="7"/>
  <c r="A13120" i="7"/>
  <c r="L12520" i="7"/>
  <c r="A12520" i="7"/>
  <c r="L13049" i="7"/>
  <c r="A13049" i="7"/>
  <c r="L13725" i="7"/>
  <c r="A13725" i="7"/>
  <c r="L13482" i="7"/>
  <c r="A13482" i="7"/>
  <c r="L13873" i="7"/>
  <c r="A13873" i="7"/>
  <c r="L13519" i="7"/>
  <c r="A13519" i="7"/>
  <c r="L13132" i="7"/>
  <c r="A13132" i="7"/>
  <c r="L14056" i="7"/>
  <c r="A14056" i="7"/>
  <c r="L13668" i="7"/>
  <c r="A13668" i="7"/>
  <c r="L13430" i="7"/>
  <c r="A13430" i="7"/>
  <c r="L12936" i="7"/>
  <c r="A12936" i="7"/>
  <c r="L13956" i="7"/>
  <c r="A13956" i="7"/>
  <c r="L13428" i="7"/>
  <c r="A13428" i="7"/>
  <c r="L13073" i="7"/>
  <c r="A13073" i="7"/>
  <c r="L13966" i="7"/>
  <c r="A13966" i="7"/>
  <c r="L13620" i="7"/>
  <c r="A13620" i="7"/>
  <c r="L13190" i="7"/>
  <c r="A13190" i="7"/>
  <c r="L12945" i="7"/>
  <c r="A12945" i="7"/>
  <c r="L13952" i="7"/>
  <c r="A13952" i="7"/>
  <c r="L13560" i="7"/>
  <c r="A13560" i="7"/>
  <c r="L12998" i="7"/>
  <c r="A12998" i="7"/>
  <c r="L12432" i="7"/>
  <c r="A12432" i="7"/>
  <c r="L14044" i="7"/>
  <c r="A14044" i="7"/>
  <c r="L13559" i="7"/>
  <c r="A13559" i="7"/>
  <c r="L13148" i="7"/>
  <c r="A13148" i="7"/>
  <c r="L12568" i="7"/>
  <c r="A12568" i="7"/>
  <c r="L13961" i="7"/>
  <c r="A13961" i="7"/>
  <c r="L13558" i="7"/>
  <c r="A13558" i="7"/>
  <c r="L13134" i="7"/>
  <c r="A13134" i="7"/>
  <c r="L12736" i="7"/>
  <c r="A12736" i="7"/>
  <c r="L13782" i="7"/>
  <c r="A13782" i="7"/>
  <c r="L13432" i="7"/>
  <c r="A13432" i="7"/>
  <c r="L13006" i="7"/>
  <c r="A13006" i="7"/>
  <c r="L12679" i="7"/>
  <c r="A12679" i="7"/>
  <c r="L12431" i="7"/>
  <c r="A12431" i="7"/>
  <c r="L12175" i="7"/>
  <c r="A12175" i="7"/>
  <c r="L12326" i="7"/>
  <c r="A12326" i="7"/>
  <c r="L13845" i="7"/>
  <c r="A13845" i="7"/>
  <c r="L13557" i="7"/>
  <c r="A13557" i="7"/>
  <c r="L13413" i="7"/>
  <c r="A13413" i="7"/>
  <c r="L13109" i="7"/>
  <c r="A13109" i="7"/>
  <c r="L12829" i="7"/>
  <c r="A12829" i="7"/>
  <c r="L12597" i="7"/>
  <c r="A12597" i="7"/>
  <c r="L12421" i="7"/>
  <c r="A12421" i="7"/>
  <c r="L12524" i="7"/>
  <c r="A12524" i="7"/>
  <c r="L12316" i="7"/>
  <c r="A12316" i="7"/>
  <c r="L13851" i="7"/>
  <c r="A13851" i="7"/>
  <c r="L13555" i="7"/>
  <c r="A13555" i="7"/>
  <c r="L13347" i="7"/>
  <c r="A13347" i="7"/>
  <c r="L13043" i="7"/>
  <c r="A13043" i="7"/>
  <c r="L12827" i="7"/>
  <c r="A12827" i="7"/>
  <c r="L12563" i="7"/>
  <c r="A12563" i="7"/>
  <c r="L12323" i="7"/>
  <c r="A12323" i="7"/>
  <c r="L13962" i="7"/>
  <c r="A13962" i="7"/>
  <c r="L13666" i="7"/>
  <c r="A13666" i="7"/>
  <c r="L13466" i="7"/>
  <c r="A13466" i="7"/>
  <c r="L13178" i="7"/>
  <c r="A13178" i="7"/>
  <c r="L12890" i="7"/>
  <c r="A12890" i="7"/>
  <c r="L12634" i="7"/>
  <c r="A12634" i="7"/>
  <c r="L12314" i="7"/>
  <c r="A12314" i="7"/>
  <c r="L12681" i="7"/>
  <c r="A12681" i="7"/>
  <c r="L12441" i="7"/>
  <c r="A12441" i="7"/>
  <c r="L13035" i="7"/>
  <c r="A13035" i="7"/>
  <c r="L12233" i="7"/>
  <c r="A12233" i="7"/>
  <c r="L13644" i="7"/>
  <c r="A13644" i="7"/>
  <c r="L13641" i="7"/>
  <c r="A13641" i="7"/>
  <c r="L13032" i="7"/>
  <c r="A13032" i="7"/>
  <c r="L12583" i="7"/>
  <c r="A12583" i="7"/>
  <c r="L13507" i="7"/>
  <c r="A13507" i="7"/>
  <c r="L12537" i="7"/>
  <c r="A12537" i="7"/>
  <c r="L13919" i="7"/>
  <c r="A13919" i="7"/>
  <c r="L13070" i="7"/>
  <c r="A13070" i="7"/>
  <c r="L13408" i="7"/>
  <c r="A13408" i="7"/>
  <c r="L13890" i="7"/>
  <c r="A13890" i="7"/>
  <c r="L14063" i="7"/>
  <c r="A14063" i="7"/>
  <c r="L14074" i="7"/>
  <c r="A14074" i="7"/>
  <c r="L13252" i="7"/>
  <c r="A13252" i="7"/>
  <c r="L13436" i="7"/>
  <c r="A13436" i="7"/>
  <c r="L12953" i="7"/>
  <c r="A12953" i="7"/>
  <c r="L12224" i="7"/>
  <c r="A12224" i="7"/>
  <c r="L13093" i="7"/>
  <c r="A13093" i="7"/>
  <c r="L13171" i="7"/>
  <c r="A13171" i="7"/>
  <c r="L12978" i="7"/>
  <c r="A12978" i="7"/>
  <c r="L12812" i="7"/>
  <c r="A12812" i="7"/>
  <c r="L13022" i="7"/>
  <c r="A13022" i="7"/>
  <c r="L12815" i="7"/>
  <c r="A12815" i="7"/>
  <c r="L12349" i="7"/>
  <c r="A12349" i="7"/>
  <c r="L12951" i="7"/>
  <c r="A12951" i="7"/>
  <c r="L13942" i="7"/>
  <c r="A13942" i="7"/>
  <c r="L13512" i="7"/>
  <c r="A13512" i="7"/>
  <c r="L12263" i="7"/>
  <c r="A12263" i="7"/>
  <c r="L13579" i="7"/>
  <c r="A13579" i="7"/>
  <c r="L12818" i="7"/>
  <c r="A12818" i="7"/>
  <c r="L13108" i="7"/>
  <c r="A13108" i="7"/>
  <c r="L12862" i="7"/>
  <c r="A12862" i="7"/>
  <c r="L13106" i="7"/>
  <c r="A13106" i="7"/>
  <c r="L13943" i="7"/>
  <c r="A13943" i="7"/>
  <c r="L13316" i="7"/>
  <c r="A13316" i="7"/>
  <c r="L13984" i="7"/>
  <c r="A13984" i="7"/>
  <c r="L13300" i="7"/>
  <c r="A13300" i="7"/>
  <c r="L12956" i="7"/>
  <c r="A12956" i="7"/>
  <c r="L13996" i="7"/>
  <c r="A13996" i="7"/>
  <c r="L12664" i="7"/>
  <c r="A12664" i="7"/>
  <c r="L13820" i="7"/>
  <c r="A13820" i="7"/>
  <c r="L14026" i="7"/>
  <c r="A14026" i="7"/>
  <c r="L12639" i="7"/>
  <c r="A12639" i="7"/>
  <c r="L13589" i="7"/>
  <c r="A13589" i="7"/>
  <c r="L13323" i="7"/>
  <c r="A13323" i="7"/>
  <c r="L12363" i="7"/>
  <c r="A12363" i="7"/>
  <c r="L13306" i="7"/>
  <c r="A13306" i="7"/>
  <c r="L12354" i="7"/>
  <c r="A12354" i="7"/>
  <c r="L13337" i="7"/>
  <c r="A13337" i="7"/>
  <c r="L12650" i="7"/>
  <c r="A12650" i="7"/>
  <c r="L13160" i="7"/>
  <c r="A13160" i="7"/>
  <c r="L13157" i="7"/>
  <c r="A13157" i="7"/>
  <c r="L13250" i="7"/>
  <c r="A13250" i="7"/>
  <c r="L13813" i="7"/>
  <c r="A13813" i="7"/>
  <c r="L12189" i="7"/>
  <c r="A12189" i="7"/>
  <c r="L12910" i="7"/>
  <c r="A12910" i="7"/>
  <c r="L13749" i="7"/>
  <c r="A13749" i="7"/>
  <c r="L12456" i="7"/>
  <c r="A12456" i="7"/>
  <c r="L13536" i="7"/>
  <c r="A13536" i="7"/>
  <c r="L12606" i="7"/>
  <c r="A12606" i="7"/>
  <c r="L12248" i="7"/>
  <c r="A12248" i="7"/>
  <c r="L13142" i="7"/>
  <c r="A13142" i="7"/>
  <c r="L14099" i="7"/>
  <c r="A14099" i="7"/>
  <c r="L12923" i="7"/>
  <c r="A12923" i="7"/>
  <c r="L13440" i="7"/>
  <c r="A13440" i="7"/>
  <c r="L12687" i="7"/>
  <c r="A12687" i="7"/>
  <c r="L13200" i="7"/>
  <c r="A13200" i="7"/>
  <c r="L12734" i="7"/>
  <c r="A12734" i="7"/>
  <c r="L12558" i="7"/>
  <c r="A12558" i="7"/>
  <c r="L12915" i="7"/>
  <c r="A12915" i="7"/>
  <c r="L12913" i="7"/>
  <c r="A12913" i="7"/>
  <c r="L13460" i="7"/>
  <c r="A13460" i="7"/>
  <c r="L12814" i="7"/>
  <c r="A12814" i="7"/>
  <c r="L13187" i="7"/>
  <c r="A13187" i="7"/>
  <c r="L12697" i="7"/>
  <c r="A12697" i="7"/>
  <c r="L13264" i="7"/>
  <c r="A13264" i="7"/>
  <c r="L13514" i="7"/>
  <c r="A13514" i="7"/>
  <c r="L12898" i="7"/>
  <c r="A12898" i="7"/>
  <c r="L13577" i="7"/>
  <c r="A13577" i="7"/>
  <c r="L14069" i="7"/>
  <c r="A14069" i="7"/>
  <c r="L12755" i="7"/>
  <c r="A12755" i="7"/>
  <c r="L12208" i="7"/>
  <c r="A12208" i="7"/>
  <c r="L12857" i="7"/>
  <c r="A12857" i="7"/>
  <c r="L13934" i="7"/>
  <c r="A13934" i="7"/>
  <c r="L12852" i="7"/>
  <c r="A12852" i="7"/>
  <c r="L13409" i="7"/>
  <c r="A13409" i="7"/>
  <c r="L13125" i="7"/>
  <c r="A13125" i="7"/>
  <c r="L13131" i="7"/>
  <c r="A13131" i="7"/>
  <c r="L12498" i="7"/>
  <c r="A12498" i="7"/>
  <c r="L14079" i="7"/>
  <c r="A14079" i="7"/>
  <c r="L12894" i="7"/>
  <c r="A12894" i="7"/>
  <c r="L13020" i="7"/>
  <c r="A13020" i="7"/>
  <c r="L12638" i="7"/>
  <c r="A12638" i="7"/>
  <c r="L12601" i="7"/>
  <c r="A12601" i="7"/>
  <c r="L12581" i="7"/>
  <c r="A12581" i="7"/>
  <c r="L13789" i="7"/>
  <c r="A13789" i="7"/>
  <c r="L12926" i="7"/>
  <c r="A12926" i="7"/>
  <c r="L12775" i="7"/>
  <c r="A12775" i="7"/>
  <c r="L13753" i="7"/>
  <c r="A13753" i="7"/>
  <c r="L14078" i="7"/>
  <c r="A14078" i="7"/>
  <c r="L13663" i="7"/>
  <c r="A13663" i="7"/>
  <c r="L12782" i="7"/>
  <c r="A12782" i="7"/>
  <c r="L13745" i="7"/>
  <c r="A13745" i="7"/>
  <c r="L13821" i="7"/>
  <c r="A13821" i="7"/>
  <c r="L12388" i="7"/>
  <c r="A12388" i="7"/>
  <c r="L13842" i="7"/>
  <c r="A13842" i="7"/>
  <c r="L12418" i="7"/>
  <c r="A12418" i="7"/>
  <c r="L13247" i="7"/>
  <c r="A13247" i="7"/>
  <c r="L12744" i="7"/>
  <c r="A12744" i="7"/>
  <c r="L13587" i="7"/>
  <c r="A13587" i="7"/>
  <c r="L13993" i="7"/>
  <c r="A13993" i="7"/>
  <c r="L12961" i="7"/>
  <c r="A12961" i="7"/>
  <c r="L13836" i="7"/>
  <c r="A13836" i="7"/>
  <c r="L12990" i="7"/>
  <c r="A12990" i="7"/>
  <c r="L12684" i="7"/>
  <c r="A12684" i="7"/>
  <c r="L13550" i="7"/>
  <c r="A13550" i="7"/>
  <c r="L14061" i="7"/>
  <c r="A14061" i="7"/>
  <c r="L12919" i="7"/>
  <c r="A12919" i="7"/>
  <c r="L14012" i="7"/>
  <c r="A14012" i="7"/>
  <c r="L13446" i="7"/>
  <c r="A13446" i="7"/>
  <c r="L13545" i="7"/>
  <c r="A13545" i="7"/>
  <c r="L13604" i="7"/>
  <c r="A13604" i="7"/>
  <c r="L12903" i="7"/>
  <c r="A12903" i="7"/>
  <c r="L12399" i="7"/>
  <c r="A12399" i="7"/>
  <c r="L13533" i="7"/>
  <c r="A13533" i="7"/>
  <c r="L12549" i="7"/>
  <c r="A12549" i="7"/>
  <c r="L12356" i="7"/>
  <c r="A12356" i="7"/>
  <c r="L13267" i="7"/>
  <c r="A13267" i="7"/>
  <c r="L12355" i="7"/>
  <c r="A12355" i="7"/>
  <c r="L13394" i="7"/>
  <c r="A13394" i="7"/>
  <c r="L12393" i="7"/>
  <c r="A12393" i="7"/>
  <c r="L12837" i="7"/>
  <c r="A12837" i="7"/>
  <c r="L12442" i="7"/>
  <c r="A12442" i="7"/>
  <c r="L14137" i="7"/>
  <c r="A14137" i="7"/>
  <c r="L13848" i="7"/>
  <c r="A13848" i="7"/>
  <c r="L13463" i="7"/>
  <c r="A13463" i="7"/>
  <c r="L13036" i="7"/>
  <c r="A13036" i="7"/>
  <c r="L14048" i="7"/>
  <c r="A14048" i="7"/>
  <c r="L13656" i="7"/>
  <c r="A13656" i="7"/>
  <c r="L13416" i="7"/>
  <c r="A13416" i="7"/>
  <c r="L12879" i="7"/>
  <c r="A12879" i="7"/>
  <c r="L14143" i="7"/>
  <c r="A14143" i="7"/>
  <c r="L13857" i="7"/>
  <c r="A13857" i="7"/>
  <c r="L13415" i="7"/>
  <c r="A13415" i="7"/>
  <c r="L13000" i="7"/>
  <c r="A13000" i="7"/>
  <c r="L13953" i="7"/>
  <c r="A13953" i="7"/>
  <c r="L13561" i="7"/>
  <c r="A13561" i="7"/>
  <c r="L13176" i="7"/>
  <c r="A13176" i="7"/>
  <c r="L12934" i="7"/>
  <c r="A12934" i="7"/>
  <c r="L13908" i="7"/>
  <c r="A13908" i="7"/>
  <c r="L13470" i="7"/>
  <c r="A13470" i="7"/>
  <c r="L12967" i="7"/>
  <c r="A12967" i="7"/>
  <c r="L12328" i="7"/>
  <c r="A12328" i="7"/>
  <c r="L14036" i="7"/>
  <c r="A14036" i="7"/>
  <c r="L13524" i="7"/>
  <c r="A13524" i="7"/>
  <c r="L13040" i="7"/>
  <c r="A13040" i="7"/>
  <c r="L12512" i="7"/>
  <c r="A12512" i="7"/>
  <c r="L14107" i="7"/>
  <c r="A14107" i="7"/>
  <c r="L13950" i="7"/>
  <c r="A13950" i="7"/>
  <c r="L13521" i="7"/>
  <c r="A13521" i="7"/>
  <c r="L13113" i="7"/>
  <c r="A13113" i="7"/>
  <c r="L12704" i="7"/>
  <c r="A12704" i="7"/>
  <c r="L14090" i="7"/>
  <c r="A14090" i="7"/>
  <c r="L13705" i="7"/>
  <c r="A13705" i="7"/>
  <c r="L13420" i="7"/>
  <c r="A13420" i="7"/>
  <c r="L12940" i="7"/>
  <c r="A12940" i="7"/>
  <c r="L12631" i="7"/>
  <c r="A12631" i="7"/>
  <c r="L12423" i="7"/>
  <c r="A12423" i="7"/>
  <c r="L12566" i="7"/>
  <c r="A12566" i="7"/>
  <c r="L12318" i="7"/>
  <c r="A12318" i="7"/>
  <c r="L13781" i="7"/>
  <c r="A13781" i="7"/>
  <c r="L13525" i="7"/>
  <c r="A13525" i="7"/>
  <c r="L13341" i="7"/>
  <c r="A13341" i="7"/>
  <c r="L13037" i="7"/>
  <c r="A13037" i="7"/>
  <c r="L12749" i="7"/>
  <c r="A12749" i="7"/>
  <c r="L12565" i="7"/>
  <c r="A12565" i="7"/>
  <c r="L12333" i="7"/>
  <c r="A12333" i="7"/>
  <c r="L12508" i="7"/>
  <c r="A12508" i="7"/>
  <c r="L12276" i="7"/>
  <c r="A12276" i="7"/>
  <c r="L13787" i="7"/>
  <c r="A13787" i="7"/>
  <c r="L13523" i="7"/>
  <c r="A13523" i="7"/>
  <c r="L13291" i="7"/>
  <c r="A13291" i="7"/>
  <c r="L13003" i="7"/>
  <c r="A13003" i="7"/>
  <c r="L12803" i="7"/>
  <c r="A12803" i="7"/>
  <c r="L12507" i="7"/>
  <c r="A12507" i="7"/>
  <c r="L12315" i="7"/>
  <c r="A12315" i="7"/>
  <c r="L13954" i="7"/>
  <c r="A13954" i="7"/>
  <c r="L13658" i="7"/>
  <c r="A13658" i="7"/>
  <c r="L13426" i="7"/>
  <c r="A13426" i="7"/>
  <c r="L13146" i="7"/>
  <c r="A13146" i="7"/>
  <c r="L12882" i="7"/>
  <c r="A12882" i="7"/>
  <c r="L12626" i="7"/>
  <c r="A12626" i="7"/>
  <c r="L12266" i="7"/>
  <c r="A12266" i="7"/>
  <c r="L12673" i="7"/>
  <c r="A12673" i="7"/>
  <c r="L12433" i="7"/>
  <c r="A12433" i="7"/>
  <c r="L12293" i="7"/>
  <c r="A12293" i="7"/>
  <c r="L13516" i="7"/>
  <c r="A13516" i="7"/>
  <c r="L12780" i="7"/>
  <c r="A12780" i="7"/>
  <c r="L14121" i="7"/>
  <c r="A14121" i="7"/>
  <c r="L13167" i="7"/>
  <c r="A13167" i="7"/>
  <c r="L13166" i="7"/>
  <c r="A13166" i="7"/>
  <c r="L14123" i="7"/>
  <c r="A14123" i="7"/>
  <c r="L12302" i="7"/>
  <c r="A12302" i="7"/>
  <c r="L12483" i="7"/>
  <c r="A12483" i="7"/>
  <c r="L12640" i="7"/>
  <c r="A12640" i="7"/>
  <c r="L13048" i="7"/>
  <c r="A13048" i="7"/>
  <c r="L12610" i="7"/>
  <c r="A12610" i="7"/>
  <c r="L13790" i="7"/>
  <c r="A13790" i="7"/>
  <c r="L13318" i="7"/>
  <c r="A13318" i="7"/>
  <c r="L13712" i="7"/>
  <c r="A13712" i="7"/>
  <c r="L13990" i="7"/>
  <c r="A13990" i="7"/>
  <c r="L12976" i="7"/>
  <c r="A12976" i="7"/>
  <c r="L13081" i="7"/>
  <c r="A13081" i="7"/>
  <c r="L12376" i="7"/>
  <c r="A12376" i="7"/>
  <c r="L12223" i="7"/>
  <c r="A12223" i="7"/>
  <c r="L13085" i="7"/>
  <c r="A13085" i="7"/>
  <c r="L13091" i="7"/>
  <c r="A13091" i="7"/>
  <c r="L12690" i="7"/>
  <c r="A12690" i="7"/>
  <c r="L14120" i="7"/>
  <c r="A14120" i="7"/>
  <c r="L12758" i="7"/>
  <c r="A12758" i="7"/>
  <c r="L14124" i="7"/>
  <c r="A14124" i="7"/>
  <c r="L14130" i="7"/>
  <c r="A14130" i="7"/>
  <c r="L13875" i="7"/>
  <c r="A13875" i="7"/>
  <c r="L12232" i="7"/>
  <c r="A12232" i="7"/>
  <c r="L13241" i="7"/>
  <c r="A13241" i="7"/>
  <c r="L13185" i="7"/>
  <c r="A13185" i="7"/>
  <c r="L12518" i="7"/>
  <c r="A12518" i="7"/>
  <c r="L13571" i="7"/>
  <c r="A13571" i="7"/>
  <c r="L12794" i="7"/>
  <c r="A12794" i="7"/>
  <c r="L12878" i="7"/>
  <c r="A12878" i="7"/>
  <c r="L12280" i="7"/>
  <c r="A12280" i="7"/>
  <c r="L12282" i="7"/>
  <c r="A12282" i="7"/>
  <c r="L12696" i="7"/>
  <c r="A12696" i="7"/>
  <c r="L13916" i="7"/>
  <c r="A13916" i="7"/>
  <c r="L14017" i="7"/>
  <c r="A14017" i="7"/>
  <c r="L12670" i="7"/>
  <c r="A12670" i="7"/>
  <c r="L13590" i="7"/>
  <c r="A13590" i="7"/>
  <c r="L13983" i="7"/>
  <c r="A13983" i="7"/>
  <c r="L12808" i="7"/>
  <c r="A12808" i="7"/>
  <c r="L12798" i="7"/>
  <c r="A12798" i="7"/>
  <c r="L13840" i="7"/>
  <c r="A13840" i="7"/>
  <c r="L13796" i="7"/>
  <c r="A13796" i="7"/>
  <c r="L14010" i="7"/>
  <c r="A14010" i="7"/>
  <c r="L12415" i="7"/>
  <c r="A12415" i="7"/>
  <c r="L13317" i="7"/>
  <c r="A13317" i="7"/>
  <c r="L12995" i="7"/>
  <c r="A12995" i="7"/>
  <c r="L13834" i="7"/>
  <c r="A13834" i="7"/>
  <c r="L12994" i="7"/>
  <c r="A12994" i="7"/>
  <c r="L12785" i="7"/>
  <c r="A12785" i="7"/>
  <c r="L13987" i="7"/>
  <c r="A13987" i="7"/>
  <c r="L12765" i="7"/>
  <c r="A12765" i="7"/>
  <c r="L12612" i="7"/>
  <c r="A12612" i="7"/>
  <c r="L12917" i="7"/>
  <c r="A12917" i="7"/>
  <c r="L14015" i="7"/>
  <c r="A14015" i="7"/>
  <c r="L13803" i="7"/>
  <c r="A13803" i="7"/>
  <c r="L13750" i="7"/>
  <c r="A13750" i="7"/>
  <c r="L12909" i="7"/>
  <c r="A12909" i="7"/>
  <c r="L14098" i="7"/>
  <c r="A14098" i="7"/>
  <c r="L13478" i="7"/>
  <c r="A13478" i="7"/>
  <c r="L14014" i="7"/>
  <c r="A14014" i="7"/>
  <c r="L14083" i="7"/>
  <c r="A14083" i="7"/>
  <c r="L12203" i="7"/>
  <c r="A12203" i="7"/>
  <c r="L12254" i="7"/>
  <c r="A12254" i="7"/>
  <c r="L13585" i="7"/>
  <c r="A13585" i="7"/>
  <c r="L13453" i="7"/>
  <c r="A13453" i="7"/>
  <c r="L13015" i="7"/>
  <c r="A13015" i="7"/>
  <c r="L13116" i="7"/>
  <c r="A13116" i="7"/>
  <c r="L12310" i="7"/>
  <c r="A12310" i="7"/>
  <c r="L12747" i="7"/>
  <c r="A12747" i="7"/>
  <c r="L13933" i="7"/>
  <c r="A13933" i="7"/>
  <c r="L13139" i="7"/>
  <c r="A13139" i="7"/>
  <c r="L13188" i="7"/>
  <c r="A13188" i="7"/>
  <c r="L13868" i="7"/>
  <c r="A13868" i="7"/>
  <c r="L13232" i="7"/>
  <c r="A13232" i="7"/>
  <c r="L13228" i="7"/>
  <c r="A13228" i="7"/>
  <c r="L12347" i="7"/>
  <c r="A12347" i="7"/>
  <c r="L13929" i="7"/>
  <c r="A13929" i="7"/>
  <c r="L12487" i="7"/>
  <c r="A12487" i="7"/>
  <c r="L13129" i="7"/>
  <c r="A13129" i="7"/>
  <c r="L12847" i="7"/>
  <c r="A12847" i="7"/>
  <c r="L13101" i="7"/>
  <c r="A13101" i="7"/>
  <c r="L13123" i="7"/>
  <c r="A13123" i="7"/>
  <c r="L12482" i="7"/>
  <c r="A12482" i="7"/>
  <c r="L12895" i="7"/>
  <c r="A12895" i="7"/>
  <c r="L13915" i="7"/>
  <c r="A13915" i="7"/>
  <c r="L13586" i="7"/>
  <c r="A13586" i="7"/>
  <c r="L12792" i="7"/>
  <c r="A12792" i="7"/>
  <c r="L13884" i="7"/>
  <c r="A13884" i="7"/>
  <c r="L12296" i="7"/>
  <c r="A12296" i="7"/>
  <c r="L13062" i="7"/>
  <c r="A13062" i="7"/>
  <c r="L13752" i="7"/>
  <c r="A13752" i="7"/>
  <c r="L13412" i="7"/>
  <c r="A13412" i="7"/>
  <c r="L13865" i="7"/>
  <c r="A13865" i="7"/>
  <c r="L12766" i="7"/>
  <c r="A12766" i="7"/>
  <c r="L13735" i="7"/>
  <c r="A13735" i="7"/>
  <c r="L13773" i="7"/>
  <c r="A13773" i="7"/>
  <c r="L12348" i="7"/>
  <c r="A12348" i="7"/>
  <c r="L13818" i="7"/>
  <c r="A13818" i="7"/>
  <c r="L12306" i="7"/>
  <c r="A12306" i="7"/>
  <c r="L12294" i="7"/>
  <c r="A12294" i="7"/>
  <c r="L13315" i="7"/>
  <c r="A13315" i="7"/>
  <c r="L13601" i="7"/>
  <c r="A13601" i="7"/>
  <c r="L12902" i="7"/>
  <c r="A12902" i="7"/>
  <c r="L13692" i="7"/>
  <c r="A13692" i="7"/>
  <c r="L12900" i="7"/>
  <c r="A12900" i="7"/>
  <c r="L12648" i="7"/>
  <c r="A12648" i="7"/>
  <c r="L12958" i="7"/>
  <c r="A12958" i="7"/>
  <c r="L13832" i="7"/>
  <c r="A13832" i="7"/>
  <c r="L12784" i="7"/>
  <c r="A12784" i="7"/>
  <c r="L13980" i="7"/>
  <c r="A13980" i="7"/>
  <c r="L13368" i="7"/>
  <c r="A13368" i="7"/>
  <c r="L13534" i="7"/>
  <c r="A13534" i="7"/>
  <c r="L13592" i="7"/>
  <c r="A13592" i="7"/>
  <c r="L12750" i="7"/>
  <c r="A12750" i="7"/>
  <c r="L12590" i="7"/>
  <c r="A12590" i="7"/>
  <c r="L13349" i="7"/>
  <c r="A13349" i="7"/>
  <c r="L12413" i="7"/>
  <c r="A12413" i="7"/>
  <c r="L12220" i="7"/>
  <c r="A12220" i="7"/>
  <c r="L12987" i="7"/>
  <c r="A12987" i="7"/>
  <c r="L12259" i="7"/>
  <c r="A12259" i="7"/>
  <c r="L13386" i="7"/>
  <c r="A13386" i="7"/>
  <c r="L12385" i="7"/>
  <c r="A12385" i="7"/>
  <c r="L13628" i="7"/>
  <c r="A13628" i="7"/>
  <c r="L12573" i="7"/>
  <c r="A12573" i="7"/>
  <c r="L12713" i="7"/>
  <c r="A12713" i="7"/>
  <c r="L14089" i="7"/>
  <c r="A14089" i="7"/>
  <c r="L13780" i="7"/>
  <c r="A13780" i="7"/>
  <c r="L13431" i="7"/>
  <c r="A13431" i="7"/>
  <c r="L13004" i="7"/>
  <c r="A13004" i="7"/>
  <c r="L14040" i="7"/>
  <c r="A14040" i="7"/>
  <c r="L13632" i="7"/>
  <c r="A13632" i="7"/>
  <c r="L13361" i="7"/>
  <c r="A13361" i="7"/>
  <c r="L12844" i="7"/>
  <c r="A12844" i="7"/>
  <c r="L14135" i="7"/>
  <c r="A14135" i="7"/>
  <c r="L13846" i="7"/>
  <c r="A13846" i="7"/>
  <c r="L13360" i="7"/>
  <c r="A13360" i="7"/>
  <c r="L12935" i="7"/>
  <c r="A12935" i="7"/>
  <c r="L13892" i="7"/>
  <c r="A13892" i="7"/>
  <c r="L13471" i="7"/>
  <c r="A13471" i="7"/>
  <c r="L13151" i="7"/>
  <c r="A13151" i="7"/>
  <c r="L12876" i="7"/>
  <c r="A12876" i="7"/>
  <c r="L14133" i="7"/>
  <c r="A14133" i="7"/>
  <c r="L13855" i="7"/>
  <c r="A13855" i="7"/>
  <c r="L13424" i="7"/>
  <c r="A13424" i="7"/>
  <c r="L12944" i="7"/>
  <c r="A12944" i="7"/>
  <c r="L12240" i="7"/>
  <c r="A12240" i="7"/>
  <c r="L13964" i="7"/>
  <c r="A13964" i="7"/>
  <c r="L13500" i="7"/>
  <c r="A13500" i="7"/>
  <c r="L13008" i="7"/>
  <c r="A13008" i="7"/>
  <c r="L12424" i="7"/>
  <c r="A12424" i="7"/>
  <c r="L14091" i="7"/>
  <c r="A14091" i="7"/>
  <c r="L13897" i="7"/>
  <c r="A13897" i="7"/>
  <c r="L13465" i="7"/>
  <c r="A13465" i="7"/>
  <c r="L13068" i="7"/>
  <c r="A13068" i="7"/>
  <c r="L12504" i="7"/>
  <c r="A12504" i="7"/>
  <c r="L14058" i="7"/>
  <c r="A14058" i="7"/>
  <c r="L13625" i="7"/>
  <c r="A13625" i="7"/>
  <c r="L13340" i="7"/>
  <c r="A13340" i="7"/>
  <c r="L12702" i="7"/>
  <c r="A12702" i="7"/>
  <c r="L12623" i="7"/>
  <c r="A12623" i="7"/>
  <c r="L12335" i="7"/>
  <c r="A12335" i="7"/>
  <c r="L12542" i="7"/>
  <c r="A12542" i="7"/>
  <c r="L12238" i="7"/>
  <c r="A12238" i="7"/>
  <c r="L13669" i="7"/>
  <c r="A13669" i="7"/>
  <c r="L13517" i="7"/>
  <c r="A13517" i="7"/>
  <c r="L13285" i="7"/>
  <c r="A13285" i="7"/>
  <c r="L13005" i="7"/>
  <c r="A13005" i="7"/>
  <c r="L12741" i="7"/>
  <c r="A12741" i="7"/>
  <c r="L12541" i="7"/>
  <c r="A12541" i="7"/>
  <c r="L12325" i="7"/>
  <c r="A12325" i="7"/>
  <c r="L12452" i="7"/>
  <c r="A12452" i="7"/>
  <c r="L12244" i="7"/>
  <c r="A12244" i="7"/>
  <c r="L13779" i="7"/>
  <c r="A13779" i="7"/>
  <c r="L13499" i="7"/>
  <c r="A13499" i="7"/>
  <c r="L13283" i="7"/>
  <c r="A13283" i="7"/>
  <c r="L12947" i="7"/>
  <c r="A12947" i="7"/>
  <c r="L12739" i="7"/>
  <c r="A12739" i="7"/>
  <c r="L12491" i="7"/>
  <c r="A12491" i="7"/>
  <c r="L12275" i="7"/>
  <c r="A12275" i="7"/>
  <c r="L13874" i="7"/>
  <c r="A13874" i="7"/>
  <c r="L13650" i="7"/>
  <c r="A13650" i="7"/>
  <c r="L13418" i="7"/>
  <c r="A13418" i="7"/>
  <c r="L13074" i="7"/>
  <c r="A13074" i="7"/>
  <c r="L12874" i="7"/>
  <c r="A12874" i="7"/>
  <c r="L12594" i="7"/>
  <c r="A12594" i="7"/>
  <c r="L12250" i="7"/>
  <c r="A12250" i="7"/>
  <c r="L12633" i="7"/>
  <c r="A12633" i="7"/>
  <c r="L12425" i="7"/>
  <c r="A12425" i="7"/>
  <c r="L12379" i="7"/>
  <c r="A12379" i="7"/>
  <c r="L13941" i="7"/>
  <c r="A13941" i="7"/>
  <c r="L13989" i="7"/>
  <c r="A13989" i="7"/>
  <c r="L13646" i="7"/>
  <c r="A13646" i="7"/>
  <c r="L12854" i="7"/>
  <c r="A12854" i="7"/>
  <c r="L14005" i="7"/>
  <c r="A14005" i="7"/>
  <c r="L13270" i="7"/>
  <c r="A13270" i="7"/>
  <c r="L13765" i="7"/>
  <c r="A13765" i="7"/>
  <c r="L13642" i="7"/>
  <c r="A13642" i="7"/>
  <c r="L12983" i="7"/>
  <c r="A12983" i="7"/>
  <c r="L12234" i="7"/>
  <c r="A12234" i="7"/>
  <c r="L13600" i="7"/>
  <c r="A13600" i="7"/>
  <c r="L13710" i="7"/>
  <c r="A13710" i="7"/>
  <c r="L12975" i="7"/>
  <c r="A12975" i="7"/>
  <c r="L12390" i="7"/>
  <c r="A12390" i="7"/>
  <c r="L13077" i="7"/>
  <c r="A13077" i="7"/>
  <c r="L13083" i="7"/>
  <c r="A13083" i="7"/>
  <c r="L12538" i="7"/>
  <c r="A12538" i="7"/>
  <c r="L13014" i="7"/>
  <c r="A13014" i="7"/>
  <c r="L14116" i="7"/>
  <c r="A14116" i="7"/>
  <c r="L14114" i="7"/>
  <c r="A14114" i="7"/>
  <c r="L13683" i="7"/>
  <c r="A13683" i="7"/>
  <c r="L12778" i="7"/>
  <c r="A12778" i="7"/>
  <c r="L14072" i="7"/>
  <c r="A14072" i="7"/>
  <c r="L13272" i="7"/>
  <c r="A13272" i="7"/>
  <c r="L12806" i="7"/>
  <c r="A12806" i="7"/>
  <c r="L14066" i="7"/>
  <c r="A14066" i="7"/>
  <c r="L12486" i="7"/>
  <c r="A12486" i="7"/>
  <c r="L12443" i="7"/>
  <c r="A12443" i="7"/>
  <c r="L12561" i="7"/>
  <c r="A12561" i="7"/>
  <c r="L13723" i="7"/>
  <c r="A13723" i="7"/>
  <c r="L12218" i="7"/>
  <c r="A12218" i="7"/>
  <c r="L13737" i="7"/>
  <c r="A13737" i="7"/>
  <c r="L13924" i="7"/>
  <c r="A13924" i="7"/>
  <c r="L13552" i="7"/>
  <c r="A13552" i="7"/>
  <c r="L13551" i="7"/>
  <c r="A13551" i="7"/>
  <c r="L12646" i="7"/>
  <c r="A12646" i="7"/>
  <c r="L13479" i="7"/>
  <c r="A13479" i="7"/>
  <c r="L13376" i="7"/>
  <c r="A13376" i="7"/>
  <c r="L14002" i="7"/>
  <c r="A14002" i="7"/>
  <c r="L12407" i="7"/>
  <c r="A12407" i="7"/>
  <c r="L13309" i="7"/>
  <c r="A13309" i="7"/>
  <c r="L12979" i="7"/>
  <c r="A12979" i="7"/>
  <c r="L13826" i="7"/>
  <c r="A13826" i="7"/>
  <c r="L12930" i="7"/>
  <c r="A12930" i="7"/>
  <c r="L12761" i="7"/>
  <c r="A12761" i="7"/>
  <c r="L13254" i="7"/>
  <c r="A13254" i="7"/>
  <c r="L13647" i="7"/>
  <c r="A13647" i="7"/>
  <c r="L13748" i="7"/>
  <c r="A13748" i="7"/>
  <c r="L12685" i="7"/>
  <c r="A12685" i="7"/>
  <c r="L13931" i="7"/>
  <c r="A13931" i="7"/>
  <c r="L12849" i="7"/>
  <c r="A12849" i="7"/>
  <c r="L12619" i="7"/>
  <c r="A12619" i="7"/>
  <c r="L13249" i="7"/>
  <c r="A13249" i="7"/>
  <c r="L12555" i="7"/>
  <c r="A12555" i="7"/>
  <c r="L13365" i="7"/>
  <c r="A13365" i="7"/>
  <c r="L13153" i="7"/>
  <c r="A13153" i="7"/>
  <c r="L13388" i="7"/>
  <c r="A13388" i="7"/>
  <c r="L13509" i="7"/>
  <c r="A13509" i="7"/>
  <c r="L13511" i="7"/>
  <c r="A13511" i="7"/>
  <c r="L13938" i="7"/>
  <c r="A13938" i="7"/>
  <c r="L14031" i="7"/>
  <c r="A14031" i="7"/>
  <c r="L13637" i="7"/>
  <c r="A13637" i="7"/>
  <c r="L13405" i="7"/>
  <c r="A13405" i="7"/>
  <c r="L13661" i="7"/>
  <c r="A13661" i="7"/>
  <c r="L12283" i="7"/>
  <c r="A12283" i="7"/>
  <c r="L13161" i="7"/>
  <c r="A13161" i="7"/>
  <c r="L13164" i="7"/>
  <c r="A13164" i="7"/>
  <c r="L12997" i="7"/>
  <c r="A12997" i="7"/>
  <c r="L12643" i="7"/>
  <c r="A12643" i="7"/>
  <c r="L13233" i="7"/>
  <c r="A13233" i="7"/>
  <c r="L13236" i="7"/>
  <c r="A13236" i="7"/>
  <c r="L13578" i="7"/>
  <c r="A13578" i="7"/>
  <c r="L13949" i="7"/>
  <c r="A13949" i="7"/>
  <c r="L13128" i="7"/>
  <c r="A13128" i="7"/>
  <c r="L13751" i="7"/>
  <c r="A13751" i="7"/>
  <c r="L13124" i="7"/>
  <c r="A13124" i="7"/>
  <c r="L13069" i="7"/>
  <c r="A13069" i="7"/>
  <c r="L12851" i="7"/>
  <c r="A12851" i="7"/>
  <c r="L12474" i="7"/>
  <c r="A12474" i="7"/>
  <c r="L13137" i="7"/>
  <c r="A13137" i="7"/>
  <c r="L12204" i="7"/>
  <c r="A12204" i="7"/>
  <c r="L14113" i="7"/>
  <c r="A14113" i="7"/>
  <c r="L13795" i="7"/>
  <c r="A13795" i="7"/>
  <c r="L13391" i="7"/>
  <c r="A13391" i="7"/>
  <c r="L13434" i="7"/>
  <c r="A13434" i="7"/>
  <c r="L13726" i="7"/>
  <c r="A13726" i="7"/>
  <c r="L13156" i="7"/>
  <c r="A13156" i="7"/>
  <c r="L12352" i="7"/>
  <c r="A12352" i="7"/>
  <c r="L13872" i="7"/>
  <c r="A13872" i="7"/>
  <c r="L12864" i="7"/>
  <c r="A12864" i="7"/>
  <c r="L13052" i="7"/>
  <c r="A13052" i="7"/>
  <c r="L12288" i="7"/>
  <c r="A12288" i="7"/>
  <c r="L13822" i="7"/>
  <c r="A13822" i="7"/>
  <c r="L13878" i="7"/>
  <c r="A13878" i="7"/>
  <c r="L12600" i="7"/>
  <c r="A12600" i="7"/>
  <c r="L13056" i="7"/>
  <c r="A13056" i="7"/>
  <c r="L13757" i="7"/>
  <c r="A13757" i="7"/>
  <c r="L13843" i="7"/>
  <c r="A13843" i="7"/>
  <c r="L13754" i="7"/>
  <c r="A13754" i="7"/>
  <c r="L12353" i="7"/>
  <c r="A12353" i="7"/>
  <c r="L13869" i="7"/>
  <c r="A13869" i="7"/>
  <c r="L12732" i="7"/>
  <c r="A12732" i="7"/>
  <c r="L13584" i="7"/>
  <c r="A13584" i="7"/>
  <c r="L13314" i="7"/>
  <c r="A13314" i="7"/>
  <c r="L13591" i="7"/>
  <c r="A13591" i="7"/>
  <c r="L12822" i="7"/>
  <c r="A12822" i="7"/>
  <c r="L13406" i="7"/>
  <c r="A13406" i="7"/>
  <c r="L12686" i="7"/>
  <c r="A12686" i="7"/>
  <c r="L12788" i="7"/>
  <c r="A12788" i="7"/>
  <c r="L13799" i="7"/>
  <c r="A13799" i="7"/>
  <c r="L12656" i="7"/>
  <c r="A12656" i="7"/>
  <c r="L13809" i="7"/>
  <c r="A13809" i="7"/>
  <c r="L13356" i="7"/>
  <c r="A13356" i="7"/>
  <c r="L13332" i="7"/>
  <c r="A13332" i="7"/>
  <c r="L13455" i="7"/>
  <c r="A13455" i="7"/>
  <c r="L12662" i="7"/>
  <c r="A12662" i="7"/>
  <c r="L12550" i="7"/>
  <c r="A12550" i="7"/>
  <c r="L13333" i="7"/>
  <c r="A13333" i="7"/>
  <c r="L12397" i="7"/>
  <c r="A12397" i="7"/>
  <c r="L13691" i="7"/>
  <c r="A13691" i="7"/>
  <c r="L12955" i="7"/>
  <c r="A12955" i="7"/>
  <c r="L13794" i="7"/>
  <c r="A13794" i="7"/>
  <c r="L12962" i="7"/>
  <c r="A12962" i="7"/>
  <c r="L12361" i="7"/>
  <c r="A12361" i="7"/>
  <c r="L12472" i="7"/>
  <c r="A12472" i="7"/>
  <c r="L13572" i="7"/>
  <c r="A13572" i="7"/>
  <c r="L13896" i="7"/>
  <c r="A13896" i="7"/>
  <c r="L12269" i="7"/>
  <c r="A12269" i="7"/>
  <c r="L12177" i="7"/>
  <c r="A12177" i="7"/>
  <c r="L14057" i="7"/>
  <c r="A14057" i="7"/>
  <c r="L13704" i="7"/>
  <c r="A13704" i="7"/>
  <c r="L13417" i="7"/>
  <c r="A13417" i="7"/>
  <c r="L12937" i="7"/>
  <c r="A12937" i="7"/>
  <c r="L13958" i="7"/>
  <c r="A13958" i="7"/>
  <c r="L13623" i="7"/>
  <c r="A13623" i="7"/>
  <c r="L13289" i="7"/>
  <c r="A13289" i="7"/>
  <c r="L12832" i="7"/>
  <c r="A12832" i="7"/>
  <c r="L14095" i="7"/>
  <c r="A14095" i="7"/>
  <c r="L13776" i="7"/>
  <c r="A13776" i="7"/>
  <c r="L13348" i="7"/>
  <c r="A13348" i="7"/>
  <c r="L12831" i="7"/>
  <c r="A12831" i="7"/>
  <c r="L14134" i="7"/>
  <c r="A14134" i="7"/>
  <c r="L13856" i="7"/>
  <c r="A13856" i="7"/>
  <c r="L13425" i="7"/>
  <c r="A13425" i="7"/>
  <c r="L13105" i="7"/>
  <c r="A13105" i="7"/>
  <c r="L12830" i="7"/>
  <c r="A12830" i="7"/>
  <c r="L14053" i="7"/>
  <c r="A14053" i="7"/>
  <c r="L13785" i="7"/>
  <c r="A13785" i="7"/>
  <c r="L13344" i="7"/>
  <c r="A13344" i="7"/>
  <c r="L12932" i="7"/>
  <c r="A12932" i="7"/>
  <c r="L13951" i="7"/>
  <c r="A13951" i="7"/>
  <c r="L13468" i="7"/>
  <c r="A13468" i="7"/>
  <c r="L12966" i="7"/>
  <c r="A12966" i="7"/>
  <c r="L12320" i="7"/>
  <c r="A12320" i="7"/>
  <c r="L14059" i="7"/>
  <c r="A14059" i="7"/>
  <c r="L13852" i="7"/>
  <c r="A13852" i="7"/>
  <c r="L13422" i="7"/>
  <c r="A13422" i="7"/>
  <c r="L13039" i="7"/>
  <c r="A13039" i="7"/>
  <c r="L14050" i="7"/>
  <c r="A14050" i="7"/>
  <c r="L13614" i="7"/>
  <c r="A13614" i="7"/>
  <c r="L13280" i="7"/>
  <c r="A13280" i="7"/>
  <c r="L12636" i="7"/>
  <c r="A12636" i="7"/>
  <c r="L12567" i="7"/>
  <c r="A12567" i="7"/>
  <c r="L12327" i="7"/>
  <c r="A12327" i="7"/>
  <c r="L12510" i="7"/>
  <c r="A12510" i="7"/>
  <c r="L12214" i="7"/>
  <c r="A12214" i="7"/>
  <c r="L13653" i="7"/>
  <c r="A13653" i="7"/>
  <c r="L13477" i="7"/>
  <c r="A13477" i="7"/>
  <c r="L13277" i="7"/>
  <c r="A13277" i="7"/>
  <c r="L12965" i="7"/>
  <c r="A12965" i="7"/>
  <c r="L12709" i="7"/>
  <c r="A12709" i="7"/>
  <c r="L12525" i="7"/>
  <c r="A12525" i="7"/>
  <c r="L12317" i="7"/>
  <c r="A12317" i="7"/>
  <c r="L12436" i="7"/>
  <c r="A12436" i="7"/>
  <c r="L12212" i="7"/>
  <c r="A12212" i="7"/>
  <c r="L13699" i="7"/>
  <c r="A13699" i="7"/>
  <c r="L13491" i="7"/>
  <c r="A13491" i="7"/>
  <c r="L13275" i="7"/>
  <c r="A13275" i="7"/>
  <c r="L12939" i="7"/>
  <c r="A12939" i="7"/>
  <c r="L12707" i="7"/>
  <c r="A12707" i="7"/>
  <c r="L12467" i="7"/>
  <c r="A12467" i="7"/>
  <c r="L12267" i="7"/>
  <c r="A12267" i="7"/>
  <c r="L13858" i="7"/>
  <c r="A13858" i="7"/>
  <c r="L13626" i="7"/>
  <c r="A13626" i="7"/>
  <c r="L13362" i="7"/>
  <c r="A13362" i="7"/>
  <c r="L13066" i="7"/>
  <c r="A13066" i="7"/>
  <c r="L12858" i="7"/>
  <c r="A12858" i="7"/>
  <c r="L12506" i="7"/>
  <c r="A12506" i="7"/>
  <c r="L12242" i="7"/>
  <c r="A12242" i="7"/>
  <c r="L12625" i="7"/>
  <c r="A12625" i="7"/>
  <c r="L12329" i="7"/>
  <c r="A12329" i="7"/>
  <c r="L12291" i="7"/>
  <c r="A12291" i="7"/>
  <c r="L14030" i="7"/>
  <c r="A14030" i="7"/>
  <c r="L13926" i="7"/>
  <c r="A13926" i="7"/>
  <c r="L12693" i="7"/>
  <c r="A12693" i="7"/>
  <c r="L13410" i="7"/>
  <c r="A13410" i="7"/>
  <c r="L13031" i="7"/>
  <c r="A13031" i="7"/>
  <c r="L12871" i="7"/>
  <c r="A12871" i="7"/>
  <c r="L13645" i="7"/>
  <c r="A13645" i="7"/>
  <c r="L12770" i="7"/>
  <c r="A12770" i="7"/>
  <c r="L12672" i="7"/>
  <c r="A12672" i="7"/>
  <c r="L12870" i="7"/>
  <c r="A12870" i="7"/>
  <c r="L12609" i="7"/>
  <c r="A12609" i="7"/>
  <c r="L13294" i="7"/>
  <c r="A13294" i="7"/>
  <c r="L13087" i="7"/>
  <c r="A13087" i="7"/>
  <c r="L13448" i="7"/>
  <c r="A13448" i="7"/>
  <c r="L12620" i="7"/>
  <c r="A12620" i="7"/>
  <c r="L12374" i="7"/>
  <c r="A12374" i="7"/>
  <c r="L12621" i="7"/>
  <c r="A12621" i="7"/>
  <c r="L13075" i="7"/>
  <c r="A13075" i="7"/>
  <c r="L12458" i="7"/>
  <c r="A12458" i="7"/>
  <c r="L12192" i="7"/>
  <c r="A12192" i="7"/>
  <c r="L14126" i="7"/>
  <c r="A14126" i="7"/>
  <c r="L13030" i="7"/>
  <c r="A13030" i="7"/>
  <c r="L13876" i="7"/>
  <c r="A13876" i="7"/>
  <c r="L12763" i="7"/>
  <c r="A12763" i="7"/>
  <c r="L13046" i="7"/>
  <c r="A13046" i="7"/>
  <c r="L13978" i="7"/>
  <c r="A13978" i="7"/>
  <c r="L12342" i="7"/>
  <c r="A12342" i="7"/>
  <c r="L12339" i="7"/>
  <c r="A12339" i="7"/>
  <c r="L13299" i="7"/>
  <c r="A13299" i="7"/>
  <c r="L12281" i="7"/>
  <c r="A12281" i="7"/>
  <c r="L13367" i="7"/>
  <c r="A13367" i="7"/>
  <c r="L13828" i="7"/>
  <c r="A13828" i="7"/>
  <c r="L13542" i="7"/>
  <c r="A13542" i="7"/>
  <c r="L13372" i="7"/>
  <c r="A13372" i="7"/>
  <c r="L14022" i="7"/>
  <c r="A14022" i="7"/>
  <c r="L13399" i="7"/>
  <c r="A13399" i="7"/>
  <c r="L12974" i="7"/>
  <c r="A12974" i="7"/>
  <c r="L13838" i="7"/>
  <c r="A13838" i="7"/>
  <c r="L12383" i="7"/>
  <c r="A12383" i="7"/>
  <c r="L12957" i="7"/>
  <c r="A12957" i="7"/>
  <c r="L12899" i="7"/>
  <c r="A12899" i="7"/>
  <c r="L13802" i="7"/>
  <c r="A13802" i="7"/>
  <c r="L12786" i="7"/>
  <c r="A12786" i="7"/>
  <c r="L12409" i="7"/>
  <c r="A12409" i="7"/>
  <c r="L14101" i="7"/>
  <c r="A14101" i="7"/>
  <c r="L13169" i="7"/>
  <c r="A13169" i="7"/>
  <c r="L13159" i="7"/>
  <c r="A13159" i="7"/>
  <c r="L13747" i="7"/>
  <c r="A13747" i="7"/>
  <c r="L13163" i="7"/>
  <c r="A13163" i="7"/>
  <c r="L13271" i="7"/>
  <c r="A13271" i="7"/>
  <c r="L12499" i="7"/>
  <c r="A12499" i="7"/>
  <c r="L13985" i="7"/>
  <c r="A13985" i="7"/>
  <c r="L13026" i="7"/>
  <c r="A13026" i="7"/>
  <c r="L13395" i="7"/>
  <c r="A13395" i="7"/>
  <c r="L13357" i="7"/>
  <c r="A13357" i="7"/>
  <c r="L13100" i="7"/>
  <c r="A13100" i="7"/>
  <c r="L12922" i="7"/>
  <c r="A12922" i="7"/>
  <c r="L13676" i="7"/>
  <c r="A13676" i="7"/>
  <c r="L13498" i="7"/>
  <c r="A13498" i="7"/>
  <c r="L13140" i="7"/>
  <c r="A13140" i="7"/>
  <c r="L13141" i="7"/>
  <c r="A13141" i="7"/>
  <c r="L12733" i="7"/>
  <c r="A12733" i="7"/>
  <c r="L14104" i="7"/>
  <c r="A14104" i="7"/>
  <c r="L13662" i="7"/>
  <c r="A13662" i="7"/>
  <c r="L12949" i="7"/>
  <c r="A12949" i="7"/>
  <c r="L13866" i="7"/>
  <c r="A13866" i="7"/>
  <c r="L12884" i="7"/>
  <c r="A12884" i="7"/>
  <c r="L14029" i="7"/>
  <c r="A14029" i="7"/>
  <c r="L12925" i="7"/>
  <c r="A12925" i="7"/>
  <c r="L12387" i="7"/>
  <c r="A12387" i="7"/>
  <c r="L12614" i="7"/>
  <c r="A12614" i="7"/>
  <c r="L13103" i="7"/>
  <c r="A13103" i="7"/>
  <c r="L12718" i="7"/>
  <c r="A12718" i="7"/>
  <c r="L14070" i="7"/>
  <c r="A14070" i="7"/>
  <c r="L12751" i="7"/>
  <c r="A12751" i="7"/>
  <c r="L13234" i="7"/>
  <c r="A13234" i="7"/>
  <c r="L13104" i="7"/>
  <c r="A13104" i="7"/>
  <c r="L13554" i="7"/>
  <c r="A13554" i="7"/>
  <c r="L13904" i="7"/>
  <c r="A13904" i="7"/>
  <c r="L13489" i="7"/>
  <c r="A13489" i="7"/>
  <c r="L12480" i="7"/>
  <c r="A12480" i="7"/>
  <c r="L12869" i="7"/>
  <c r="A12869" i="7"/>
  <c r="L12843" i="7"/>
  <c r="A12843" i="7"/>
  <c r="L12481" i="7"/>
  <c r="A12481" i="7"/>
  <c r="L12840" i="7"/>
  <c r="A12840" i="7"/>
  <c r="L13138" i="7"/>
  <c r="A13138" i="7"/>
  <c r="L13435" i="7"/>
  <c r="A13435" i="7"/>
  <c r="L13992" i="7"/>
  <c r="A13992" i="7"/>
  <c r="L13596" i="7"/>
  <c r="A13596" i="7"/>
  <c r="L12810" i="7"/>
  <c r="A12810" i="7"/>
  <c r="L12216" i="7"/>
  <c r="A12216" i="7"/>
  <c r="L13730" i="7"/>
  <c r="A13730" i="7"/>
  <c r="L12304" i="7"/>
  <c r="A12304" i="7"/>
  <c r="L13815" i="7"/>
  <c r="A13815" i="7"/>
  <c r="L12774" i="7"/>
  <c r="A12774" i="7"/>
  <c r="L13772" i="7"/>
  <c r="A13772" i="7"/>
  <c r="L13864" i="7"/>
  <c r="A13864" i="7"/>
  <c r="L12312" i="7"/>
  <c r="A12312" i="7"/>
  <c r="L12927" i="7"/>
  <c r="A12927" i="7"/>
  <c r="L12773" i="7"/>
  <c r="A12773" i="7"/>
  <c r="L13771" i="7"/>
  <c r="A13771" i="7"/>
  <c r="L13538" i="7"/>
  <c r="A13538" i="7"/>
  <c r="L12313" i="7"/>
  <c r="A12313" i="7"/>
  <c r="L12906" i="7"/>
  <c r="A12906" i="7"/>
  <c r="L12464" i="7"/>
  <c r="A12464" i="7"/>
  <c r="L13508" i="7"/>
  <c r="A13508" i="7"/>
  <c r="L12760" i="7"/>
  <c r="A12760" i="7"/>
  <c r="L13393" i="7"/>
  <c r="A13393" i="7"/>
  <c r="L12772" i="7"/>
  <c r="A12772" i="7"/>
  <c r="L13639" i="7"/>
  <c r="A13639" i="7"/>
  <c r="L13798" i="7"/>
  <c r="A13798" i="7"/>
  <c r="L12985" i="7"/>
  <c r="A12985" i="7"/>
  <c r="L13305" i="7"/>
  <c r="A13305" i="7"/>
  <c r="L13444" i="7"/>
  <c r="A13444" i="7"/>
  <c r="L12719" i="7"/>
  <c r="A12719" i="7"/>
  <c r="L12406" i="7"/>
  <c r="A12406" i="7"/>
  <c r="L13325" i="7"/>
  <c r="A13325" i="7"/>
  <c r="L12357" i="7"/>
  <c r="A12357" i="7"/>
  <c r="L13635" i="7"/>
  <c r="A13635" i="7"/>
  <c r="L12787" i="7"/>
  <c r="A12787" i="7"/>
  <c r="L13690" i="7"/>
  <c r="A13690" i="7"/>
  <c r="L12730" i="7"/>
  <c r="A12730" i="7"/>
  <c r="L13481" i="7"/>
  <c r="A13481" i="7"/>
  <c r="L13206" i="7"/>
  <c r="A13206" i="7"/>
  <c r="L13121" i="7"/>
  <c r="A13121" i="7"/>
  <c r="L12572" i="7"/>
  <c r="A12572" i="7"/>
  <c r="L14049" i="7"/>
  <c r="A14049" i="7"/>
  <c r="L13657" i="7"/>
  <c r="A13657" i="7"/>
  <c r="L13364" i="7"/>
  <c r="A13364" i="7"/>
  <c r="L12833" i="7"/>
  <c r="A12833" i="7"/>
  <c r="L13860" i="7"/>
  <c r="A13860" i="7"/>
  <c r="L13566" i="7"/>
  <c r="A13566" i="7"/>
  <c r="L13278" i="7"/>
  <c r="A13278" i="7"/>
  <c r="L12630" i="7"/>
  <c r="A12630" i="7"/>
  <c r="L14055" i="7"/>
  <c r="A14055" i="7"/>
  <c r="L13665" i="7"/>
  <c r="A13665" i="7"/>
  <c r="L13288" i="7"/>
  <c r="A13288" i="7"/>
  <c r="L12628" i="7"/>
  <c r="A12628" i="7"/>
  <c r="L14110" i="7"/>
  <c r="A14110" i="7"/>
  <c r="L13844" i="7"/>
  <c r="A13844" i="7"/>
  <c r="L13414" i="7"/>
  <c r="A13414" i="7"/>
  <c r="L13072" i="7"/>
  <c r="A13072" i="7"/>
  <c r="L12680" i="7"/>
  <c r="A12680" i="7"/>
  <c r="L14045" i="7"/>
  <c r="A14045" i="7"/>
  <c r="L13774" i="7"/>
  <c r="A13774" i="7"/>
  <c r="L13286" i="7"/>
  <c r="A13286" i="7"/>
  <c r="L12828" i="7"/>
  <c r="A12828" i="7"/>
  <c r="L14132" i="7"/>
  <c r="A14132" i="7"/>
  <c r="L13854" i="7"/>
  <c r="A13854" i="7"/>
  <c r="L13423" i="7"/>
  <c r="A13423" i="7"/>
  <c r="L12943" i="7"/>
  <c r="A12943" i="7"/>
  <c r="L14051" i="7"/>
  <c r="A14051" i="7"/>
  <c r="L13783" i="7"/>
  <c r="A13783" i="7"/>
  <c r="L13342" i="7"/>
  <c r="A13342" i="7"/>
  <c r="L13007" i="7"/>
  <c r="A13007" i="7"/>
  <c r="L14042" i="7"/>
  <c r="A14042" i="7"/>
  <c r="L13568" i="7"/>
  <c r="A13568" i="7"/>
  <c r="L13183" i="7"/>
  <c r="A13183" i="7"/>
  <c r="L12256" i="7"/>
  <c r="A12256" i="7"/>
  <c r="L12543" i="7"/>
  <c r="A12543" i="7"/>
  <c r="L12319" i="7"/>
  <c r="A12319" i="7"/>
  <c r="L12438" i="7"/>
  <c r="A12438" i="7"/>
  <c r="L13957" i="7"/>
  <c r="A13957" i="7"/>
  <c r="L13621" i="7"/>
  <c r="A13621" i="7"/>
  <c r="L13469" i="7"/>
  <c r="A13469" i="7"/>
  <c r="L13197" i="7"/>
  <c r="A13197" i="7"/>
  <c r="L12941" i="7"/>
  <c r="A12941" i="7"/>
  <c r="L12701" i="7"/>
  <c r="A12701" i="7"/>
  <c r="L12509" i="7"/>
  <c r="A12509" i="7"/>
  <c r="L12237" i="7"/>
  <c r="A12237" i="7"/>
  <c r="L12428" i="7"/>
  <c r="A12428" i="7"/>
  <c r="L13963" i="7"/>
  <c r="A13963" i="7"/>
  <c r="L13667" i="7"/>
  <c r="A13667" i="7"/>
  <c r="L13467" i="7"/>
  <c r="A13467" i="7"/>
  <c r="L13179" i="7"/>
  <c r="A13179" i="7"/>
  <c r="L12931" i="7"/>
  <c r="A12931" i="7"/>
  <c r="L12675" i="7"/>
  <c r="A12675" i="7"/>
  <c r="L12435" i="7"/>
  <c r="A12435" i="7"/>
  <c r="L12251" i="7"/>
  <c r="A12251" i="7"/>
  <c r="L13850" i="7"/>
  <c r="A13850" i="7"/>
  <c r="L13618" i="7"/>
  <c r="A13618" i="7"/>
  <c r="L13346" i="7"/>
  <c r="A13346" i="7"/>
  <c r="L13042" i="7"/>
  <c r="A13042" i="7"/>
  <c r="L12826" i="7"/>
  <c r="A12826" i="7"/>
  <c r="L12434" i="7"/>
  <c r="A12434" i="7"/>
  <c r="L12210" i="7"/>
  <c r="A12210" i="7"/>
  <c r="L12593" i="7"/>
  <c r="A12593" i="7"/>
  <c r="L12321" i="7"/>
  <c r="A12321" i="7"/>
  <c r="L12622" i="7"/>
  <c r="A12622" i="7"/>
  <c r="L13025" i="7"/>
  <c r="A13025" i="7"/>
  <c r="L12228" i="7"/>
  <c r="A12228" i="7"/>
  <c r="L14004" i="7"/>
  <c r="A14004" i="7"/>
  <c r="L12616" i="7"/>
  <c r="A12616" i="7"/>
  <c r="L13269" i="7"/>
  <c r="A13269" i="7"/>
  <c r="L12769" i="7"/>
  <c r="A12769" i="7"/>
  <c r="L13918" i="7"/>
  <c r="A13918" i="7"/>
  <c r="L13189" i="7"/>
  <c r="A13189" i="7"/>
  <c r="L12201" i="7"/>
  <c r="A12201" i="7"/>
  <c r="L13293" i="7"/>
  <c r="A13293" i="7"/>
  <c r="L12982" i="7"/>
  <c r="A12982" i="7"/>
  <c r="L13599" i="7"/>
  <c r="A13599" i="7"/>
  <c r="L13438" i="7"/>
  <c r="A13438" i="7"/>
  <c r="L13863" i="7"/>
  <c r="A13863" i="7"/>
  <c r="L12366" i="7"/>
  <c r="A12366" i="7"/>
  <c r="L12221" i="7"/>
  <c r="A12221" i="7"/>
  <c r="L12587" i="7"/>
  <c r="A12587" i="7"/>
  <c r="L12370" i="7"/>
  <c r="A12370" i="7"/>
  <c r="L14118" i="7"/>
  <c r="A14118" i="7"/>
  <c r="L14131" i="7"/>
  <c r="A14131" i="7"/>
  <c r="L12207" i="7"/>
  <c r="A12207" i="7"/>
  <c r="L13682" i="7"/>
  <c r="A13682" i="7"/>
  <c r="L12924" i="7"/>
  <c r="A12924" i="7"/>
  <c r="L14073" i="7"/>
  <c r="A14073" i="7"/>
  <c r="L12865" i="7"/>
  <c r="A12865" i="7"/>
  <c r="L13681" i="7"/>
  <c r="A13681" i="7"/>
  <c r="L12286" i="7"/>
  <c r="A12286" i="7"/>
  <c r="L12307" i="7"/>
  <c r="A12307" i="7"/>
  <c r="L12863" i="7"/>
  <c r="A12863" i="7"/>
  <c r="L13107" i="7"/>
  <c r="A13107" i="7"/>
  <c r="L12217" i="7"/>
  <c r="A12217" i="7"/>
  <c r="L12416" i="7"/>
  <c r="A12416" i="7"/>
  <c r="L13917" i="7"/>
  <c r="A13917" i="7"/>
  <c r="L13553" i="7"/>
  <c r="A13553" i="7"/>
  <c r="L13350" i="7"/>
  <c r="A13350" i="7"/>
  <c r="L13326" i="7"/>
  <c r="A13326" i="7"/>
  <c r="L13380" i="7"/>
  <c r="A13380" i="7"/>
  <c r="L13320" i="7"/>
  <c r="A13320" i="7"/>
  <c r="L12360" i="7"/>
  <c r="A12360" i="7"/>
  <c r="L13304" i="7"/>
  <c r="A13304" i="7"/>
  <c r="L12359" i="7"/>
  <c r="A12359" i="7"/>
  <c r="L12645" i="7"/>
  <c r="A12645" i="7"/>
  <c r="L12723" i="7"/>
  <c r="A12723" i="7"/>
  <c r="L13402" i="7"/>
  <c r="A13402" i="7"/>
  <c r="L12762" i="7"/>
  <c r="A12762" i="7"/>
  <c r="L13262" i="7"/>
  <c r="A13262" i="7"/>
  <c r="L12495" i="7"/>
  <c r="A12495" i="7"/>
  <c r="L12908" i="7"/>
  <c r="A12908" i="7"/>
  <c r="L13403" i="7"/>
  <c r="A13403" i="7"/>
  <c r="L13814" i="7"/>
  <c r="A13814" i="7"/>
  <c r="L13930" i="7"/>
  <c r="A13930" i="7"/>
  <c r="L13674" i="7"/>
  <c r="A13674" i="7"/>
  <c r="L12912" i="7"/>
  <c r="A12912" i="7"/>
  <c r="L13248" i="7"/>
  <c r="A13248" i="7"/>
  <c r="L14103" i="7"/>
  <c r="A14103" i="7"/>
  <c r="L12515" i="7"/>
  <c r="A12515" i="7"/>
  <c r="L12196" i="7"/>
  <c r="A12196" i="7"/>
  <c r="L12198" i="7"/>
  <c r="A12198" i="7"/>
  <c r="L12494" i="7"/>
  <c r="A12494" i="7"/>
  <c r="L12618" i="7"/>
  <c r="A12618" i="7"/>
  <c r="L13510" i="7"/>
  <c r="A13510" i="7"/>
  <c r="L12274" i="7"/>
  <c r="A12274" i="7"/>
  <c r="L12252" i="7"/>
  <c r="A12252" i="7"/>
  <c r="L13454" i="7"/>
  <c r="A13454" i="7"/>
  <c r="L13879" i="7"/>
  <c r="A13879" i="7"/>
  <c r="L13451" i="7"/>
  <c r="A13451" i="7"/>
  <c r="L13720" i="7"/>
  <c r="A13720" i="7"/>
  <c r="L12445" i="7"/>
  <c r="A12445" i="7"/>
  <c r="L13218" i="7"/>
  <c r="A13218" i="7"/>
  <c r="L14082" i="7"/>
  <c r="A14082" i="7"/>
  <c r="L13111" i="7"/>
  <c r="A13111" i="7"/>
  <c r="L12644" i="7"/>
  <c r="A12644" i="7"/>
  <c r="L12813" i="7"/>
  <c r="A12813" i="7"/>
  <c r="L12299" i="7"/>
  <c r="A12299" i="7"/>
  <c r="L13029" i="7"/>
  <c r="A13029" i="7"/>
  <c r="L12825" i="7"/>
  <c r="A12825" i="7"/>
  <c r="L12287" i="7"/>
  <c r="A12287" i="7"/>
  <c r="L13575" i="7"/>
  <c r="A13575" i="7"/>
  <c r="L13237" i="7"/>
  <c r="A13237" i="7"/>
  <c r="L13226" i="7"/>
  <c r="A13226" i="7"/>
  <c r="L12200" i="7"/>
  <c r="A12200" i="7"/>
  <c r="L13186" i="7"/>
  <c r="A13186" i="7"/>
  <c r="L13806" i="7"/>
  <c r="A13806" i="7"/>
  <c r="L13216" i="7"/>
  <c r="A13216" i="7"/>
  <c r="L12479" i="7"/>
  <c r="A12479" i="7"/>
  <c r="L12853" i="7"/>
  <c r="A12853" i="7"/>
  <c r="L13490" i="7"/>
  <c r="A13490" i="7"/>
  <c r="L12185" i="7"/>
  <c r="A12185" i="7"/>
  <c r="L12530" i="7"/>
  <c r="A12530" i="7"/>
  <c r="L14112" i="7"/>
  <c r="A14112" i="7"/>
  <c r="L13972" i="7"/>
  <c r="A13972" i="7"/>
  <c r="L12227" i="7"/>
  <c r="A12227" i="7"/>
  <c r="L13390" i="7"/>
  <c r="A13390" i="7"/>
  <c r="L12257" i="7"/>
  <c r="A12257" i="7"/>
  <c r="L12338" i="7"/>
  <c r="A12338" i="7"/>
  <c r="L13210" i="7"/>
  <c r="A13210" i="7"/>
  <c r="L13292" i="7"/>
  <c r="A13292" i="7"/>
  <c r="L13816" i="7"/>
  <c r="A13816" i="7"/>
  <c r="L13756" i="7"/>
  <c r="A13756" i="7"/>
  <c r="L12929" i="7"/>
  <c r="A12929" i="7"/>
  <c r="L13808" i="7"/>
  <c r="A13808" i="7"/>
  <c r="L12503" i="7"/>
  <c r="A12503" i="7"/>
  <c r="L12389" i="7"/>
  <c r="A12389" i="7"/>
  <c r="L13763" i="7"/>
  <c r="A13763" i="7"/>
  <c r="L13098" i="7"/>
  <c r="A13098" i="7"/>
  <c r="L12305" i="7"/>
  <c r="A12305" i="7"/>
  <c r="L12554" i="7"/>
  <c r="A12554" i="7"/>
  <c r="L13313" i="7"/>
  <c r="A13313" i="7"/>
  <c r="L13583" i="7"/>
  <c r="A13583" i="7"/>
  <c r="L13407" i="7"/>
  <c r="A13407" i="7"/>
  <c r="L12688" i="7"/>
  <c r="A12688" i="7"/>
  <c r="L13382" i="7"/>
  <c r="A13382" i="7"/>
  <c r="L13801" i="7"/>
  <c r="A13801" i="7"/>
  <c r="L13998" i="7"/>
  <c r="A13998" i="7"/>
  <c r="L13607" i="7"/>
  <c r="A13607" i="7"/>
  <c r="L13649" i="7"/>
  <c r="A13649" i="7"/>
  <c r="L12694" i="7"/>
  <c r="A12694" i="7"/>
  <c r="L13995" i="7"/>
  <c r="A13995" i="7"/>
  <c r="L12993" i="7"/>
  <c r="A12993" i="7"/>
  <c r="L13384" i="7"/>
  <c r="A13384" i="7"/>
  <c r="L12647" i="7"/>
  <c r="A12647" i="7"/>
  <c r="L12350" i="7"/>
  <c r="A12350" i="7"/>
  <c r="L13245" i="7"/>
  <c r="A13245" i="7"/>
  <c r="L12261" i="7"/>
  <c r="A12261" i="7"/>
  <c r="L13603" i="7"/>
  <c r="A13603" i="7"/>
  <c r="L12779" i="7"/>
  <c r="A12779" i="7"/>
  <c r="L13602" i="7"/>
  <c r="A13602" i="7"/>
  <c r="L12682" i="7"/>
  <c r="A12682" i="7"/>
  <c r="L12887" i="7"/>
  <c r="A12887" i="7"/>
  <c r="L12838" i="7"/>
  <c r="A12838" i="7"/>
  <c r="L12881" i="7"/>
  <c r="A12881" i="7"/>
  <c r="L12268" i="7"/>
  <c r="A12268" i="7"/>
  <c r="L14041" i="7"/>
  <c r="A14041" i="7"/>
  <c r="L13624" i="7"/>
  <c r="A13624" i="7"/>
  <c r="L13279" i="7"/>
  <c r="A13279" i="7"/>
  <c r="L12700" i="7"/>
  <c r="A12700" i="7"/>
  <c r="L14136" i="7"/>
  <c r="A14136" i="7"/>
  <c r="L13847" i="7"/>
  <c r="A13847" i="7"/>
  <c r="L13518" i="7"/>
  <c r="A13518" i="7"/>
  <c r="L13192" i="7"/>
  <c r="A13192" i="7"/>
  <c r="L12596" i="7"/>
  <c r="A12596" i="7"/>
  <c r="L14047" i="7"/>
  <c r="A14047" i="7"/>
  <c r="L13655" i="7"/>
  <c r="A13655" i="7"/>
  <c r="L13276" i="7"/>
  <c r="A13276" i="7"/>
  <c r="L12592" i="7"/>
  <c r="A12592" i="7"/>
  <c r="L14054" i="7"/>
  <c r="A14054" i="7"/>
  <c r="L13788" i="7"/>
  <c r="A13788" i="7"/>
  <c r="L13359" i="7"/>
  <c r="A13359" i="7"/>
  <c r="L13044" i="7"/>
  <c r="A13044" i="7"/>
  <c r="L12624" i="7"/>
  <c r="A12624" i="7"/>
  <c r="L14037" i="7"/>
  <c r="A14037" i="7"/>
  <c r="L13718" i="7"/>
  <c r="A13718" i="7"/>
  <c r="L13175" i="7"/>
  <c r="A13175" i="7"/>
  <c r="L12807" i="7"/>
  <c r="A12807" i="7"/>
  <c r="L14092" i="7"/>
  <c r="A14092" i="7"/>
  <c r="L13784" i="7"/>
  <c r="A13784" i="7"/>
  <c r="L13343" i="7"/>
  <c r="A13343" i="7"/>
  <c r="L12740" i="7"/>
  <c r="A12740" i="7"/>
  <c r="L14043" i="7"/>
  <c r="A14043" i="7"/>
  <c r="L13696" i="7"/>
  <c r="A13696" i="7"/>
  <c r="L13281" i="7"/>
  <c r="A13281" i="7"/>
  <c r="L12942" i="7"/>
  <c r="A12942" i="7"/>
  <c r="L14034" i="7"/>
  <c r="A14034" i="7"/>
  <c r="L13556" i="7"/>
  <c r="A13556" i="7"/>
  <c r="L13065" i="7"/>
  <c r="A13065" i="7"/>
  <c r="L12735" i="7"/>
  <c r="A12735" i="7"/>
  <c r="L12511" i="7"/>
  <c r="A12511" i="7"/>
  <c r="L12255" i="7"/>
  <c r="A12255" i="7"/>
  <c r="L12430" i="7"/>
  <c r="A12430" i="7"/>
  <c r="L13885" i="7"/>
  <c r="A13885" i="7"/>
  <c r="L13613" i="7"/>
  <c r="A13613" i="7"/>
  <c r="L13461" i="7"/>
  <c r="A13461" i="7"/>
  <c r="L13181" i="7"/>
  <c r="A13181" i="7"/>
  <c r="L12933" i="7"/>
  <c r="A12933" i="7"/>
  <c r="L12677" i="7"/>
  <c r="A12677" i="7"/>
  <c r="L12453" i="7"/>
  <c r="A12453" i="7"/>
  <c r="L12229" i="7"/>
  <c r="A12229" i="7"/>
  <c r="L12420" i="7"/>
  <c r="A12420" i="7"/>
  <c r="L13955" i="7"/>
  <c r="A13955" i="7"/>
  <c r="L13651" i="7"/>
  <c r="A13651" i="7"/>
  <c r="L13427" i="7"/>
  <c r="A13427" i="7"/>
  <c r="L13147" i="7"/>
  <c r="A13147" i="7"/>
  <c r="L12875" i="7"/>
  <c r="A12875" i="7"/>
  <c r="L12635" i="7"/>
  <c r="A12635" i="7"/>
  <c r="L12427" i="7"/>
  <c r="A12427" i="7"/>
  <c r="L12243" i="7"/>
  <c r="A12243" i="7"/>
  <c r="L13786" i="7"/>
  <c r="A13786" i="7"/>
  <c r="L13570" i="7"/>
  <c r="A13570" i="7"/>
  <c r="L13290" i="7"/>
  <c r="A13290" i="7"/>
  <c r="L13002" i="7"/>
  <c r="A13002" i="7"/>
  <c r="L12738" i="7"/>
  <c r="A12738" i="7"/>
  <c r="L12426" i="7"/>
  <c r="A12426" i="7"/>
  <c r="L12178" i="7"/>
  <c r="A12178" i="7"/>
  <c r="L12529" i="7"/>
  <c r="A12529" i="7"/>
  <c r="L12241" i="7"/>
  <c r="A12241" i="7"/>
  <c r="L12605" i="7"/>
  <c r="A12605" i="7"/>
  <c r="L13921" i="7"/>
  <c r="A13921" i="7"/>
  <c r="L13355" i="7"/>
  <c r="A13355" i="7"/>
  <c r="L14006" i="7"/>
  <c r="A14006" i="7"/>
  <c r="L13673" i="7"/>
  <c r="A13673" i="7"/>
  <c r="L13165" i="7"/>
  <c r="A13165" i="7"/>
  <c r="L12729" i="7"/>
  <c r="A12729" i="7"/>
  <c r="L13335" i="7"/>
  <c r="A13335" i="7"/>
  <c r="L12781" i="7"/>
  <c r="A12781" i="7"/>
  <c r="L14064" i="7"/>
  <c r="A14064" i="7"/>
  <c r="L12517" i="7"/>
  <c r="A12517" i="7"/>
  <c r="L12641" i="7"/>
  <c r="A12641" i="7"/>
  <c r="L13528" i="7"/>
  <c r="A13528" i="7"/>
  <c r="L12977" i="7"/>
  <c r="A12977" i="7"/>
  <c r="L13532" i="7"/>
  <c r="A13532" i="7"/>
  <c r="L12222" i="7"/>
  <c r="A12222" i="7"/>
  <c r="L12588" i="7"/>
  <c r="A12588" i="7"/>
  <c r="L13714" i="7"/>
  <c r="A13714" i="7"/>
  <c r="L12649" i="7"/>
  <c r="A12649" i="7"/>
  <c r="L14119" i="7"/>
  <c r="A14119" i="7"/>
  <c r="L14117" i="7"/>
  <c r="A14117" i="7"/>
  <c r="L14115" i="7"/>
  <c r="A14115" i="7"/>
  <c r="L13693" i="7"/>
  <c r="A13693" i="7"/>
  <c r="L13018" i="7"/>
  <c r="A13018" i="7"/>
  <c r="L13609" i="7"/>
  <c r="A13609" i="7"/>
  <c r="L14065" i="7"/>
  <c r="A14065" i="7"/>
  <c r="L12759" i="7"/>
  <c r="A12759" i="7"/>
  <c r="L14067" i="7"/>
  <c r="A14067" i="7"/>
  <c r="L12272" i="7"/>
  <c r="A12272" i="7"/>
  <c r="L12278" i="7"/>
  <c r="A12278" i="7"/>
  <c r="L13738" i="7"/>
  <c r="A13738" i="7"/>
  <c r="L13724" i="7"/>
  <c r="A13724" i="7"/>
  <c r="L12219" i="7"/>
  <c r="A12219" i="7"/>
  <c r="L13945" i="7"/>
  <c r="A13945" i="7"/>
  <c r="L12540" i="7"/>
  <c r="A12540" i="7"/>
  <c r="L12973" i="7"/>
  <c r="A12973" i="7"/>
  <c r="L13543" i="7"/>
  <c r="A13543" i="7"/>
  <c r="L13327" i="7"/>
  <c r="A13327" i="7"/>
  <c r="L12969" i="7"/>
  <c r="A12969" i="7"/>
  <c r="L13336" i="7"/>
  <c r="A13336" i="7"/>
  <c r="L13973" i="7"/>
  <c r="A13973" i="7"/>
  <c r="L13308" i="7"/>
  <c r="A13308" i="7"/>
  <c r="L12972" i="7"/>
  <c r="A12972" i="7"/>
  <c r="L12414" i="7"/>
  <c r="A12414" i="7"/>
  <c r="L12405" i="7"/>
  <c r="A12405" i="7"/>
  <c r="L12683" i="7"/>
  <c r="A12683" i="7"/>
  <c r="L13370" i="7"/>
  <c r="A13370" i="7"/>
  <c r="L12658" i="7"/>
  <c r="A12658" i="7"/>
  <c r="L14097" i="7"/>
  <c r="A14097" i="7"/>
  <c r="L12500" i="7"/>
  <c r="A12500" i="7"/>
  <c r="L12764" i="7"/>
  <c r="A12764" i="7"/>
  <c r="L13251" i="7"/>
  <c r="A13251" i="7"/>
  <c r="L13162" i="7"/>
  <c r="A13162" i="7"/>
  <c r="L12553" i="7"/>
  <c r="A12553" i="7"/>
  <c r="L12911" i="7"/>
  <c r="A12911" i="7"/>
  <c r="L13986" i="7"/>
  <c r="A13986" i="7"/>
  <c r="L13378" i="7"/>
  <c r="A13378" i="7"/>
  <c r="L13902" i="7"/>
  <c r="A13902" i="7"/>
  <c r="L12533" i="7"/>
  <c r="A12533" i="7"/>
  <c r="L13805" i="7"/>
  <c r="A13805" i="7"/>
  <c r="L13144" i="7"/>
  <c r="A13144" i="7"/>
  <c r="L12777" i="7"/>
  <c r="A12777" i="7"/>
  <c r="L13594" i="7"/>
  <c r="A13594" i="7"/>
  <c r="L14032" i="7"/>
  <c r="A14032" i="7"/>
  <c r="L12692" i="7"/>
  <c r="A12692" i="7"/>
  <c r="L13610" i="7"/>
  <c r="A13610" i="7"/>
  <c r="L13537" i="7"/>
  <c r="A13537" i="7"/>
  <c r="L13319" i="7"/>
  <c r="A13319" i="7"/>
  <c r="L12556" i="7"/>
  <c r="A12556" i="7"/>
  <c r="L12569" i="7"/>
  <c r="A12569" i="7"/>
  <c r="L12607" i="7"/>
  <c r="A12607" i="7"/>
  <c r="L13064" i="7"/>
  <c r="A13064" i="7"/>
  <c r="L12996" i="7"/>
  <c r="A12996" i="7"/>
  <c r="L12589" i="7"/>
  <c r="A12589" i="7"/>
  <c r="L12834" i="7"/>
  <c r="A12834" i="7"/>
  <c r="L12245" i="7"/>
  <c r="A12245" i="7"/>
  <c r="L12206" i="7"/>
  <c r="A12206" i="7"/>
  <c r="L13923" i="7"/>
  <c r="A13923" i="7"/>
  <c r="L14071" i="7"/>
  <c r="A14071" i="7"/>
  <c r="L13230" i="7"/>
  <c r="A13230" i="7"/>
  <c r="L14068" i="7"/>
  <c r="A14068" i="7"/>
  <c r="L13229" i="7"/>
  <c r="A13229" i="7"/>
  <c r="L12346" i="7"/>
  <c r="A12346" i="7"/>
  <c r="L12850" i="7"/>
  <c r="A12850" i="7"/>
  <c r="L13495" i="7"/>
  <c r="A13495" i="7"/>
  <c r="L13136" i="7"/>
  <c r="A13136" i="7"/>
  <c r="L12463" i="7"/>
  <c r="A12463" i="7"/>
  <c r="L12477" i="7"/>
  <c r="A12477" i="7"/>
  <c r="L13354" i="7"/>
  <c r="A13354" i="7"/>
  <c r="L13494" i="7"/>
  <c r="A13494" i="7"/>
  <c r="L14141" i="7"/>
  <c r="A14141" i="7"/>
  <c r="L12522" i="7"/>
  <c r="A12522" i="7"/>
  <c r="L12344" i="7"/>
  <c r="A12344" i="7"/>
  <c r="L13239" i="7"/>
  <c r="A13239" i="7"/>
  <c r="L12602" i="7"/>
  <c r="A12602" i="7"/>
  <c r="L13991" i="7"/>
  <c r="A13991" i="7"/>
  <c r="L13433" i="7"/>
  <c r="A13433" i="7"/>
  <c r="L12337" i="7"/>
  <c r="A12337" i="7"/>
  <c r="L12748" i="7"/>
  <c r="A12748" i="7"/>
  <c r="L12450" i="7"/>
  <c r="A12450" i="7"/>
  <c r="L12948" i="7"/>
  <c r="A12948" i="7"/>
  <c r="L13758" i="7"/>
  <c r="A13758" i="7"/>
  <c r="L13097" i="7"/>
  <c r="A13097" i="7"/>
  <c r="L13760" i="7"/>
  <c r="A13760" i="7"/>
  <c r="L12351" i="7"/>
  <c r="A12351" i="7"/>
  <c r="L12309" i="7"/>
  <c r="A12309" i="7"/>
  <c r="L13755" i="7"/>
  <c r="A13755" i="7"/>
  <c r="L13058" i="7"/>
  <c r="A13058" i="7"/>
  <c r="L12297" i="7"/>
  <c r="A12297" i="7"/>
  <c r="L13928" i="7"/>
  <c r="A13928" i="7"/>
  <c r="L13396" i="7"/>
  <c r="A13396" i="7"/>
  <c r="L12652" i="7"/>
  <c r="A12652" i="7"/>
  <c r="L13302" i="7"/>
  <c r="A13302" i="7"/>
  <c r="L13588" i="7"/>
  <c r="A13588" i="7"/>
  <c r="L13824" i="7"/>
  <c r="A13824" i="7"/>
  <c r="L13447" i="7"/>
  <c r="A13447" i="7"/>
  <c r="L13606" i="7"/>
  <c r="A13606" i="7"/>
  <c r="L13636" i="7"/>
  <c r="A13636" i="7"/>
  <c r="L12904" i="7"/>
  <c r="A12904" i="7"/>
  <c r="L13352" i="7"/>
  <c r="A13352" i="7"/>
  <c r="L12615" i="7"/>
  <c r="A12615" i="7"/>
  <c r="L13797" i="7"/>
  <c r="A13797" i="7"/>
  <c r="L12901" i="7"/>
  <c r="A12901" i="7"/>
  <c r="L12548" i="7"/>
  <c r="A12548" i="7"/>
  <c r="L13539" i="7"/>
  <c r="A13539" i="7"/>
  <c r="L12771" i="7"/>
  <c r="A12771" i="7"/>
  <c r="L13546" i="7"/>
  <c r="A13546" i="7"/>
  <c r="L12666" i="7"/>
  <c r="A12666" i="7"/>
  <c r="L12712" i="7"/>
  <c r="A12712" i="7"/>
  <c r="L12519" i="7"/>
  <c r="A12519" i="7"/>
  <c r="L13011" i="7"/>
  <c r="A13011" i="7"/>
  <c r="L14033" i="7"/>
  <c r="A14033" i="7"/>
  <c r="L13612" i="7"/>
  <c r="A13612" i="7"/>
  <c r="L13193" i="7"/>
  <c r="A13193" i="7"/>
  <c r="L12632" i="7"/>
  <c r="A12632" i="7"/>
  <c r="L14096" i="7"/>
  <c r="A14096" i="7"/>
  <c r="L13777" i="7"/>
  <c r="A13777" i="7"/>
  <c r="L13484" i="7"/>
  <c r="A13484" i="7"/>
  <c r="L13180" i="7"/>
  <c r="A13180" i="7"/>
  <c r="L12528" i="7"/>
  <c r="A12528" i="7"/>
  <c r="L14039" i="7"/>
  <c r="A14039" i="7"/>
  <c r="L13622" i="7"/>
  <c r="A13622" i="7"/>
  <c r="L13191" i="7"/>
  <c r="A13191" i="7"/>
  <c r="L14046" i="7"/>
  <c r="A14046" i="7"/>
  <c r="L13775" i="7"/>
  <c r="A13775" i="7"/>
  <c r="L13345" i="7"/>
  <c r="A13345" i="7"/>
  <c r="L12999" i="7"/>
  <c r="A12999" i="7"/>
  <c r="L12440" i="7"/>
  <c r="A12440" i="7"/>
  <c r="L13981" i="7"/>
  <c r="A13981" i="7"/>
  <c r="L13652" i="7"/>
  <c r="A13652" i="7"/>
  <c r="L13150" i="7"/>
  <c r="A13150" i="7"/>
  <c r="L12710" i="7"/>
  <c r="A12710" i="7"/>
  <c r="L14060" i="7"/>
  <c r="A14060" i="7"/>
  <c r="L13697" i="7"/>
  <c r="A13697" i="7"/>
  <c r="L13284" i="7"/>
  <c r="A13284" i="7"/>
  <c r="L12708" i="7"/>
  <c r="A12708" i="7"/>
  <c r="L14035" i="7"/>
  <c r="A14035" i="7"/>
  <c r="L13615" i="7"/>
  <c r="A13615" i="7"/>
  <c r="L13224" i="7"/>
  <c r="A13224" i="7"/>
  <c r="L12860" i="7"/>
  <c r="A12860" i="7"/>
  <c r="L13960" i="7"/>
  <c r="A13960" i="7"/>
  <c r="L13520" i="7"/>
  <c r="A13520" i="7"/>
  <c r="L13038" i="7"/>
  <c r="A13038" i="7"/>
  <c r="L12711" i="7"/>
  <c r="A12711" i="7"/>
  <c r="L12455" i="7"/>
  <c r="A12455" i="7"/>
  <c r="L12239" i="7"/>
  <c r="A12239" i="7"/>
  <c r="L12422" i="7"/>
  <c r="A12422" i="7"/>
  <c r="L13877" i="7"/>
  <c r="A13877" i="7"/>
  <c r="L13573" i="7"/>
  <c r="A13573" i="7"/>
  <c r="L13429" i="7"/>
  <c r="A13429" i="7"/>
  <c r="L13173" i="7"/>
  <c r="A13173" i="7"/>
  <c r="L12885" i="7"/>
  <c r="A12885" i="7"/>
  <c r="L12637" i="7"/>
  <c r="A12637" i="7"/>
  <c r="L12437" i="7"/>
  <c r="A12437" i="7"/>
  <c r="L12213" i="7"/>
  <c r="A12213" i="7"/>
  <c r="L12332" i="7"/>
  <c r="A12332" i="7"/>
  <c r="L13867" i="7"/>
  <c r="A13867" i="7"/>
  <c r="L13619" i="7"/>
  <c r="A13619" i="7"/>
  <c r="L13419" i="7"/>
  <c r="A13419" i="7"/>
  <c r="L13115" i="7"/>
  <c r="A13115" i="7"/>
  <c r="L12867" i="7"/>
  <c r="A12867" i="7"/>
  <c r="L12627" i="7"/>
  <c r="A12627" i="7"/>
  <c r="L12419" i="7"/>
  <c r="A12419" i="7"/>
  <c r="L12211" i="7"/>
  <c r="A12211" i="7"/>
  <c r="L13778" i="7"/>
  <c r="A13778" i="7"/>
  <c r="L13562" i="7"/>
  <c r="A13562" i="7"/>
  <c r="L13282" i="7"/>
  <c r="A13282" i="7"/>
  <c r="L12946" i="7"/>
  <c r="A12946" i="7"/>
  <c r="L12706" i="7"/>
  <c r="A12706" i="7"/>
  <c r="L12330" i="7"/>
  <c r="A12330" i="7"/>
  <c r="L12737" i="7"/>
  <c r="A12737" i="7"/>
  <c r="L12513" i="7"/>
  <c r="A12513" i="7"/>
  <c r="L12209" i="7"/>
  <c r="A12209" i="7"/>
  <c r="L13172" i="7"/>
  <c r="A13172" i="7"/>
  <c r="L12449" i="7"/>
  <c r="A12449" i="7"/>
  <c r="L12896" i="7"/>
  <c r="A12896" i="7"/>
  <c r="L13242" i="7"/>
  <c r="A13242" i="7"/>
  <c r="L14007" i="7"/>
  <c r="A14007" i="7"/>
  <c r="L13764" i="7"/>
  <c r="A13764" i="7"/>
  <c r="L12872" i="7"/>
  <c r="A12872" i="7"/>
  <c r="L12484" i="7"/>
  <c r="A12484" i="7"/>
  <c r="L12617" i="7"/>
  <c r="A12617" i="7"/>
  <c r="L14108" i="7"/>
  <c r="A14108" i="7"/>
  <c r="L13769" i="7"/>
  <c r="A13769" i="7"/>
  <c r="L12285" i="7"/>
  <c r="A12285" i="7"/>
  <c r="L13791" i="7"/>
  <c r="A13791" i="7"/>
  <c r="L12516" i="7"/>
  <c r="A12516" i="7"/>
  <c r="L13862" i="7"/>
  <c r="A13862" i="7"/>
  <c r="L13472" i="7"/>
  <c r="A13472" i="7"/>
  <c r="L12368" i="7"/>
  <c r="A12368" i="7"/>
  <c r="L14076" i="7"/>
  <c r="A14076" i="7"/>
  <c r="L13716" i="7"/>
  <c r="A13716" i="7"/>
  <c r="L13089" i="7"/>
  <c r="A13089" i="7"/>
  <c r="L13541" i="7"/>
  <c r="A13541" i="7"/>
  <c r="L12372" i="7"/>
  <c r="A12372" i="7"/>
  <c r="L13706" i="7"/>
  <c r="A13706" i="7"/>
  <c r="L12225" i="7"/>
  <c r="A12225" i="7"/>
  <c r="L13689" i="7"/>
  <c r="A13689" i="7"/>
  <c r="L13687" i="7"/>
  <c r="A13687" i="7"/>
  <c r="L13684" i="7"/>
  <c r="A13684" i="7"/>
  <c r="L13013" i="7"/>
  <c r="A13013"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1006" i="7"/>
  <c r="A1253" i="7"/>
  <c r="A10921" i="7"/>
  <c r="A2115" i="7"/>
  <c r="A10052" i="7"/>
  <c r="A2425" i="7"/>
  <c r="A9779" i="7"/>
  <c r="A1495" i="7"/>
  <c r="A10673" i="7"/>
  <c r="A1494" i="7"/>
  <c r="A10672" i="7"/>
  <c r="A1838" i="7"/>
  <c r="A10342" i="7"/>
  <c r="A2185" i="7"/>
  <c r="A9990" i="7"/>
  <c r="A2643" i="7"/>
  <c r="A9548" i="7"/>
  <c r="A4350" i="7"/>
  <c r="A844" i="7"/>
  <c r="A11335" i="7"/>
  <c r="A2256" i="7"/>
  <c r="A9944" i="7"/>
  <c r="A576" i="7"/>
  <c r="A11617" i="7"/>
  <c r="A995" i="7"/>
  <c r="A11120" i="7"/>
  <c r="A791" i="7"/>
  <c r="A11372" i="7"/>
  <c r="A902" i="7"/>
  <c r="A11269" i="7"/>
  <c r="A866" i="7"/>
  <c r="A11309"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1286" i="7"/>
  <c r="A1499" i="7"/>
  <c r="A10677" i="7"/>
  <c r="A2664" i="7"/>
  <c r="A9524" i="7"/>
  <c r="A1727" i="7"/>
  <c r="A10441" i="7"/>
  <c r="A2368" i="7"/>
  <c r="A9821" i="7"/>
  <c r="A1408" i="7"/>
  <c r="A10825" i="7"/>
  <c r="A1383" i="7"/>
  <c r="A10800" i="7"/>
  <c r="A491" i="7"/>
  <c r="A11674" i="7"/>
  <c r="A1111" i="7"/>
  <c r="A11063" i="7"/>
  <c r="A1071" i="7"/>
  <c r="A11097" i="7"/>
  <c r="A1805" i="7"/>
  <c r="A10360" i="7"/>
  <c r="A1525" i="7"/>
  <c r="A10659" i="7"/>
  <c r="A2646" i="7"/>
  <c r="A9551" i="7"/>
  <c r="A825" i="7"/>
  <c r="A11345" i="7"/>
  <c r="A1012" i="7"/>
  <c r="A11137" i="7"/>
  <c r="A1381" i="7"/>
  <c r="A10798" i="7"/>
  <c r="A1740" i="7"/>
  <c r="A10454" i="7"/>
  <c r="A649" i="7"/>
  <c r="A11524" i="7"/>
  <c r="A1074" i="7"/>
  <c r="A11100" i="7"/>
  <c r="A1815" i="7"/>
  <c r="A10370" i="7"/>
  <c r="A1894" i="7"/>
  <c r="A10288" i="7"/>
  <c r="A1827" i="7"/>
  <c r="A10382" i="7"/>
  <c r="A1813" i="7"/>
  <c r="A10368" i="7"/>
  <c r="A2165" i="7"/>
  <c r="A10007" i="7"/>
  <c r="A1045" i="7"/>
  <c r="A11170" i="7"/>
  <c r="A1133" i="7"/>
  <c r="A11060" i="7"/>
  <c r="A2406" i="7"/>
  <c r="A9760" i="7"/>
  <c r="A922" i="7"/>
  <c r="A11255" i="7"/>
  <c r="A1523" i="7"/>
  <c r="A10657" i="7"/>
  <c r="A1807" i="7"/>
  <c r="A10362" i="7"/>
  <c r="A1810" i="7"/>
  <c r="A10365" i="7"/>
  <c r="A1558" i="7"/>
  <c r="A10618" i="7"/>
  <c r="A2182" i="7"/>
  <c r="A9987" i="7"/>
  <c r="A2598" i="7"/>
  <c r="A9576" i="7"/>
  <c r="A1554" i="7"/>
  <c r="A10614" i="7"/>
  <c r="A1376" i="7"/>
  <c r="A10793" i="7"/>
  <c r="A1751" i="7"/>
  <c r="A10465" i="7"/>
  <c r="A904" i="7"/>
  <c r="A11267" i="7"/>
  <c r="A1397" i="7"/>
  <c r="A10814" i="7"/>
  <c r="A1878" i="7"/>
  <c r="A10298" i="7"/>
  <c r="A749" i="7"/>
  <c r="A11405" i="7"/>
  <c r="A1019" i="7"/>
  <c r="A11144" i="7"/>
  <c r="A1382" i="7"/>
  <c r="A10799" i="7"/>
  <c r="A1724" i="7"/>
  <c r="A10438" i="7"/>
  <c r="A1745" i="7"/>
  <c r="A10459" i="7"/>
  <c r="A1270" i="7"/>
  <c r="A10918" i="7"/>
  <c r="A898" i="7"/>
  <c r="A11277" i="7"/>
  <c r="A1081" i="7"/>
  <c r="A11107" i="7"/>
  <c r="A834" i="7"/>
  <c r="A11354" i="7"/>
  <c r="A1769" i="7"/>
  <c r="A10483" i="7"/>
  <c r="A2412" i="7"/>
  <c r="A9766" i="7"/>
  <c r="A2584" i="7"/>
  <c r="A9562" i="7"/>
  <c r="A1839" i="7"/>
  <c r="A10343" i="7"/>
  <c r="A2285" i="7"/>
  <c r="A9891" i="7"/>
  <c r="A1960" i="7"/>
  <c r="A10216" i="7"/>
  <c r="A1004" i="7"/>
  <c r="A11129" i="7"/>
  <c r="A2058" i="7"/>
  <c r="A10108" i="7"/>
  <c r="A1343" i="7"/>
  <c r="A10839" i="7"/>
  <c r="A1385" i="7"/>
  <c r="A10802" i="7"/>
  <c r="A883" i="7"/>
  <c r="A11284" i="7"/>
  <c r="A1802" i="7"/>
  <c r="A10357" i="7"/>
  <c r="A2183" i="7"/>
  <c r="A9988" i="7"/>
  <c r="A2324" i="7"/>
  <c r="A9851" i="7"/>
  <c r="A667" i="7"/>
  <c r="A11497" i="7"/>
  <c r="A2152" i="7"/>
  <c r="A10042" i="7"/>
  <c r="A886" i="7"/>
  <c r="A11287" i="7"/>
  <c r="A2011" i="7"/>
  <c r="A10175" i="7"/>
  <c r="A826" i="7"/>
  <c r="A11346" i="7"/>
  <c r="A884" i="7"/>
  <c r="A11285" i="7"/>
  <c r="A1138" i="7"/>
  <c r="A11033" i="7"/>
  <c r="A536" i="7"/>
  <c r="A11577" i="7"/>
  <c r="A1454" i="7"/>
  <c r="A10718" i="7"/>
  <c r="A2041" i="7"/>
  <c r="A10091" i="7"/>
  <c r="A2408" i="7"/>
  <c r="A9762" i="7"/>
  <c r="A2375" i="7"/>
  <c r="A9798" i="7"/>
  <c r="A1423" i="7"/>
  <c r="A10760" i="7"/>
  <c r="A859" i="7"/>
  <c r="A11311" i="7"/>
  <c r="A857" i="7"/>
  <c r="A11314" i="7"/>
  <c r="A1663" i="7"/>
  <c r="A10533" i="7"/>
  <c r="A1426" i="7"/>
  <c r="A10763" i="7"/>
  <c r="A2099" i="7"/>
  <c r="A10149" i="7"/>
  <c r="A2216" i="7"/>
  <c r="A9977" i="7"/>
  <c r="A2670" i="7"/>
  <c r="A9530" i="7"/>
  <c r="A1728" i="7"/>
  <c r="A10442" i="7"/>
  <c r="A2168" i="7"/>
  <c r="A10010" i="7"/>
  <c r="A2164" i="7"/>
  <c r="A10006" i="7"/>
  <c r="A1452" i="7"/>
  <c r="A10716" i="7"/>
  <c r="A490" i="7"/>
  <c r="A11673" i="7"/>
  <c r="A1406" i="7"/>
  <c r="A10823" i="7"/>
  <c r="A871" i="7"/>
  <c r="A11293" i="7"/>
  <c r="A890" i="7"/>
  <c r="A11291" i="7"/>
  <c r="A2435" i="7"/>
  <c r="A9713" i="7"/>
  <c r="A2114" i="7"/>
  <c r="A10051" i="7"/>
  <c r="A2624" i="7"/>
  <c r="A9602" i="7"/>
  <c r="A1354" i="7"/>
  <c r="A10771" i="7"/>
  <c r="A637" i="7"/>
  <c r="A11535" i="7"/>
  <c r="A1073" i="7"/>
  <c r="A11099" i="7"/>
  <c r="A894" i="7"/>
  <c r="A11273" i="7"/>
  <c r="A861" i="7"/>
  <c r="A11304" i="7"/>
  <c r="A1837" i="7"/>
  <c r="A10341" i="7"/>
  <c r="A2577" i="7"/>
  <c r="A9629" i="7"/>
  <c r="A2599" i="7"/>
  <c r="A9577" i="7"/>
  <c r="A1303" i="7"/>
  <c r="A10881" i="7"/>
  <c r="A895" i="7"/>
  <c r="A11274" i="7"/>
  <c r="A2039" i="7"/>
  <c r="A10089" i="7"/>
  <c r="A1292" i="7"/>
  <c r="A10890" i="7"/>
  <c r="A978" i="7"/>
  <c r="A11201" i="7"/>
  <c r="A1296" i="7"/>
  <c r="A10874" i="7"/>
  <c r="A1500" i="7"/>
  <c r="A10678" i="7"/>
  <c r="A2122" i="7"/>
  <c r="A10059" i="7"/>
  <c r="A2648" i="7"/>
  <c r="A9553" i="7"/>
  <c r="A588" i="7"/>
  <c r="A11629" i="7"/>
  <c r="A751" i="7"/>
  <c r="A11407" i="7"/>
  <c r="A1666" i="7"/>
  <c r="A10492" i="7"/>
  <c r="A748" i="7"/>
  <c r="A11404" i="7"/>
  <c r="A2273" i="7"/>
  <c r="A9906" i="7"/>
  <c r="A2237" i="7"/>
  <c r="A9925" i="7"/>
  <c r="A1725" i="7"/>
  <c r="A10439" i="7"/>
  <c r="A1555" i="7"/>
  <c r="A10615" i="7"/>
  <c r="A773" i="7"/>
  <c r="A11429" i="7"/>
  <c r="A1164" i="7"/>
  <c r="A11015" i="7"/>
  <c r="A852" i="7"/>
  <c r="A11320" i="7"/>
  <c r="A1165" i="7"/>
  <c r="A11016" i="7"/>
  <c r="A1475" i="7"/>
  <c r="A10739" i="7"/>
  <c r="A2021" i="7"/>
  <c r="A10155" i="7"/>
  <c r="A2234" i="7"/>
  <c r="A9922" i="7"/>
  <c r="A1327" i="7"/>
  <c r="A10848" i="7"/>
  <c r="A915" i="7"/>
  <c r="A11248" i="7"/>
  <c r="A1075" i="7"/>
  <c r="A11101" i="7"/>
  <c r="A874" i="7"/>
  <c r="A11296" i="7"/>
  <c r="A1526" i="7"/>
  <c r="A10660" i="7"/>
  <c r="A2439" i="7"/>
  <c r="A9717" i="7"/>
  <c r="A585" i="7"/>
  <c r="A11626" i="7"/>
  <c r="A2640" i="7"/>
  <c r="A9545" i="7"/>
  <c r="A1156" i="7"/>
  <c r="A11007" i="7"/>
  <c r="A822" i="7"/>
  <c r="A11342" i="7"/>
  <c r="A779" i="7"/>
  <c r="A11360" i="7"/>
  <c r="A2593" i="7"/>
  <c r="A9571" i="7"/>
  <c r="A2309" i="7"/>
  <c r="A9870" i="7"/>
  <c r="A1007" i="7"/>
  <c r="A11132" i="7"/>
  <c r="A589" i="7"/>
  <c r="A11630" i="7"/>
  <c r="A900" i="7"/>
  <c r="A11279" i="7"/>
  <c r="A897" i="7"/>
  <c r="A11276" i="7"/>
  <c r="A2310" i="7"/>
  <c r="A9871" i="7"/>
  <c r="A829" i="7"/>
  <c r="A11349" i="7"/>
  <c r="A828" i="7"/>
  <c r="A11348" i="7"/>
  <c r="A1829" i="7"/>
  <c r="A10384" i="7"/>
  <c r="A2193" i="7"/>
  <c r="A9998" i="7"/>
  <c r="A1701" i="7"/>
  <c r="A10415" i="7"/>
  <c r="A863" i="7"/>
  <c r="A11306" i="7"/>
  <c r="A1350" i="7"/>
  <c r="A10846" i="7"/>
  <c r="A1538" i="7"/>
  <c r="A10637" i="7"/>
  <c r="A1537" i="7"/>
  <c r="A10636" i="7"/>
  <c r="A2625" i="7"/>
  <c r="A9603" i="7"/>
  <c r="A1184" i="7"/>
  <c r="A10967" i="7"/>
  <c r="A1139" i="7"/>
  <c r="A11034" i="7"/>
  <c r="A893" i="7"/>
  <c r="A11272" i="7"/>
  <c r="A2123" i="7"/>
  <c r="A10060" i="7"/>
  <c r="A2184" i="7"/>
  <c r="A9989" i="7"/>
  <c r="A2038" i="7"/>
  <c r="A10088" i="7"/>
  <c r="A1816" i="7"/>
  <c r="A10371" i="7"/>
  <c r="A2257" i="7"/>
  <c r="A9945" i="7"/>
  <c r="A571" i="7"/>
  <c r="A11612" i="7"/>
  <c r="A1150" i="7"/>
  <c r="A11045" i="7"/>
  <c r="A1422" i="7"/>
  <c r="A10759" i="7"/>
  <c r="A1524" i="7"/>
  <c r="A10658" i="7"/>
  <c r="A2227" i="7"/>
  <c r="A9915" i="7"/>
  <c r="A856" i="7"/>
  <c r="A11313" i="7"/>
  <c r="A1841" i="7"/>
  <c r="A10345" i="7"/>
  <c r="A1018" i="7"/>
  <c r="A11143" i="7"/>
  <c r="A1722" i="7"/>
  <c r="A10436" i="7"/>
  <c r="A2493" i="7"/>
  <c r="A9666" i="7"/>
  <c r="A823" i="7"/>
  <c r="A11343" i="7"/>
  <c r="A929" i="7"/>
  <c r="A11243" i="7"/>
  <c r="A849" i="7"/>
  <c r="A11325" i="7"/>
  <c r="A865" i="7"/>
  <c r="A11308" i="7"/>
  <c r="A1079" i="7"/>
  <c r="A11105" i="7"/>
  <c r="A833" i="7"/>
  <c r="A11353" i="7"/>
  <c r="A2028" i="7"/>
  <c r="A10162" i="7"/>
  <c r="A2651" i="7"/>
  <c r="A9556" i="7"/>
  <c r="A1748" i="7"/>
  <c r="A10462" i="7"/>
  <c r="A2479" i="7"/>
  <c r="A9652" i="7"/>
  <c r="A889" i="7"/>
  <c r="A11290" i="7"/>
  <c r="A1243" i="7"/>
  <c r="A10929" i="7"/>
  <c r="A1844" i="7"/>
  <c r="A10348" i="7"/>
  <c r="A2201" i="7"/>
  <c r="A9962" i="7"/>
  <c r="A923" i="7"/>
  <c r="A11256" i="7"/>
  <c r="A873" i="7"/>
  <c r="A11295" i="7"/>
  <c r="A868" i="7"/>
  <c r="A11302" i="7"/>
  <c r="A1137" i="7"/>
  <c r="A11032" i="7"/>
  <c r="A887" i="7"/>
  <c r="A11288" i="7"/>
  <c r="A2600" i="7"/>
  <c r="A9578" i="7"/>
  <c r="A851" i="7"/>
  <c r="A11319" i="7"/>
  <c r="A816" i="7"/>
  <c r="A11336" i="7"/>
  <c r="A914" i="7"/>
  <c r="A11247" i="7"/>
  <c r="A1037" i="7"/>
  <c r="A11162" i="7"/>
  <c r="A1871" i="7"/>
  <c r="A10323" i="7"/>
  <c r="A559" i="7"/>
  <c r="A11600" i="7"/>
  <c r="A1134" i="7"/>
  <c r="A11029" i="7"/>
  <c r="A1501" i="7"/>
  <c r="A10679" i="7"/>
  <c r="A1852" i="7"/>
  <c r="A10335" i="7"/>
  <c r="A1723" i="7"/>
  <c r="A10437" i="7"/>
  <c r="A750" i="7"/>
  <c r="A11406" i="7"/>
  <c r="A1271" i="7"/>
  <c r="A10895" i="7"/>
  <c r="A899" i="7"/>
  <c r="A11278" i="7"/>
  <c r="A1940" i="7"/>
  <c r="A10250" i="7"/>
  <c r="A854" i="7"/>
  <c r="A11317" i="7"/>
  <c r="A1424" i="7"/>
  <c r="A10761" i="7"/>
  <c r="A1427" i="7"/>
  <c r="A10764" i="7"/>
  <c r="A1863" i="7"/>
  <c r="A10315" i="7"/>
  <c r="A2607" i="7"/>
  <c r="A9585" i="7"/>
  <c r="A876" i="7"/>
  <c r="A11298" i="7"/>
  <c r="A2020" i="7"/>
  <c r="A10154" i="7"/>
  <c r="A1612" i="7"/>
  <c r="A10570" i="7"/>
  <c r="A997" i="7"/>
  <c r="A11122" i="7"/>
  <c r="A1367" i="7"/>
  <c r="A10784" i="7"/>
  <c r="A1083" i="7"/>
  <c r="A8142" i="7"/>
  <c r="A4103" i="7"/>
  <c r="A4458" i="7"/>
  <c r="A3687" i="7"/>
  <c r="A3976" i="7"/>
  <c r="A4258" i="7"/>
  <c r="A3406" i="7"/>
  <c r="A8077" i="7"/>
  <c r="A3739" i="7"/>
  <c r="A2583" i="7"/>
  <c r="A4348" i="7"/>
  <c r="A12" i="7"/>
  <c r="A8062" i="7"/>
  <c r="A4414" i="7"/>
  <c r="A907" i="7"/>
  <c r="A8168" i="7"/>
  <c r="A1667" i="7"/>
  <c r="A8399" i="7"/>
  <c r="A4989" i="7"/>
  <c r="AX45" i="3"/>
  <c r="BB39" i="3"/>
  <c r="AX33" i="3"/>
  <c r="BF19" i="3"/>
  <c r="BD44" i="3"/>
  <c r="AZ38" i="3"/>
  <c r="AZ29" i="3"/>
  <c r="AX19" i="3"/>
  <c r="AY62" i="3"/>
  <c r="BF49" i="3"/>
  <c r="AV44" i="3"/>
  <c r="BF37" i="3"/>
  <c r="BF28" i="3"/>
  <c r="BD18" i="3"/>
  <c r="AZ58" i="3"/>
  <c r="AX49" i="3"/>
  <c r="AZ42" i="3"/>
  <c r="AX37" i="3"/>
  <c r="AX28" i="3"/>
  <c r="AV18" i="3"/>
  <c r="BF57" i="3"/>
  <c r="BD48" i="3"/>
  <c r="BF41" i="3"/>
  <c r="BD36" i="3"/>
  <c r="AZ24" i="3"/>
  <c r="AX57" i="3"/>
  <c r="AV48" i="3"/>
  <c r="AX41" i="3"/>
  <c r="AV36" i="3"/>
  <c r="BD22" i="3"/>
  <c r="BD56" i="3"/>
  <c r="AZ46" i="3"/>
  <c r="BD40" i="3"/>
  <c r="AZ34" i="3"/>
  <c r="AV22" i="3"/>
  <c r="AV56" i="3"/>
  <c r="BF45" i="3"/>
  <c r="AV40" i="3"/>
  <c r="BF33" i="3"/>
  <c r="AZ20" i="3"/>
  <c r="BE57" i="3"/>
  <c r="AZ63" i="3"/>
  <c r="AU56" i="3"/>
  <c r="BA63" i="3"/>
  <c r="BC56" i="3"/>
  <c r="AX62" i="3"/>
  <c r="BF62" i="3"/>
  <c r="AV57" i="3"/>
  <c r="AW57" i="3"/>
  <c r="BB56" i="3"/>
  <c r="BB49" i="3"/>
  <c r="BB58" i="3"/>
  <c r="BB63" i="3"/>
  <c r="BC17" i="3"/>
  <c r="BE22" i="3"/>
  <c r="AY33" i="3"/>
  <c r="AU39" i="3"/>
  <c r="AW44" i="3"/>
  <c r="AY49" i="3"/>
  <c r="AU63" i="3"/>
  <c r="BD21" i="3"/>
  <c r="AZ33" i="3"/>
  <c r="AX40" i="3"/>
  <c r="AV47" i="3"/>
  <c r="BF56" i="3"/>
  <c r="BA19" i="3"/>
  <c r="AW25" i="3"/>
  <c r="AU34" i="3"/>
  <c r="AW39" i="3"/>
  <c r="AY44" i="3"/>
  <c r="AW55" i="3"/>
  <c r="AX17" i="3"/>
  <c r="AV24" i="3"/>
  <c r="AV34" i="3"/>
  <c r="BF39" i="3"/>
  <c r="BD46" i="3"/>
  <c r="BD58" i="3"/>
  <c r="BC19" i="3"/>
  <c r="AU28" i="3"/>
  <c r="BE34" i="3"/>
  <c r="BA40" i="3"/>
  <c r="BC45" i="3"/>
  <c r="BA56" i="3"/>
  <c r="AZ17" i="3"/>
  <c r="AZ25" i="3"/>
  <c r="AX34" i="3"/>
  <c r="AV41" i="3"/>
  <c r="BF46" i="3"/>
  <c r="BE62" i="3"/>
  <c r="AU22" i="3"/>
  <c r="AW33" i="3"/>
  <c r="AY38" i="3"/>
  <c r="AU44" i="3"/>
  <c r="AW49" i="3"/>
  <c r="BB17" i="3"/>
  <c r="AY58" i="3"/>
  <c r="BB48" i="3"/>
  <c r="BB45" i="3"/>
  <c r="BB46" i="3"/>
  <c r="AW18" i="3"/>
  <c r="BA24" i="3"/>
  <c r="BA34" i="3"/>
  <c r="BC39" i="3"/>
  <c r="BE44" i="3"/>
  <c r="AU55" i="3"/>
  <c r="BC63" i="3"/>
  <c r="AX22" i="3"/>
  <c r="AV35" i="3"/>
  <c r="BF40" i="3"/>
  <c r="BD47" i="3"/>
  <c r="AZ57" i="3"/>
  <c r="AU20" i="3"/>
  <c r="BE25" i="3"/>
  <c r="BC34" i="3"/>
  <c r="BE39" i="3"/>
  <c r="BA45" i="3"/>
  <c r="BE55" i="3"/>
  <c r="BF17" i="3"/>
  <c r="BD24" i="3"/>
  <c r="BD34" i="3"/>
  <c r="AZ40" i="3"/>
  <c r="AX47" i="3"/>
  <c r="AU62" i="3"/>
  <c r="AW20" i="3"/>
  <c r="BC28" i="3"/>
  <c r="AY35" i="3"/>
  <c r="AU41" i="3"/>
  <c r="AW46" i="3"/>
  <c r="AU57" i="3"/>
  <c r="AV19" i="3"/>
  <c r="AV28" i="3"/>
  <c r="BF34" i="3"/>
  <c r="BD41" i="3"/>
  <c r="AZ47" i="3"/>
  <c r="BA17" i="3"/>
  <c r="BC22" i="3"/>
  <c r="BE33" i="3"/>
  <c r="BA39" i="3"/>
  <c r="BC44" i="3"/>
  <c r="BE49" i="3"/>
  <c r="BD57" i="3"/>
  <c r="BB35" i="3"/>
  <c r="BB44" i="3"/>
  <c r="BB41" i="3"/>
  <c r="BB42" i="3"/>
  <c r="BE18" i="3"/>
  <c r="AU25" i="3"/>
  <c r="AU35" i="3"/>
  <c r="AW40" i="3"/>
  <c r="AY45" i="3"/>
  <c r="BC55" i="3"/>
  <c r="AV17" i="3"/>
  <c r="BF22" i="3"/>
  <c r="BD35" i="3"/>
  <c r="AZ41" i="3"/>
  <c r="AX48" i="3"/>
  <c r="BA62" i="3"/>
  <c r="BC20" i="3"/>
  <c r="BA28" i="3"/>
  <c r="AW35" i="3"/>
  <c r="AY40" i="3"/>
  <c r="AU46" i="3"/>
  <c r="AY56" i="3"/>
  <c r="AZ18" i="3"/>
  <c r="AX25" i="3"/>
  <c r="AX35" i="3"/>
  <c r="AV42" i="3"/>
  <c r="BF47" i="3"/>
  <c r="BC62" i="3"/>
  <c r="BE20" i="3"/>
  <c r="AW29" i="3"/>
  <c r="BA36" i="3"/>
  <c r="BC41" i="3"/>
  <c r="BE46" i="3"/>
  <c r="BC57" i="3"/>
  <c r="BD19" i="3"/>
  <c r="BD28" i="3"/>
  <c r="AZ35" i="3"/>
  <c r="AX42" i="3"/>
  <c r="AV49" i="3"/>
  <c r="AU18" i="3"/>
  <c r="AY24" i="3"/>
  <c r="AY34" i="3"/>
  <c r="AU40" i="3"/>
  <c r="AW45" i="3"/>
  <c r="BA55" i="3"/>
  <c r="BB55" i="3"/>
  <c r="BB40" i="3"/>
  <c r="BB37" i="3"/>
  <c r="BB38" i="3"/>
  <c r="AY19" i="3"/>
  <c r="BC25" i="3"/>
  <c r="BC35" i="3"/>
  <c r="BE40" i="3"/>
  <c r="BA46" i="3"/>
  <c r="AW56" i="3"/>
  <c r="BD17" i="3"/>
  <c r="AV25" i="3"/>
  <c r="AX36" i="3"/>
  <c r="AV43" i="3"/>
  <c r="BF48" i="3"/>
  <c r="AV63" i="3"/>
  <c r="AW21" i="3"/>
  <c r="AU29" i="3"/>
  <c r="BE35" i="3"/>
  <c r="BA41" i="3"/>
  <c r="BC46" i="3"/>
  <c r="BA57" i="3"/>
  <c r="AV20" i="3"/>
  <c r="BF25" i="3"/>
  <c r="BF35" i="3"/>
  <c r="BD42" i="3"/>
  <c r="AZ48" i="3"/>
  <c r="AX63" i="3"/>
  <c r="AY21" i="3"/>
  <c r="BE29" i="3"/>
  <c r="AU37" i="3"/>
  <c r="AW42" i="3"/>
  <c r="AY47" i="3"/>
  <c r="AW58" i="3"/>
  <c r="AX20" i="3"/>
  <c r="AX29" i="3"/>
  <c r="AV37" i="3"/>
  <c r="BF42" i="3"/>
  <c r="BD49" i="3"/>
  <c r="BC18" i="3"/>
  <c r="BA25" i="3"/>
  <c r="BA35" i="3"/>
  <c r="BC40" i="3"/>
  <c r="BE45" i="3"/>
  <c r="BB36" i="3"/>
  <c r="BB33" i="3"/>
  <c r="BB34" i="3"/>
  <c r="BB47" i="3"/>
  <c r="BA20" i="3"/>
  <c r="AY28" i="3"/>
  <c r="AW36" i="3"/>
  <c r="AY41" i="3"/>
  <c r="AU47" i="3"/>
  <c r="BE56" i="3"/>
  <c r="AX18" i="3"/>
  <c r="BD25" i="3"/>
  <c r="BF36" i="3"/>
  <c r="BD43" i="3"/>
  <c r="AZ49" i="3"/>
  <c r="BD63" i="3"/>
  <c r="BE21" i="3"/>
  <c r="BC29" i="3"/>
  <c r="AY36" i="3"/>
  <c r="AU42" i="3"/>
  <c r="AW47" i="3"/>
  <c r="AU58" i="3"/>
  <c r="BD20" i="3"/>
  <c r="AV29" i="3"/>
  <c r="AZ36" i="3"/>
  <c r="AX43" i="3"/>
  <c r="AX55" i="3"/>
  <c r="BF63" i="3"/>
  <c r="BA22" i="3"/>
  <c r="AY30" i="3"/>
  <c r="BC37" i="3"/>
  <c r="BE42" i="3"/>
  <c r="BA48" i="3"/>
  <c r="BE58" i="3"/>
  <c r="BF20" i="3"/>
  <c r="BF29" i="3"/>
  <c r="BD37" i="3"/>
  <c r="AZ43" i="3"/>
  <c r="AZ55" i="3"/>
  <c r="AW19" i="3"/>
  <c r="AW28" i="3"/>
  <c r="AU36" i="3"/>
  <c r="AW41" i="3"/>
  <c r="AY46" i="3"/>
  <c r="BB30" i="3"/>
  <c r="BB22" i="3"/>
  <c r="BB28" i="3"/>
  <c r="BB29" i="3"/>
  <c r="BB43" i="3"/>
  <c r="AU21" i="3"/>
  <c r="BA29" i="3"/>
  <c r="BE36" i="3"/>
  <c r="BA42" i="3"/>
  <c r="BC47" i="3"/>
  <c r="AY57" i="3"/>
  <c r="BF18" i="3"/>
  <c r="AZ28" i="3"/>
  <c r="AZ37" i="3"/>
  <c r="AX44" i="3"/>
  <c r="AV55" i="3"/>
  <c r="AW17" i="3"/>
  <c r="AY22" i="3"/>
  <c r="AW30" i="3"/>
  <c r="BA37" i="3"/>
  <c r="BC42" i="3"/>
  <c r="BE47" i="3"/>
  <c r="BC58" i="3"/>
  <c r="AX21" i="3"/>
  <c r="BD29" i="3"/>
  <c r="AV38" i="3"/>
  <c r="BF43" i="3"/>
  <c r="BF55" i="3"/>
  <c r="AY17" i="3"/>
  <c r="AW24" i="3"/>
  <c r="AU33" i="3"/>
  <c r="AW38" i="3"/>
  <c r="AY43" i="3"/>
  <c r="AU49" i="3"/>
  <c r="AV62" i="3"/>
  <c r="AZ21" i="3"/>
  <c r="AZ30" i="3"/>
  <c r="AX38" i="3"/>
  <c r="AV45" i="3"/>
  <c r="AX58" i="3"/>
  <c r="BE19" i="3"/>
  <c r="BE28" i="3"/>
  <c r="BC36" i="3"/>
  <c r="BE41" i="3"/>
  <c r="BA47" i="3"/>
  <c r="BB25" i="3"/>
  <c r="BB18" i="3"/>
  <c r="BB19" i="3"/>
  <c r="BB24" i="3"/>
  <c r="BC21" i="3"/>
  <c r="AU30" i="3"/>
  <c r="AY37" i="3"/>
  <c r="AU43" i="3"/>
  <c r="AW48" i="3"/>
  <c r="BA58" i="3"/>
  <c r="AZ19" i="3"/>
  <c r="AV30" i="3"/>
  <c r="AV39" i="3"/>
  <c r="BF44" i="3"/>
  <c r="BD55" i="3"/>
  <c r="BE17" i="3"/>
  <c r="AU24" i="3"/>
  <c r="BE30" i="3"/>
  <c r="AU38" i="3"/>
  <c r="AW43" i="3"/>
  <c r="AY48" i="3"/>
  <c r="AW63" i="3"/>
  <c r="BF21" i="3"/>
  <c r="AX30" i="3"/>
  <c r="BD38" i="3"/>
  <c r="AZ44" i="3"/>
  <c r="AZ56" i="3"/>
  <c r="BA18" i="3"/>
  <c r="BE24" i="3"/>
  <c r="BC33" i="3"/>
  <c r="BE38" i="3"/>
  <c r="BA44" i="3"/>
  <c r="BC49" i="3"/>
  <c r="BD62" i="3"/>
  <c r="AX24" i="3"/>
  <c r="AV33" i="3"/>
  <c r="BF38" i="3"/>
  <c r="BD45" i="3"/>
  <c r="BF58" i="3"/>
  <c r="AY20" i="3"/>
  <c r="AY29" i="3"/>
  <c r="AW37" i="3"/>
  <c r="AY42" i="3"/>
  <c r="AU48" i="3"/>
  <c r="BB57" i="3"/>
  <c r="AW22" i="3"/>
  <c r="BD39" i="3"/>
  <c r="BA49" i="3"/>
  <c r="AY25" i="3"/>
  <c r="AZ39" i="3"/>
  <c r="BB62" i="3"/>
  <c r="BC30" i="3"/>
  <c r="AZ45" i="3"/>
  <c r="BE63" i="3"/>
  <c r="AW34" i="3"/>
  <c r="AX46" i="3"/>
  <c r="BB20" i="3"/>
  <c r="BA38" i="3"/>
  <c r="AX56" i="3"/>
  <c r="AZ22" i="3"/>
  <c r="AY39" i="3"/>
  <c r="AW62" i="3"/>
  <c r="BC43" i="3"/>
  <c r="AY18" i="3"/>
  <c r="BF30" i="3"/>
  <c r="AU45" i="3"/>
  <c r="BA21" i="3"/>
  <c r="BC24" i="3"/>
  <c r="AY55" i="3"/>
  <c r="BE48" i="3"/>
  <c r="AX39" i="3"/>
  <c r="BA30" i="3"/>
  <c r="AZ62" i="3"/>
  <c r="BA33" i="3"/>
  <c r="AV46" i="3"/>
  <c r="AY63" i="3"/>
  <c r="BE37" i="3"/>
  <c r="AU17" i="3"/>
  <c r="BE43" i="3"/>
  <c r="BD33" i="3"/>
  <c r="AV21" i="3"/>
  <c r="BC38" i="3"/>
  <c r="AV58" i="3"/>
  <c r="BF24" i="3"/>
  <c r="BA43" i="3"/>
  <c r="BB21" i="3"/>
  <c r="BD30" i="3"/>
  <c r="AU19" i="3"/>
  <c r="BC48" i="3"/>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2159"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A12086"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A12129"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12164"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11811"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11694"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12128" i="7"/>
  <c r="A9501" i="7"/>
  <c r="A12130" i="7"/>
  <c r="A4631" i="7"/>
  <c r="L5826" i="7"/>
  <c r="A5826" i="7"/>
  <c r="L5160" i="7"/>
  <c r="A5160" i="7"/>
  <c r="L5856" i="7"/>
  <c r="A5856" i="7"/>
  <c r="A4632" i="7"/>
  <c r="A4630" i="7"/>
  <c r="L5321" i="7"/>
  <c r="A5321" i="7"/>
  <c r="L6849" i="7"/>
  <c r="A6849" i="7"/>
  <c r="L5869" i="7"/>
  <c r="A5869" i="7"/>
  <c r="L2887" i="7"/>
  <c r="A9276" i="7"/>
  <c r="L2893" i="7"/>
  <c r="A9282" i="7"/>
  <c r="L22" i="7"/>
  <c r="A12141" i="7"/>
  <c r="L2917" i="7"/>
  <c r="A9306" i="7"/>
  <c r="L60" i="7"/>
  <c r="A12084" i="7"/>
  <c r="L3234" i="7"/>
  <c r="A8921" i="7"/>
  <c r="L443" i="7"/>
  <c r="A11728" i="7"/>
  <c r="L454" i="7"/>
  <c r="A11725" i="7"/>
  <c r="L3244" i="7"/>
  <c r="A8931" i="7"/>
  <c r="L2604" i="7"/>
  <c r="A9513" i="7"/>
  <c r="L3052" i="7"/>
  <c r="A9135" i="7"/>
  <c r="L205" i="7"/>
  <c r="A11964" i="7"/>
  <c r="L20" i="7"/>
  <c r="A12151" i="7"/>
  <c r="L275" i="7"/>
  <c r="A11893"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A12091" i="7"/>
  <c r="L3262" i="7"/>
  <c r="A8949" i="7"/>
  <c r="L27" i="7"/>
  <c r="A12146" i="7"/>
  <c r="L3247" i="7"/>
  <c r="A8934" i="7"/>
  <c r="L3236" i="7"/>
  <c r="A8923" i="7"/>
  <c r="L3255" i="7"/>
  <c r="A8942" i="7"/>
  <c r="L3257" i="7"/>
  <c r="A8944" i="7"/>
  <c r="L2854" i="7"/>
  <c r="A9370" i="7"/>
  <c r="L417" i="7"/>
  <c r="A11755" i="7"/>
  <c r="L219" i="7"/>
  <c r="A11952" i="7"/>
  <c r="L217" i="7"/>
  <c r="A11950"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A12119" i="7"/>
  <c r="L3259" i="7"/>
  <c r="A8946" i="7"/>
  <c r="L334" i="7"/>
  <c r="A11814" i="7"/>
  <c r="L3125" i="7"/>
  <c r="A9077" i="7"/>
  <c r="L2813" i="7"/>
  <c r="A9330" i="7"/>
  <c r="L2957" i="7"/>
  <c r="A9242" i="7"/>
  <c r="L279" i="7"/>
  <c r="A11897" i="7"/>
  <c r="L39" i="7"/>
  <c r="A12136"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A12131" i="7"/>
  <c r="L3144" i="7"/>
  <c r="A9024" i="7"/>
  <c r="L82" i="7"/>
  <c r="A12106" i="7"/>
  <c r="L3235" i="7"/>
  <c r="A8922" i="7"/>
  <c r="L2891" i="7"/>
  <c r="A9280" i="7"/>
  <c r="L3059" i="7"/>
  <c r="A9122" i="7"/>
  <c r="L340" i="7"/>
  <c r="A11820" i="7"/>
  <c r="L2758" i="7"/>
  <c r="A9433" i="7"/>
  <c r="L12" i="7"/>
  <c r="A12156" i="7"/>
  <c r="L3044" i="7"/>
  <c r="A9143" i="7"/>
  <c r="L2610" i="7"/>
  <c r="A9519" i="7"/>
  <c r="L2609" i="7"/>
  <c r="A9518" i="7"/>
  <c r="L2961" i="7"/>
  <c r="A9217" i="7"/>
  <c r="L2608" i="7"/>
  <c r="A9517" i="7"/>
  <c r="L3062" i="7"/>
  <c r="A9125" i="7"/>
  <c r="L3160" i="7"/>
  <c r="A9040" i="7"/>
  <c r="L35" i="7"/>
  <c r="A12132" i="7"/>
  <c r="L2941" i="7"/>
  <c r="A9247" i="7"/>
  <c r="L87" i="7"/>
  <c r="A12111"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A12133" i="7"/>
  <c r="L332" i="7"/>
  <c r="A11812" i="7"/>
  <c r="L3263" i="7"/>
  <c r="A8950" i="7"/>
  <c r="L426" i="7"/>
  <c r="A11731" i="7"/>
  <c r="L3136" i="7"/>
  <c r="A9016" i="7"/>
  <c r="L2772" i="7"/>
  <c r="A9411" i="7"/>
  <c r="L28" i="7"/>
  <c r="A12147" i="7"/>
  <c r="L442" i="7"/>
  <c r="A11727" i="7"/>
  <c r="L336" i="7"/>
  <c r="A11816" i="7"/>
  <c r="L3253" i="7"/>
  <c r="A8940" i="7"/>
  <c r="L2845" i="7"/>
  <c r="A9362" i="7"/>
  <c r="L207" i="7"/>
  <c r="A11966" i="7"/>
  <c r="L427" i="7"/>
  <c r="A11732" i="7"/>
  <c r="L201" i="7"/>
  <c r="A11960" i="7"/>
  <c r="L206" i="7"/>
  <c r="A11965" i="7"/>
  <c r="L2956" i="7"/>
  <c r="A9241" i="7"/>
  <c r="L278" i="7"/>
  <c r="A11896" i="7"/>
  <c r="L3249" i="7"/>
  <c r="A8936" i="7"/>
  <c r="L2600" i="7"/>
  <c r="A9509" i="7"/>
  <c r="L2602" i="7"/>
  <c r="A9511" i="7"/>
  <c r="L40" i="7"/>
  <c r="A12137" i="7"/>
  <c r="L3219" i="7"/>
  <c r="A8986" i="7"/>
  <c r="L78" i="7"/>
  <c r="A12102"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A12135" i="7"/>
  <c r="L61" i="7"/>
  <c r="A12085" i="7"/>
  <c r="L428" i="7"/>
  <c r="A11733" i="7"/>
  <c r="L2983" i="7"/>
  <c r="A9207" i="7"/>
  <c r="L485" i="7"/>
  <c r="A11693" i="7"/>
  <c r="L2966" i="7"/>
  <c r="A9222" i="7"/>
  <c r="L11" i="7"/>
  <c r="A12155" i="7"/>
  <c r="L3254" i="7"/>
  <c r="A8941" i="7"/>
  <c r="L13" i="7"/>
  <c r="A12157" i="7"/>
  <c r="L269" i="7"/>
  <c r="A11887" i="7"/>
  <c r="L2940" i="7"/>
  <c r="A9246" i="7"/>
  <c r="L3214" i="7"/>
  <c r="A8981" i="7"/>
  <c r="L3143" i="7"/>
  <c r="A9023" i="7"/>
  <c r="L2601" i="7"/>
  <c r="A9510" i="7"/>
  <c r="L338" i="7"/>
  <c r="A11818" i="7"/>
  <c r="L353" i="7"/>
  <c r="A1183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A12149" i="7"/>
  <c r="L23" i="7"/>
  <c r="A12142" i="7"/>
  <c r="L2691" i="7"/>
  <c r="A9500" i="7"/>
  <c r="L2995" i="7"/>
  <c r="A9192" i="7"/>
  <c r="L2965" i="7"/>
  <c r="A9221" i="7"/>
  <c r="L3256" i="7"/>
  <c r="A8943" i="7"/>
  <c r="L2890" i="7"/>
  <c r="A9279" i="7"/>
  <c r="L3258" i="7"/>
  <c r="A8945" i="7"/>
  <c r="L160" i="7"/>
  <c r="A12033" i="7"/>
  <c r="L474" i="7"/>
  <c r="A11695" i="7"/>
  <c r="L2939" i="7"/>
  <c r="A9245" i="7"/>
  <c r="L74" i="7"/>
  <c r="A12098"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A12134" i="7"/>
  <c r="L10" i="7"/>
  <c r="A12163" i="7"/>
  <c r="L2771" i="7"/>
  <c r="A9410" i="7"/>
  <c r="L3250" i="7"/>
  <c r="A8937" i="7"/>
  <c r="L3133" i="7"/>
  <c r="A9013" i="7"/>
  <c r="L3196" i="7"/>
  <c r="A8963" i="7"/>
  <c r="L204" i="7"/>
  <c r="A11963" i="7"/>
  <c r="L50" i="7"/>
  <c r="A12127" i="7"/>
  <c r="L333" i="7"/>
  <c r="A1181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A12050" i="7"/>
  <c r="A11939"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A11708" i="7"/>
  <c r="L7130" i="7"/>
  <c r="A11707" i="7"/>
  <c r="L7411" i="7"/>
  <c r="A11987" i="7"/>
  <c r="L2958" i="7"/>
  <c r="A9182" i="7"/>
  <c r="L2979" i="7"/>
  <c r="A9202" i="7"/>
  <c r="L3101" i="7"/>
  <c r="A9337" i="7"/>
  <c r="L1173" i="7"/>
  <c r="A7423" i="7"/>
  <c r="L756" i="7"/>
  <c r="A7005" i="7"/>
  <c r="L755" i="7"/>
  <c r="A7004" i="7"/>
  <c r="L1004" i="7"/>
  <c r="A7254" i="7"/>
  <c r="L1003" i="7"/>
  <c r="A7253" i="7"/>
  <c r="L1712" i="7"/>
  <c r="A7967" i="7"/>
  <c r="L2567" i="7"/>
  <c r="A8769" i="7"/>
  <c r="L2457" i="7"/>
  <c r="A8768" i="7"/>
  <c r="A11785" i="7"/>
  <c r="L7208" i="7"/>
  <c r="L7240" i="7"/>
  <c r="A11817" i="7"/>
  <c r="L7467" i="7"/>
  <c r="A12043" i="7"/>
  <c r="L7494" i="7"/>
  <c r="A12070" i="7"/>
  <c r="L7490" i="7"/>
  <c r="A12066" i="7"/>
  <c r="L7283" i="7"/>
  <c r="A11859" i="7"/>
  <c r="L7530" i="7"/>
  <c r="A12104" i="7"/>
  <c r="L7232" i="7"/>
  <c r="A11809" i="7"/>
  <c r="L7217" i="7"/>
  <c r="A11794" i="7"/>
  <c r="L7507" i="7"/>
  <c r="A12082" i="7"/>
  <c r="L7251" i="7"/>
  <c r="A11828" i="7"/>
  <c r="L7146" i="7"/>
  <c r="A11723" i="7"/>
  <c r="L7301" i="7"/>
  <c r="A11877" i="7"/>
  <c r="L7554" i="7"/>
  <c r="A12125" i="7"/>
  <c r="L7221" i="7"/>
  <c r="A11798" i="7"/>
  <c r="L7446" i="7"/>
  <c r="A12022" i="7"/>
  <c r="L7222" i="7"/>
  <c r="A11799" i="7"/>
  <c r="L7439" i="7"/>
  <c r="A12015" i="7"/>
  <c r="L7296" i="7"/>
  <c r="A11872" i="7"/>
  <c r="L7414" i="7"/>
  <c r="A11990" i="7"/>
  <c r="L7469" i="7"/>
  <c r="A12045" i="7"/>
  <c r="L7280" i="7"/>
  <c r="A11856" i="7"/>
  <c r="L7286" i="7"/>
  <c r="A11862" i="7"/>
  <c r="L7527" i="7"/>
  <c r="A12101" i="7"/>
  <c r="L7195" i="7"/>
  <c r="A11772" i="7"/>
  <c r="L7497" i="7"/>
  <c r="A11690" i="7"/>
  <c r="L7406" i="7"/>
  <c r="A11982" i="7"/>
  <c r="L7277" i="7"/>
  <c r="A11853" i="7"/>
  <c r="L7274" i="7"/>
  <c r="A11850" i="7"/>
  <c r="L7187" i="7"/>
  <c r="A11764" i="7"/>
  <c r="L7194" i="7"/>
  <c r="A11771" i="7"/>
  <c r="L7593" i="7"/>
  <c r="A12167" i="7"/>
  <c r="L7185" i="7"/>
  <c r="A11762" i="7"/>
  <c r="L7202" i="7"/>
  <c r="A11779" i="7"/>
  <c r="L7356" i="7"/>
  <c r="A11932" i="7"/>
  <c r="L7204" i="7"/>
  <c r="A11781" i="7"/>
  <c r="L7165" i="7"/>
  <c r="A11742" i="7"/>
  <c r="A11739" i="7"/>
  <c r="L7162" i="7"/>
  <c r="L7343" i="7"/>
  <c r="A11919" i="7"/>
  <c r="L7328" i="7"/>
  <c r="A11904" i="7"/>
  <c r="L7419" i="7"/>
  <c r="A11995" i="7"/>
  <c r="L7120" i="7"/>
  <c r="A11697" i="7"/>
  <c r="L7495" i="7"/>
  <c r="A12071"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A11780" i="7"/>
  <c r="L7138" i="7"/>
  <c r="A11715" i="7"/>
  <c r="L7550" i="7"/>
  <c r="A12121" i="7"/>
  <c r="L2862" i="7"/>
  <c r="A9094" i="7"/>
  <c r="L2946" i="7"/>
  <c r="A9170" i="7"/>
  <c r="L3075" i="7"/>
  <c r="A9311" i="7"/>
  <c r="L1075" i="7"/>
  <c r="A7325" i="7"/>
  <c r="L571" i="7"/>
  <c r="A6820" i="7"/>
  <c r="L355" i="7"/>
  <c r="A6603" i="7"/>
  <c r="L950" i="7"/>
  <c r="A7200" i="7"/>
  <c r="L916" i="7"/>
  <c r="A7166" i="7"/>
  <c r="L1409" i="7"/>
  <c r="A7653" i="7"/>
  <c r="L2102" i="7"/>
  <c r="A8355" i="7"/>
  <c r="L2319" i="7"/>
  <c r="A8557" i="7"/>
  <c r="L7141" i="7"/>
  <c r="A11718" i="7"/>
  <c r="L7500" i="7"/>
  <c r="A12075" i="7"/>
  <c r="L7491" i="7"/>
  <c r="A12067" i="7"/>
  <c r="A11899" i="7"/>
  <c r="L7323" i="7"/>
  <c r="L7324" i="7"/>
  <c r="A11900" i="7"/>
  <c r="L7385" i="7"/>
  <c r="A11961" i="7"/>
  <c r="L7225" i="7"/>
  <c r="A11802" i="7"/>
  <c r="L7313" i="7"/>
  <c r="A11889" i="7"/>
  <c r="L7267" i="7"/>
  <c r="A11844" i="7"/>
  <c r="L7218" i="7"/>
  <c r="A11795" i="7"/>
  <c r="L7381" i="7"/>
  <c r="A11957" i="7"/>
  <c r="L7224" i="7"/>
  <c r="A11801" i="7"/>
  <c r="L7229" i="7"/>
  <c r="A11806" i="7"/>
  <c r="L7520" i="7"/>
  <c r="A12094" i="7"/>
  <c r="L7230" i="7"/>
  <c r="A11807" i="7"/>
  <c r="L7447" i="7"/>
  <c r="A12023" i="7"/>
  <c r="L7312" i="7"/>
  <c r="A11888" i="7"/>
  <c r="L7379" i="7"/>
  <c r="A11955" i="7"/>
  <c r="L7479" i="7"/>
  <c r="A12055" i="7"/>
  <c r="L7358" i="7"/>
  <c r="A11934" i="7"/>
  <c r="L7305" i="7"/>
  <c r="A11881" i="7"/>
  <c r="L7318" i="7"/>
  <c r="A11894" i="7"/>
  <c r="L7180" i="7"/>
  <c r="A11757" i="7"/>
  <c r="L7460" i="7"/>
  <c r="A12036" i="7"/>
  <c r="L7145" i="7"/>
  <c r="A11722" i="7"/>
  <c r="L7282" i="7"/>
  <c r="A11858" i="7"/>
  <c r="L7276" i="7"/>
  <c r="A11852" i="7"/>
  <c r="L7125" i="7"/>
  <c r="A11702" i="7"/>
  <c r="L7135" i="7"/>
  <c r="A11712" i="7"/>
  <c r="L7201" i="7"/>
  <c r="A11778" i="7"/>
  <c r="L7210" i="7"/>
  <c r="A11787" i="7"/>
  <c r="A11753" i="7"/>
  <c r="L7176" i="7"/>
  <c r="L7325" i="7"/>
  <c r="A11901" i="7"/>
  <c r="L7173" i="7"/>
  <c r="A11750" i="7"/>
  <c r="A11931" i="7"/>
  <c r="L7355" i="7"/>
  <c r="L7351" i="7"/>
  <c r="A11927" i="7"/>
  <c r="L7336" i="7"/>
  <c r="A11912" i="7"/>
  <c r="L7427" i="7"/>
  <c r="A12003" i="7"/>
  <c r="L7364" i="7"/>
  <c r="A11940" i="7"/>
  <c r="L7513" i="7"/>
  <c r="A12087"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A11836" i="7"/>
  <c r="L7142" i="7"/>
  <c r="A11719" i="7"/>
  <c r="L7499" i="7"/>
  <c r="A12074" i="7"/>
  <c r="L2747" i="7"/>
  <c r="A8989" i="7"/>
  <c r="L2881" i="7"/>
  <c r="A9109" i="7"/>
  <c r="L2930" i="7"/>
  <c r="A9154" i="7"/>
  <c r="L2519" i="7"/>
  <c r="A8766" i="7"/>
  <c r="L356" i="7"/>
  <c r="A6604" i="7"/>
  <c r="L320" i="7"/>
  <c r="A6569" i="7"/>
  <c r="L354" i="7"/>
  <c r="A6602" i="7"/>
  <c r="L823" i="7"/>
  <c r="A7073" i="7"/>
  <c r="L1057" i="7"/>
  <c r="A7307" i="7"/>
  <c r="L1839" i="7"/>
  <c r="A8089" i="7"/>
  <c r="L1735" i="7"/>
  <c r="A7990" i="7"/>
  <c r="L7245" i="7"/>
  <c r="A11822" i="7"/>
  <c r="L7392" i="7"/>
  <c r="A11968" i="7"/>
  <c r="L7397" i="7"/>
  <c r="A11973" i="7"/>
  <c r="L7399" i="7"/>
  <c r="A11975" i="7"/>
  <c r="L7361" i="7"/>
  <c r="A11937" i="7"/>
  <c r="L7461" i="7"/>
  <c r="A12037" i="7"/>
  <c r="L7542" i="7"/>
  <c r="A12116" i="7"/>
  <c r="L7412" i="7"/>
  <c r="A11988" i="7"/>
  <c r="L7433" i="7"/>
  <c r="A12009" i="7"/>
  <c r="L7233" i="7"/>
  <c r="A11810" i="7"/>
  <c r="L7369" i="7"/>
  <c r="A11945" i="7"/>
  <c r="L7300" i="7"/>
  <c r="A11876" i="7"/>
  <c r="L7435" i="7"/>
  <c r="A12011" i="7"/>
  <c r="L7429" i="7"/>
  <c r="A12005" i="7"/>
  <c r="L7297" i="7"/>
  <c r="A11873" i="7"/>
  <c r="L7253" i="7"/>
  <c r="A11830" i="7"/>
  <c r="L7536" i="7"/>
  <c r="A12110" i="7"/>
  <c r="L7254" i="7"/>
  <c r="A11831" i="7"/>
  <c r="L7521" i="7"/>
  <c r="A12095" i="7"/>
  <c r="L7368" i="7"/>
  <c r="A11944" i="7"/>
  <c r="L7516" i="7"/>
  <c r="A12090" i="7"/>
  <c r="L7365" i="7"/>
  <c r="A11941" i="7"/>
  <c r="L7408" i="7"/>
  <c r="A11984" i="7"/>
  <c r="L7359" i="7"/>
  <c r="A11935" i="7"/>
  <c r="L7284" i="7"/>
  <c r="A11860" i="7"/>
  <c r="L7380" i="7"/>
  <c r="A11956" i="7"/>
  <c r="L7579" i="7"/>
  <c r="A12153" i="7"/>
  <c r="L7557" i="7"/>
  <c r="A12150" i="7"/>
  <c r="L7188" i="7"/>
  <c r="A11765" i="7"/>
  <c r="L7484" i="7"/>
  <c r="A12060" i="7"/>
  <c r="L7541" i="7"/>
  <c r="A12115" i="7"/>
  <c r="L7409" i="7"/>
  <c r="A11985" i="7"/>
  <c r="L7290" i="7"/>
  <c r="A11866" i="7"/>
  <c r="L7292" i="7"/>
  <c r="A11868" i="7"/>
  <c r="L7189" i="7"/>
  <c r="A11766" i="7"/>
  <c r="L7272" i="7"/>
  <c r="A11848" i="7"/>
  <c r="L7330" i="7"/>
  <c r="A11906" i="7"/>
  <c r="L7331" i="7"/>
  <c r="A11907" i="7"/>
  <c r="L7353" i="7"/>
  <c r="A11929" i="7"/>
  <c r="L7333" i="7"/>
  <c r="A11909" i="7"/>
  <c r="L7197" i="7"/>
  <c r="A11774" i="7"/>
  <c r="L7158" i="7"/>
  <c r="A11735" i="7"/>
  <c r="L7159" i="7"/>
  <c r="A11736" i="7"/>
  <c r="L7344" i="7"/>
  <c r="A11920" i="7"/>
  <c r="L7421" i="7"/>
  <c r="A11997" i="7"/>
  <c r="L7476" i="7"/>
  <c r="A12052" i="7"/>
  <c r="L7529" i="7"/>
  <c r="A12103" i="7"/>
  <c r="L7504" i="7"/>
  <c r="A12079" i="7"/>
  <c r="L7362" i="7"/>
  <c r="A11938"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A11865" i="7"/>
  <c r="L7316" i="7"/>
  <c r="A11892" i="7"/>
  <c r="L7182" i="7"/>
  <c r="A11759" i="7"/>
  <c r="L7273" i="7"/>
  <c r="A11849" i="7"/>
  <c r="L7288" i="7"/>
  <c r="A11864"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A11783" i="7"/>
  <c r="L7465" i="7"/>
  <c r="A12041" i="7"/>
  <c r="L7485" i="7"/>
  <c r="A12061" i="7"/>
  <c r="L7423" i="7"/>
  <c r="A11999" i="7"/>
  <c r="L7360" i="7"/>
  <c r="A11936" i="7"/>
  <c r="L7503" i="7"/>
  <c r="A12078" i="7"/>
  <c r="L7552" i="7"/>
  <c r="A12123" i="7"/>
  <c r="L7441" i="7"/>
  <c r="A12017" i="7"/>
  <c r="L7298" i="7"/>
  <c r="A11874" i="7"/>
  <c r="A11843" i="7"/>
  <c r="L7266" i="7"/>
  <c r="L7372" i="7"/>
  <c r="A11948" i="7"/>
  <c r="L7220" i="7"/>
  <c r="A11797" i="7"/>
  <c r="L7437" i="7"/>
  <c r="A12013" i="7"/>
  <c r="L7226" i="7"/>
  <c r="A11803" i="7"/>
  <c r="L7294" i="7"/>
  <c r="A11870" i="7"/>
  <c r="L7544" i="7"/>
  <c r="A12118" i="7"/>
  <c r="L7295" i="7"/>
  <c r="A11871" i="7"/>
  <c r="L7572" i="7"/>
  <c r="A12143" i="7"/>
  <c r="L7432" i="7"/>
  <c r="A12008" i="7"/>
  <c r="L7410" i="7"/>
  <c r="A11986" i="7"/>
  <c r="L7453" i="7"/>
  <c r="A12029" i="7"/>
  <c r="L7458" i="7"/>
  <c r="A12034" i="7"/>
  <c r="L7407" i="7"/>
  <c r="A11983" i="7"/>
  <c r="L7553" i="7"/>
  <c r="A12124" i="7"/>
  <c r="L7551" i="7"/>
  <c r="A12122" i="7"/>
  <c r="L7306" i="7"/>
  <c r="A11882" i="7"/>
  <c r="L7238" i="7"/>
  <c r="A11815" i="7"/>
  <c r="L7196" i="7"/>
  <c r="A11773" i="7"/>
  <c r="L7501" i="7"/>
  <c r="A12076" i="7"/>
  <c r="L7269" i="7"/>
  <c r="A11692" i="7"/>
  <c r="L7475" i="7"/>
  <c r="A12051" i="7"/>
  <c r="L7264" i="7"/>
  <c r="A11841" i="7"/>
  <c r="L7540" i="7"/>
  <c r="A12114" i="7"/>
  <c r="L7420" i="7"/>
  <c r="A11996" i="7"/>
  <c r="L7281" i="7"/>
  <c r="A11857" i="7"/>
  <c r="L7416" i="7"/>
  <c r="A11992" i="7"/>
  <c r="L7338" i="7"/>
  <c r="A11914" i="7"/>
  <c r="L7163" i="7"/>
  <c r="A11740" i="7"/>
  <c r="L7170" i="7"/>
  <c r="A11747" i="7"/>
  <c r="L7341" i="7"/>
  <c r="A11917" i="7"/>
  <c r="L7205" i="7"/>
  <c r="A11782" i="7"/>
  <c r="L7166" i="7"/>
  <c r="A11743" i="7"/>
  <c r="L7167" i="7"/>
  <c r="A11744" i="7"/>
  <c r="L7352" i="7"/>
  <c r="A11928" i="7"/>
  <c r="L7451" i="7"/>
  <c r="A12027" i="7"/>
  <c r="L7401" i="7"/>
  <c r="A11977" i="7"/>
  <c r="L7291" i="7"/>
  <c r="A11867" i="7"/>
  <c r="L7456" i="7"/>
  <c r="A12032" i="7"/>
  <c r="L7279" i="7"/>
  <c r="A11855"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A11993" i="7"/>
  <c r="L7200" i="7"/>
  <c r="A11777" i="7"/>
  <c r="L7190" i="7"/>
  <c r="A11767" i="7"/>
  <c r="L7515" i="7"/>
  <c r="A12089"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A12065" i="7"/>
  <c r="L7493" i="7"/>
  <c r="A12069" i="7"/>
  <c r="L7463" i="7"/>
  <c r="A12039" i="7"/>
  <c r="A11976" i="7"/>
  <c r="L7400" i="7"/>
  <c r="L7538" i="7"/>
  <c r="A12112" i="7"/>
  <c r="L7449" i="7"/>
  <c r="A12025" i="7"/>
  <c r="L7370" i="7"/>
  <c r="A11946" i="7"/>
  <c r="A11875" i="7"/>
  <c r="L7299" i="7"/>
  <c r="L7428" i="7"/>
  <c r="A12004" i="7"/>
  <c r="L7228" i="7"/>
  <c r="A11805" i="7"/>
  <c r="L7445" i="7"/>
  <c r="A12021" i="7"/>
  <c r="A11947" i="7"/>
  <c r="L7371" i="7"/>
  <c r="L7302" i="7"/>
  <c r="A11878" i="7"/>
  <c r="L7555" i="7"/>
  <c r="A12126" i="7"/>
  <c r="L7303" i="7"/>
  <c r="A11879" i="7"/>
  <c r="L7127" i="7"/>
  <c r="A11704" i="7"/>
  <c r="L7440" i="7"/>
  <c r="A12016" i="7"/>
  <c r="L7492" i="7"/>
  <c r="A12068" i="7"/>
  <c r="L7378" i="7"/>
  <c r="A11954" i="7"/>
  <c r="L7366" i="7"/>
  <c r="A11942" i="7"/>
  <c r="L7481" i="7"/>
  <c r="A12057" i="7"/>
  <c r="L7482" i="7"/>
  <c r="A12058" i="7"/>
  <c r="L7422" i="7"/>
  <c r="A11998" i="7"/>
  <c r="L7580" i="7"/>
  <c r="A12154" i="7"/>
  <c r="L7319" i="7"/>
  <c r="A11895" i="7"/>
  <c r="L7149" i="7"/>
  <c r="A11726" i="7"/>
  <c r="L7357" i="7"/>
  <c r="A11933" i="7"/>
  <c r="L7211" i="7"/>
  <c r="A11788" i="7"/>
  <c r="L7478" i="7"/>
  <c r="A12054" i="7"/>
  <c r="L7137" i="7"/>
  <c r="A11714" i="7"/>
  <c r="L7122" i="7"/>
  <c r="A11699" i="7"/>
  <c r="L7212" i="7"/>
  <c r="A11789" i="7"/>
  <c r="A11827" i="7"/>
  <c r="L7250" i="7"/>
  <c r="L7549" i="7"/>
  <c r="A12120" i="7"/>
  <c r="L7329" i="7"/>
  <c r="A11905" i="7"/>
  <c r="L7346" i="7"/>
  <c r="A11922" i="7"/>
  <c r="L7171" i="7"/>
  <c r="A11748" i="7"/>
  <c r="A11819" i="7"/>
  <c r="L7242" i="7"/>
  <c r="L7349" i="7"/>
  <c r="A11925" i="7"/>
  <c r="L7326" i="7"/>
  <c r="A11902" i="7"/>
  <c r="L7174" i="7"/>
  <c r="A11751" i="7"/>
  <c r="L7183" i="7"/>
  <c r="A11760" i="7"/>
  <c r="L7454" i="7"/>
  <c r="A12030" i="7"/>
  <c r="L7473" i="7"/>
  <c r="A12049" i="7"/>
  <c r="L7278" i="7"/>
  <c r="A11854" i="7"/>
  <c r="L7472" i="7"/>
  <c r="A12048" i="7"/>
  <c r="L7477" i="7"/>
  <c r="A12053" i="7"/>
  <c r="L7119" i="7"/>
  <c r="A11696"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A11706" i="7"/>
  <c r="L7140" i="7"/>
  <c r="A11717" i="7"/>
  <c r="L7143" i="7"/>
  <c r="A11720" i="7"/>
  <c r="L7531" i="7"/>
  <c r="A12105" i="7"/>
  <c r="L7534" i="7"/>
  <c r="A12108"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A11898" i="7"/>
  <c r="L7502" i="7"/>
  <c r="A12077" i="7"/>
  <c r="L7487" i="7"/>
  <c r="A12063" i="7"/>
  <c r="L7403" i="7"/>
  <c r="A11979" i="7"/>
  <c r="L7587" i="7"/>
  <c r="A12161" i="7"/>
  <c r="L7506" i="7"/>
  <c r="A12081" i="7"/>
  <c r="L7434" i="7"/>
  <c r="A12010" i="7"/>
  <c r="L7147" i="7"/>
  <c r="A11724" i="7"/>
  <c r="L7436" i="7"/>
  <c r="A12012" i="7"/>
  <c r="L7252" i="7"/>
  <c r="A11829" i="7"/>
  <c r="L7519" i="7"/>
  <c r="A12093" i="7"/>
  <c r="L7443" i="7"/>
  <c r="A12019" i="7"/>
  <c r="L7382" i="7"/>
  <c r="A11958" i="7"/>
  <c r="L7216" i="7"/>
  <c r="A11793" i="7"/>
  <c r="L7375" i="7"/>
  <c r="A11951" i="7"/>
  <c r="L7215" i="7"/>
  <c r="A11792" i="7"/>
  <c r="L7448" i="7"/>
  <c r="A12024" i="7"/>
  <c r="L7404" i="7"/>
  <c r="A11980" i="7"/>
  <c r="L7533" i="7"/>
  <c r="A12107" i="7"/>
  <c r="L7367" i="7"/>
  <c r="A11943" i="7"/>
  <c r="L7396" i="7"/>
  <c r="A11972" i="7"/>
  <c r="L7459" i="7"/>
  <c r="A12035" i="7"/>
  <c r="L7275" i="7"/>
  <c r="A11851" i="7"/>
  <c r="L7526" i="7"/>
  <c r="A12100" i="7"/>
  <c r="L7578" i="7"/>
  <c r="A12152" i="7"/>
  <c r="L7184" i="7"/>
  <c r="A11761" i="7"/>
  <c r="L7157" i="7"/>
  <c r="A11734" i="7"/>
  <c r="L7394" i="7"/>
  <c r="A11970" i="7"/>
  <c r="L7287" i="7"/>
  <c r="A11863" i="7"/>
  <c r="L7512" i="7"/>
  <c r="A11691" i="7"/>
  <c r="L7209" i="7"/>
  <c r="A11786" i="7"/>
  <c r="L7136" i="7"/>
  <c r="A11713" i="7"/>
  <c r="L7244" i="7"/>
  <c r="A11821" i="7"/>
  <c r="L7134" i="7"/>
  <c r="A11711" i="7"/>
  <c r="L7161" i="7"/>
  <c r="A11738" i="7"/>
  <c r="L7354" i="7"/>
  <c r="A11930" i="7"/>
  <c r="L7332" i="7"/>
  <c r="A11908" i="7"/>
  <c r="L7339" i="7"/>
  <c r="A11915" i="7"/>
  <c r="L7160" i="7"/>
  <c r="A11737" i="7"/>
  <c r="L7334" i="7"/>
  <c r="A11910" i="7"/>
  <c r="L7198" i="7"/>
  <c r="A11775" i="7"/>
  <c r="L7199" i="7"/>
  <c r="A11776" i="7"/>
  <c r="L7425" i="7"/>
  <c r="A12001" i="7"/>
  <c r="L7391" i="7"/>
  <c r="A11967" i="7"/>
  <c r="L7539" i="7"/>
  <c r="A12113" i="7"/>
  <c r="L7470" i="7"/>
  <c r="A12046" i="7"/>
  <c r="L7480" i="7"/>
  <c r="A12056" i="7"/>
  <c r="L7471" i="7"/>
  <c r="A12047"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A11826" i="7"/>
  <c r="L7413" i="7"/>
  <c r="A11989" i="7"/>
  <c r="L7395" i="7"/>
  <c r="A11971" i="7"/>
  <c r="L7121" i="7"/>
  <c r="A11698" i="7"/>
  <c r="L7186" i="7"/>
  <c r="A11763"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A11978" i="7"/>
  <c r="L7462" i="7"/>
  <c r="A12038" i="7"/>
  <c r="L7464" i="7"/>
  <c r="A12040" i="7"/>
  <c r="A11835" i="7"/>
  <c r="L7258" i="7"/>
  <c r="L7308" i="7"/>
  <c r="A11884" i="7"/>
  <c r="L7523" i="7"/>
  <c r="A12097" i="7"/>
  <c r="L7442" i="7"/>
  <c r="A12018" i="7"/>
  <c r="L7219" i="7"/>
  <c r="A11796" i="7"/>
  <c r="L7444" i="7"/>
  <c r="A12020" i="7"/>
  <c r="L7268" i="7"/>
  <c r="A11845" i="7"/>
  <c r="L7535" i="7"/>
  <c r="A12109" i="7"/>
  <c r="L7508" i="7"/>
  <c r="A12083" i="7"/>
  <c r="L7430" i="7"/>
  <c r="A12006" i="7"/>
  <c r="L7126" i="7"/>
  <c r="A11703" i="7"/>
  <c r="L7383" i="7"/>
  <c r="A11959" i="7"/>
  <c r="L7223" i="7"/>
  <c r="A11800" i="7"/>
  <c r="L7522" i="7"/>
  <c r="A12096" i="7"/>
  <c r="A11891" i="7"/>
  <c r="L7315" i="7"/>
  <c r="L7505" i="7"/>
  <c r="A12080" i="7"/>
  <c r="L7468" i="7"/>
  <c r="A12044" i="7"/>
  <c r="L7483" i="7"/>
  <c r="A12059" i="7"/>
  <c r="L7132" i="7"/>
  <c r="A11709" i="7"/>
  <c r="L7415" i="7"/>
  <c r="A11991" i="7"/>
  <c r="L7548" i="7"/>
  <c r="A12148" i="7"/>
  <c r="L7193" i="7"/>
  <c r="A11770" i="7"/>
  <c r="L7181" i="7"/>
  <c r="A11758" i="7"/>
  <c r="L7309" i="7"/>
  <c r="A11885" i="7"/>
  <c r="L7257" i="7"/>
  <c r="A11834" i="7"/>
  <c r="L7139" i="7"/>
  <c r="A11716" i="7"/>
  <c r="L7260" i="7"/>
  <c r="A11837" i="7"/>
  <c r="L7246" i="7"/>
  <c r="A11823" i="7"/>
  <c r="L7169" i="7"/>
  <c r="A11746" i="7"/>
  <c r="L7168" i="7"/>
  <c r="A11745" i="7"/>
  <c r="L7340" i="7"/>
  <c r="A11916" i="7"/>
  <c r="L7164" i="7"/>
  <c r="A11741" i="7"/>
  <c r="L7337" i="7"/>
  <c r="A11913" i="7"/>
  <c r="L7342" i="7"/>
  <c r="A11918" i="7"/>
  <c r="L7327" i="7"/>
  <c r="A11903" i="7"/>
  <c r="L7207" i="7"/>
  <c r="A11784" i="7"/>
  <c r="L7418" i="7"/>
  <c r="A11994" i="7"/>
  <c r="L7455" i="7"/>
  <c r="A12031" i="7"/>
  <c r="L7153" i="7"/>
  <c r="A11730" i="7"/>
  <c r="L7592" i="7"/>
  <c r="A12166" i="7"/>
  <c r="L7496" i="7"/>
  <c r="A12072"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A11825" i="7"/>
  <c r="L7261" i="7"/>
  <c r="A11838" i="7"/>
  <c r="A11974" i="7"/>
  <c r="L7398" i="7"/>
  <c r="L7263" i="7"/>
  <c r="A11840" i="7"/>
  <c r="L7405" i="7"/>
  <c r="A11981"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A11701" i="7"/>
  <c r="L7466" i="7"/>
  <c r="A12042" i="7"/>
  <c r="L7486" i="7"/>
  <c r="A12062" i="7"/>
  <c r="L7488" i="7"/>
  <c r="A12064" i="7"/>
  <c r="L7152" i="7"/>
  <c r="A11729" i="7"/>
  <c r="L7574" i="7"/>
  <c r="A12145" i="7"/>
  <c r="L7450" i="7"/>
  <c r="A12026" i="7"/>
  <c r="L7227" i="7"/>
  <c r="A11804" i="7"/>
  <c r="L7518" i="7"/>
  <c r="A12092" i="7"/>
  <c r="L7293" i="7"/>
  <c r="A11869" i="7"/>
  <c r="L7543" i="7"/>
  <c r="A12117" i="7"/>
  <c r="L7213" i="7"/>
  <c r="A11790" i="7"/>
  <c r="L7438" i="7"/>
  <c r="A12014" i="7"/>
  <c r="L7214" i="7"/>
  <c r="A11791" i="7"/>
  <c r="L7431" i="7"/>
  <c r="A12007" i="7"/>
  <c r="L7231" i="7"/>
  <c r="A11808" i="7"/>
  <c r="L7573" i="7"/>
  <c r="A12144" i="7"/>
  <c r="L7133" i="7"/>
  <c r="A11710" i="7"/>
  <c r="L7514" i="7"/>
  <c r="A12088" i="7"/>
  <c r="L7393" i="7"/>
  <c r="A11969" i="7"/>
  <c r="L7175" i="7"/>
  <c r="A11752" i="7"/>
  <c r="L7285" i="7"/>
  <c r="A11861" i="7"/>
  <c r="L7525" i="7"/>
  <c r="A12099" i="7"/>
  <c r="L7192" i="7"/>
  <c r="A11769" i="7"/>
  <c r="L7191" i="7"/>
  <c r="A11768" i="7"/>
  <c r="L7144" i="7"/>
  <c r="A11721" i="7"/>
  <c r="L7310" i="7"/>
  <c r="A11886" i="7"/>
  <c r="L7123" i="7"/>
  <c r="A11700" i="7"/>
  <c r="L7265" i="7"/>
  <c r="A11842" i="7"/>
  <c r="L7179" i="7"/>
  <c r="A11756" i="7"/>
  <c r="L7591" i="7"/>
  <c r="A12165" i="7"/>
  <c r="L7262" i="7"/>
  <c r="A11839" i="7"/>
  <c r="L7177" i="7"/>
  <c r="A11754" i="7"/>
  <c r="L7345" i="7"/>
  <c r="A11921" i="7"/>
  <c r="L7348" i="7"/>
  <c r="A11924" i="7"/>
  <c r="L7172" i="7"/>
  <c r="A11749" i="7"/>
  <c r="L7347" i="7"/>
  <c r="A11923" i="7"/>
  <c r="L7350" i="7"/>
  <c r="A11926" i="7"/>
  <c r="L7335" i="7"/>
  <c r="A11911" i="7"/>
  <c r="L7247" i="7"/>
  <c r="A11824" i="7"/>
  <c r="L7426" i="7"/>
  <c r="A12002" i="7"/>
  <c r="L7424" i="7"/>
  <c r="A12000"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L11495" i="7"/>
  <c r="A4060" i="7"/>
  <c r="L11636" i="7"/>
  <c r="A3587" i="7"/>
  <c r="L11170" i="7"/>
  <c r="A3586" i="7"/>
  <c r="L11169" i="7"/>
  <c r="A3199" i="7"/>
  <c r="L10785" i="7"/>
  <c r="A2845" i="7"/>
  <c r="L10432" i="7"/>
  <c r="A2844" i="7"/>
  <c r="L10431" i="7"/>
  <c r="A2487" i="7"/>
  <c r="L10075" i="7"/>
  <c r="A2539" i="7"/>
  <c r="L10127" i="7"/>
  <c r="A2105" i="7"/>
  <c r="L9694" i="7"/>
  <c r="A1493" i="7"/>
  <c r="L9083" i="7"/>
  <c r="A1693" i="7"/>
  <c r="L9283" i="7"/>
  <c r="A1232" i="7"/>
  <c r="L8822" i="7"/>
  <c r="A256" i="7"/>
  <c r="L7846" i="7"/>
  <c r="A4074" i="7"/>
  <c r="L11650" i="7"/>
  <c r="A4640" i="7"/>
  <c r="L4543" i="7"/>
  <c r="A4638" i="7"/>
  <c r="L3633" i="7"/>
  <c r="A4076" i="7"/>
  <c r="L11652" i="7"/>
  <c r="A4059" i="7"/>
  <c r="L11635" i="7"/>
  <c r="A3246" i="7"/>
  <c r="L10832" i="7"/>
  <c r="A3260" i="7"/>
  <c r="L10846" i="7"/>
  <c r="A3476" i="7"/>
  <c r="L11060" i="7"/>
  <c r="A3355" i="7"/>
  <c r="L10939" i="7"/>
  <c r="A3418" i="7"/>
  <c r="L11002" i="7"/>
  <c r="A3353" i="7"/>
  <c r="L10937"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L11939" i="7"/>
  <c r="A3686" i="7"/>
  <c r="L11263"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L11666" i="7"/>
  <c r="A5525" i="7"/>
  <c r="L4163" i="7"/>
  <c r="A5357" i="7"/>
  <c r="L4475" i="7"/>
  <c r="A5301" i="7"/>
  <c r="L3612" i="7"/>
  <c r="A4922" i="7"/>
  <c r="L4248" i="7"/>
  <c r="A5612" i="7"/>
  <c r="L4324" i="7"/>
  <c r="A5332" i="7"/>
  <c r="L3812" i="7"/>
  <c r="A5260" i="7"/>
  <c r="L3715" i="7"/>
  <c r="A4920" i="7"/>
  <c r="L3974" i="7"/>
  <c r="A4921" i="7"/>
  <c r="L3975" i="7"/>
  <c r="A4753" i="7"/>
  <c r="L4082" i="7"/>
  <c r="A4145" i="7"/>
  <c r="L11721" i="7"/>
  <c r="A3893" i="7"/>
  <c r="L11469" i="7"/>
  <c r="A4480" i="7"/>
  <c r="L12056" i="7"/>
  <c r="A4192" i="7"/>
  <c r="L11768" i="7"/>
  <c r="A4032" i="7"/>
  <c r="L11608" i="7"/>
  <c r="A2999" i="7"/>
  <c r="L10586" i="7"/>
  <c r="A4847" i="7"/>
  <c r="L4444" i="7"/>
  <c r="A4647" i="7"/>
  <c r="L3621" i="7"/>
  <c r="A4223" i="7"/>
  <c r="L11799" i="7"/>
  <c r="A4087" i="7"/>
  <c r="L11663" i="7"/>
  <c r="A3383" i="7"/>
  <c r="L10967" i="7"/>
  <c r="A4806" i="7"/>
  <c r="L3830" i="7"/>
  <c r="A4478" i="7"/>
  <c r="L12054" i="7"/>
  <c r="A4166" i="7"/>
  <c r="L11742" i="7"/>
  <c r="A4022" i="7"/>
  <c r="L11598" i="7"/>
  <c r="A4925" i="7"/>
  <c r="L3592" i="7"/>
  <c r="A4749" i="7"/>
  <c r="L3783" i="7"/>
  <c r="A4469" i="7"/>
  <c r="L12045" i="7"/>
  <c r="A4261" i="7"/>
  <c r="L11837" i="7"/>
  <c r="A4149" i="7"/>
  <c r="L11725" i="7"/>
  <c r="A4876" i="7"/>
  <c r="L3403" i="7"/>
  <c r="A4508" i="7"/>
  <c r="L12084" i="7"/>
  <c r="A4396" i="7"/>
  <c r="L11972" i="7"/>
  <c r="A4044" i="7"/>
  <c r="L11620" i="7"/>
  <c r="A3885" i="7"/>
  <c r="L11461" i="7"/>
  <c r="A4963" i="7"/>
  <c r="L4030" i="7"/>
  <c r="A4827" i="7"/>
  <c r="L3922" i="7"/>
  <c r="A4499" i="7"/>
  <c r="L12075" i="7"/>
  <c r="A4443" i="7"/>
  <c r="L12019" i="7"/>
  <c r="A4091" i="7"/>
  <c r="L11667" i="7"/>
  <c r="A3862" i="7"/>
  <c r="L11438" i="7"/>
  <c r="A3678" i="7"/>
  <c r="L11255" i="7"/>
  <c r="A3494" i="7"/>
  <c r="L11078" i="7"/>
  <c r="A2998" i="7"/>
  <c r="L10585" i="7"/>
  <c r="A3613" i="7"/>
  <c r="L11194" i="7"/>
  <c r="A3071" i="7"/>
  <c r="L10657" i="7"/>
  <c r="A3380" i="7"/>
  <c r="L10964" i="7"/>
  <c r="A2775" i="7"/>
  <c r="L10362" i="7"/>
  <c r="A3403" i="7"/>
  <c r="L10987" i="7"/>
  <c r="A2678" i="7"/>
  <c r="L10265" i="7"/>
  <c r="A3450" i="7"/>
  <c r="L11034" i="7"/>
  <c r="A3857" i="7"/>
  <c r="L11433" i="7"/>
  <c r="A3393" i="7"/>
  <c r="L10977" i="7"/>
  <c r="A3832" i="7"/>
  <c r="L11408" i="7"/>
  <c r="A3696" i="7"/>
  <c r="L11272" i="7"/>
  <c r="A3392" i="7"/>
  <c r="L10976"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L11368"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L12110"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L11413" i="7"/>
  <c r="A2409" i="7"/>
  <c r="L9997" i="7"/>
  <c r="A1832" i="7"/>
  <c r="L9421" i="7"/>
  <c r="A5882" i="7"/>
  <c r="L4508" i="7"/>
  <c r="A5394" i="7"/>
  <c r="L4249" i="7"/>
  <c r="A5793" i="7"/>
  <c r="L4066" i="7"/>
  <c r="A5385" i="7"/>
  <c r="L4480" i="7"/>
  <c r="A5416" i="7"/>
  <c r="L3858" i="7"/>
  <c r="A5208" i="7"/>
  <c r="L4016" i="7"/>
  <c r="A5791" i="7"/>
  <c r="L4008" i="7"/>
  <c r="A5391" i="7"/>
  <c r="L3957" i="7"/>
  <c r="A4538" i="7"/>
  <c r="L12114" i="7"/>
  <c r="A5382" i="7"/>
  <c r="L3475" i="7"/>
  <c r="A5789" i="7"/>
  <c r="L3966" i="7"/>
  <c r="A4906" i="7"/>
  <c r="L4447" i="7"/>
  <c r="A5388" i="7"/>
  <c r="L3732" i="7"/>
  <c r="A4553" i="7"/>
  <c r="L12129" i="7"/>
  <c r="A4305" i="7"/>
  <c r="L11881" i="7"/>
  <c r="A4911" i="7"/>
  <c r="L4562" i="7"/>
  <c r="A4335" i="7"/>
  <c r="L11911" i="7"/>
  <c r="A4909" i="7"/>
  <c r="L4015" i="7"/>
  <c r="A4357" i="7"/>
  <c r="L11933" i="7"/>
  <c r="A4636" i="7"/>
  <c r="L4326" i="7"/>
  <c r="A4755" i="7"/>
  <c r="L3607" i="7"/>
  <c r="A4083" i="7"/>
  <c r="L11659" i="7"/>
  <c r="A3597" i="7"/>
  <c r="L11178" i="7"/>
  <c r="A3444" i="7"/>
  <c r="L11028" i="7"/>
  <c r="A3207" i="7"/>
  <c r="L10793" i="7"/>
  <c r="A3538" i="7"/>
  <c r="L11121" i="7"/>
  <c r="A3808" i="7"/>
  <c r="L11384"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L11239" i="7"/>
  <c r="A3872" i="7"/>
  <c r="L11448" i="7"/>
  <c r="A2977" i="7"/>
  <c r="L10564" i="7"/>
  <c r="A2232" i="7"/>
  <c r="L9820" i="7"/>
  <c r="A1812" i="7"/>
  <c r="L9401" i="7"/>
  <c r="A918" i="7"/>
  <c r="L8508" i="7"/>
  <c r="A20" i="7"/>
  <c r="L7610" i="7"/>
  <c r="A3500" i="7"/>
  <c r="L11084"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L11077"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L11267" i="7"/>
  <c r="A3566" i="7"/>
  <c r="L11149" i="7"/>
  <c r="A2091" i="7"/>
  <c r="L9680" i="7"/>
  <c r="A299" i="7"/>
  <c r="L7889" i="7"/>
  <c r="A5115" i="7"/>
  <c r="L3498" i="7"/>
  <c r="A5299" i="7"/>
  <c r="L3347" i="7"/>
  <c r="A5898" i="7"/>
  <c r="L4078" i="7"/>
  <c r="A5442" i="7"/>
  <c r="L4072" i="7"/>
  <c r="A5122" i="7"/>
  <c r="L4075" i="7"/>
  <c r="A4066" i="7"/>
  <c r="L11642" i="7"/>
  <c r="A5553" i="7"/>
  <c r="L4020" i="7"/>
  <c r="A5441" i="7"/>
  <c r="L3554" i="7"/>
  <c r="A5097" i="7"/>
  <c r="L3785" i="7"/>
  <c r="A4250" i="7"/>
  <c r="L11826" i="7"/>
  <c r="A5528" i="7"/>
  <c r="L3665" i="7"/>
  <c r="A5096" i="7"/>
  <c r="L3714" i="7"/>
  <c r="A5655" i="7"/>
  <c r="L3395" i="7"/>
  <c r="A5503" i="7"/>
  <c r="L3405" i="7"/>
  <c r="A5119" i="7"/>
  <c r="L3679" i="7"/>
  <c r="A4834" i="7"/>
  <c r="L3583" i="7"/>
  <c r="A5406" i="7"/>
  <c r="L3890" i="7"/>
  <c r="A4394" i="7"/>
  <c r="L11970" i="7"/>
  <c r="A5221" i="7"/>
  <c r="L3511" i="7"/>
  <c r="A5660" i="7"/>
  <c r="L4035" i="7"/>
  <c r="A4865" i="7"/>
  <c r="L3867" i="7"/>
  <c r="A4465" i="7"/>
  <c r="L12041" i="7"/>
  <c r="A4265" i="7"/>
  <c r="L11841" i="7"/>
  <c r="A3399" i="7"/>
  <c r="L10983" i="7"/>
  <c r="A4664" i="7"/>
  <c r="L3282" i="7"/>
  <c r="A4040" i="7"/>
  <c r="L11616" i="7"/>
  <c r="A4471" i="7"/>
  <c r="L12047" i="7"/>
  <c r="A4391" i="7"/>
  <c r="L11967" i="7"/>
  <c r="A4159" i="7"/>
  <c r="L11735" i="7"/>
  <c r="A4462" i="7"/>
  <c r="L12038" i="7"/>
  <c r="A4174" i="7"/>
  <c r="L11750" i="7"/>
  <c r="A4861" i="7"/>
  <c r="L3866" i="7"/>
  <c r="A4157" i="7"/>
  <c r="L11733" i="7"/>
  <c r="A4748" i="7"/>
  <c r="L3930" i="7"/>
  <c r="A4036" i="7"/>
  <c r="L11612" i="7"/>
  <c r="A4459" i="7"/>
  <c r="L12035" i="7"/>
  <c r="A4043" i="7"/>
  <c r="L11619" i="7"/>
  <c r="A3478" i="7"/>
  <c r="L11062" i="7"/>
  <c r="A3461" i="7"/>
  <c r="L11045" i="7"/>
  <c r="A2346" i="7"/>
  <c r="L9934" i="7"/>
  <c r="A3468" i="7"/>
  <c r="L11052" i="7"/>
  <c r="A3070" i="7"/>
  <c r="L10656" i="7"/>
  <c r="A3635" i="7"/>
  <c r="L11216" i="7"/>
  <c r="A3451" i="7"/>
  <c r="L11035" i="7"/>
  <c r="A3674" i="7"/>
  <c r="L11251" i="7"/>
  <c r="A3410" i="7"/>
  <c r="L10994" i="7"/>
  <c r="A3825" i="7"/>
  <c r="L11401" i="7"/>
  <c r="A3465" i="7"/>
  <c r="L11049" i="7"/>
  <c r="A2742" i="7"/>
  <c r="L10329" i="7"/>
  <c r="A3416" i="7"/>
  <c r="L11000"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L12144" i="7"/>
  <c r="A4557" i="7"/>
  <c r="L12133" i="7"/>
  <c r="A5016" i="7"/>
  <c r="L3446" i="7"/>
  <c r="A5197" i="7"/>
  <c r="L3531" i="7"/>
  <c r="A5020" i="7"/>
  <c r="L3947" i="7"/>
  <c r="A3963" i="7"/>
  <c r="L11539"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L11219" i="7"/>
  <c r="A3737" i="7"/>
  <c r="L11313"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L11897" i="7"/>
  <c r="A3135" i="7"/>
  <c r="L10721" i="7"/>
  <c r="A3829" i="7"/>
  <c r="L11405" i="7"/>
  <c r="A4383" i="7"/>
  <c r="L11959" i="7"/>
  <c r="A3918" i="7"/>
  <c r="L11494" i="7"/>
  <c r="A4789" i="7"/>
  <c r="L3296" i="7"/>
  <c r="A4349" i="7"/>
  <c r="L11925" i="7"/>
  <c r="A4772" i="7"/>
  <c r="L4282" i="7"/>
  <c r="A4411" i="7"/>
  <c r="L11987" i="7"/>
  <c r="A3558" i="7"/>
  <c r="L11141" i="7"/>
  <c r="A3557" i="7"/>
  <c r="L11140" i="7"/>
  <c r="A3555" i="7"/>
  <c r="L11138" i="7"/>
  <c r="A3561" i="7"/>
  <c r="L11144" i="7"/>
  <c r="A3560" i="7"/>
  <c r="L11143"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L11522" i="7"/>
  <c r="A4940" i="7"/>
  <c r="L4309" i="7"/>
  <c r="A4936" i="7"/>
  <c r="L3764" i="7"/>
  <c r="A4231" i="7"/>
  <c r="L11807" i="7"/>
  <c r="A4939" i="7"/>
  <c r="L4308" i="7"/>
  <c r="A2787" i="7"/>
  <c r="L10374" i="7"/>
  <c r="A2477" i="7"/>
  <c r="L10065" i="7"/>
  <c r="A1592" i="7"/>
  <c r="L9182" i="7"/>
  <c r="A294" i="7"/>
  <c r="L7884" i="7"/>
  <c r="A5322" i="7"/>
  <c r="L3348" i="7"/>
  <c r="A4104" i="7"/>
  <c r="L11680" i="7"/>
  <c r="A4813" i="7"/>
  <c r="L3726" i="7"/>
  <c r="A2654" i="7"/>
  <c r="L10241" i="7"/>
  <c r="A2726" i="7"/>
  <c r="L10313" i="7"/>
  <c r="A1637" i="7"/>
  <c r="L9227" i="7"/>
  <c r="A5041" i="7"/>
  <c r="L4457" i="7"/>
  <c r="A4944" i="7"/>
  <c r="L3643" i="7"/>
  <c r="A4057" i="7"/>
  <c r="L11633" i="7"/>
  <c r="A3767" i="7"/>
  <c r="L11343" i="7"/>
  <c r="A3495" i="7"/>
  <c r="L11079" i="7"/>
  <c r="A3915" i="7"/>
  <c r="L11491"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L11195" i="7"/>
  <c r="A1652" i="7"/>
  <c r="L9242" i="7"/>
  <c r="A334" i="7"/>
  <c r="L7924" i="7"/>
  <c r="A2100" i="7"/>
  <c r="L9689" i="7"/>
  <c r="A5011" i="7"/>
  <c r="L3584" i="7"/>
  <c r="A5014" i="7"/>
  <c r="L4310" i="7"/>
  <c r="A5012" i="7"/>
  <c r="L3778" i="7"/>
  <c r="A3923" i="7"/>
  <c r="L11499" i="7"/>
  <c r="A2070" i="7"/>
  <c r="L9659" i="7"/>
  <c r="A979" i="7"/>
  <c r="L8569" i="7"/>
  <c r="A5558" i="7"/>
  <c r="L4065" i="7"/>
  <c r="A4079" i="7"/>
  <c r="L11655" i="7"/>
  <c r="A2698" i="7"/>
  <c r="L10285" i="7"/>
  <c r="A1013" i="7"/>
  <c r="L8603" i="7"/>
  <c r="A5339" i="7"/>
  <c r="L4567" i="7"/>
  <c r="A5035" i="7"/>
  <c r="L4453" i="7"/>
  <c r="A5338" i="7"/>
  <c r="L4428" i="7"/>
  <c r="A4802" i="7"/>
  <c r="L4130" i="7"/>
  <c r="A5024" i="7"/>
  <c r="L3549" i="7"/>
  <c r="A4916" i="7"/>
  <c r="L4294" i="7"/>
  <c r="A4913" i="7"/>
  <c r="L3806" i="7"/>
  <c r="A3422" i="7"/>
  <c r="L11006" i="7"/>
  <c r="A2384" i="7"/>
  <c r="L9972" i="7"/>
  <c r="A785" i="7"/>
  <c r="L8375" i="7"/>
  <c r="A5715" i="7"/>
  <c r="L3900" i="7"/>
  <c r="A5707" i="7"/>
  <c r="L4492" i="7"/>
  <c r="A5714" i="7"/>
  <c r="L3841" i="7"/>
  <c r="A5721" i="7"/>
  <c r="L4179" i="7"/>
  <c r="A5712" i="7"/>
  <c r="L3702" i="7"/>
  <c r="A5719" i="7"/>
  <c r="L4106" i="7"/>
  <c r="A5718" i="7"/>
  <c r="L3981" i="7"/>
  <c r="A5725" i="7"/>
  <c r="L4493" i="7"/>
  <c r="A3813" i="7"/>
  <c r="L11389" i="7"/>
  <c r="A4341" i="7"/>
  <c r="L11917" i="7"/>
  <c r="A4403" i="7"/>
  <c r="L11979" i="7"/>
  <c r="A3119" i="7"/>
  <c r="L10705" i="7"/>
  <c r="A3458" i="7"/>
  <c r="L11042"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L11648" i="7"/>
  <c r="A4078" i="7"/>
  <c r="L11654" i="7"/>
  <c r="A4547" i="7"/>
  <c r="L12123" i="7"/>
  <c r="A3855" i="7"/>
  <c r="L11431" i="7"/>
  <c r="A3103" i="7"/>
  <c r="L10689" i="7"/>
  <c r="A2751" i="7"/>
  <c r="L10338" i="7"/>
  <c r="A3356" i="7"/>
  <c r="L10940" i="7"/>
  <c r="A3714" i="7"/>
  <c r="L11290" i="7"/>
  <c r="A3354" i="7"/>
  <c r="L10938" i="7"/>
  <c r="A3345" i="7"/>
  <c r="L10929"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L11907" i="7"/>
  <c r="A3548" i="7"/>
  <c r="L11131" i="7"/>
  <c r="A3162" i="7"/>
  <c r="L10748" i="7"/>
  <c r="A2517" i="7"/>
  <c r="L10105" i="7"/>
  <c r="A1676" i="7"/>
  <c r="L9266" i="7"/>
  <c r="A2069" i="7"/>
  <c r="L9658" i="7"/>
  <c r="A1208" i="7"/>
  <c r="L8798" i="7"/>
  <c r="A716" i="7"/>
  <c r="L8306" i="7"/>
  <c r="A5285" i="7"/>
  <c r="L4001" i="7"/>
  <c r="A4190" i="7"/>
  <c r="L11766" i="7"/>
  <c r="A3404" i="7"/>
  <c r="L10988" i="7"/>
  <c r="A1590" i="7"/>
  <c r="L9180" i="7"/>
  <c r="A140" i="7"/>
  <c r="L7730" i="7"/>
  <c r="A4918" i="7"/>
  <c r="L4338" i="7"/>
  <c r="A4274" i="7"/>
  <c r="L11850"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L11690"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L12073" i="7"/>
  <c r="A4113" i="7"/>
  <c r="L11689" i="7"/>
  <c r="A4816" i="7"/>
  <c r="L3285" i="7"/>
  <c r="A4448" i="7"/>
  <c r="L12024" i="7"/>
  <c r="A4168" i="7"/>
  <c r="L11744" i="7"/>
  <c r="A3879" i="7"/>
  <c r="L11455" i="7"/>
  <c r="A4927" i="7"/>
  <c r="L4089" i="7"/>
  <c r="A4823" i="7"/>
  <c r="L3590" i="7"/>
  <c r="A4575" i="7"/>
  <c r="L12151" i="7"/>
  <c r="A4199" i="7"/>
  <c r="L11775" i="7"/>
  <c r="A4039" i="7"/>
  <c r="L11615" i="7"/>
  <c r="A3311" i="7"/>
  <c r="L10896" i="7"/>
  <c r="A4750" i="7"/>
  <c r="L3921" i="7"/>
  <c r="A4470" i="7"/>
  <c r="L12046" i="7"/>
  <c r="A4102" i="7"/>
  <c r="L11678" i="7"/>
  <c r="A3679" i="7"/>
  <c r="L11256" i="7"/>
  <c r="A4845" i="7"/>
  <c r="L4353" i="7"/>
  <c r="A4741" i="7"/>
  <c r="L4247" i="7"/>
  <c r="A4461" i="7"/>
  <c r="L12037" i="7"/>
  <c r="A4229" i="7"/>
  <c r="L11805" i="7"/>
  <c r="A4045" i="7"/>
  <c r="L11621" i="7"/>
  <c r="A4844" i="7"/>
  <c r="L4284" i="7"/>
  <c r="A4476" i="7"/>
  <c r="L12052" i="7"/>
  <c r="A4244" i="7"/>
  <c r="L11820" i="7"/>
  <c r="A4028" i="7"/>
  <c r="L11604" i="7"/>
  <c r="A3719" i="7"/>
  <c r="L11295" i="7"/>
  <c r="A4867" i="7"/>
  <c r="L4517" i="7"/>
  <c r="A4819" i="7"/>
  <c r="L3409" i="7"/>
  <c r="A4475" i="7"/>
  <c r="L12051" i="7"/>
  <c r="A4395" i="7"/>
  <c r="L11971" i="7"/>
  <c r="A3884" i="7"/>
  <c r="L11460" i="7"/>
  <c r="A3726" i="7"/>
  <c r="L11302" i="7"/>
  <c r="A3654" i="7"/>
  <c r="L11231" i="7"/>
  <c r="A3398" i="7"/>
  <c r="L10982" i="7"/>
  <c r="A2708" i="7"/>
  <c r="L10295" i="7"/>
  <c r="A3405" i="7"/>
  <c r="L10989" i="7"/>
  <c r="A3708" i="7"/>
  <c r="L11284" i="7"/>
  <c r="A3182" i="7"/>
  <c r="L10768" i="7"/>
  <c r="A3875" i="7"/>
  <c r="L11451" i="7"/>
  <c r="A3387" i="7"/>
  <c r="L10971" i="7"/>
  <c r="A3682" i="7"/>
  <c r="L11259" i="7"/>
  <c r="A3402" i="7"/>
  <c r="L10986" i="7"/>
  <c r="A3721" i="7"/>
  <c r="L11297" i="7"/>
  <c r="A3385" i="7"/>
  <c r="L10969" i="7"/>
  <c r="A3824" i="7"/>
  <c r="L11400" i="7"/>
  <c r="A3448" i="7"/>
  <c r="L11032" i="7"/>
  <c r="A3384" i="7"/>
  <c r="L10968"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L11497" i="7"/>
  <c r="A4696" i="7"/>
  <c r="L3423" i="7"/>
  <c r="A4687" i="7"/>
  <c r="L3827" i="7"/>
  <c r="A4686" i="7"/>
  <c r="L3760" i="7"/>
  <c r="A4701" i="7"/>
  <c r="L4384" i="7"/>
  <c r="A4700" i="7"/>
  <c r="L4081" i="7"/>
  <c r="A4875" i="7"/>
  <c r="L4088" i="7"/>
  <c r="A3712" i="7"/>
  <c r="L11288"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L11817" i="7"/>
  <c r="A4712" i="7"/>
  <c r="L4350" i="7"/>
  <c r="A4726" i="7"/>
  <c r="L4116" i="7"/>
  <c r="A4270" i="7"/>
  <c r="L11846" i="7"/>
  <c r="A3743" i="7"/>
  <c r="L11319" i="7"/>
  <c r="A4132" i="7"/>
  <c r="L11708" i="7"/>
  <c r="A4707" i="7"/>
  <c r="L3320" i="7"/>
  <c r="A3651" i="7"/>
  <c r="L11228" i="7"/>
  <c r="A3760" i="7"/>
  <c r="L11336" i="7"/>
  <c r="A2720" i="7"/>
  <c r="L10307" i="7"/>
  <c r="A2495" i="7"/>
  <c r="L10083" i="7"/>
  <c r="A1755" i="7"/>
  <c r="L9345" i="7"/>
  <c r="A2057" i="7"/>
  <c r="L9646" i="7"/>
  <c r="A443" i="7"/>
  <c r="L8033" i="7"/>
  <c r="A1201" i="7"/>
  <c r="L8791" i="7"/>
  <c r="A367" i="7"/>
  <c r="L7957" i="7"/>
  <c r="A3574" i="7"/>
  <c r="L11157"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L11412" i="7"/>
  <c r="A5886" i="7"/>
  <c r="L4011" i="7"/>
  <c r="A4908" i="7"/>
  <c r="L3777" i="7"/>
  <c r="A5413" i="7"/>
  <c r="L4034" i="7"/>
  <c r="A4554" i="7"/>
  <c r="L12130" i="7"/>
  <c r="A5924" i="7"/>
  <c r="L4611" i="7"/>
  <c r="A3711" i="7"/>
  <c r="L11287" i="7"/>
  <c r="A4385" i="7"/>
  <c r="L11961" i="7"/>
  <c r="A4081" i="7"/>
  <c r="L11657" i="7"/>
  <c r="A4743" i="7"/>
  <c r="L3864" i="7"/>
  <c r="A4279" i="7"/>
  <c r="L11855" i="7"/>
  <c r="A4757" i="7"/>
  <c r="L4062" i="7"/>
  <c r="A4309" i="7"/>
  <c r="L11885" i="7"/>
  <c r="A4524" i="7"/>
  <c r="L12100" i="7"/>
  <c r="A4747" i="7"/>
  <c r="L3672" i="7"/>
  <c r="A3670" i="7"/>
  <c r="L11247" i="7"/>
  <c r="A3381" i="7"/>
  <c r="L10965" i="7"/>
  <c r="A3579" i="7"/>
  <c r="L11162" i="7"/>
  <c r="A3826" i="7"/>
  <c r="L11402" i="7"/>
  <c r="A2903" i="7"/>
  <c r="L10490" i="7"/>
  <c r="A3600" i="7"/>
  <c r="L11181"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L11373" i="7"/>
  <c r="A3664" i="7"/>
  <c r="L11241" i="7"/>
  <c r="A2976" i="7"/>
  <c r="L10563" i="7"/>
  <c r="A2615" i="7"/>
  <c r="L10202" i="7"/>
  <c r="A1784" i="7"/>
  <c r="L9373" i="7"/>
  <c r="A920" i="7"/>
  <c r="L8510" i="7"/>
  <c r="A3916" i="7"/>
  <c r="L11492" i="7"/>
  <c r="A3658" i="7"/>
  <c r="L11235" i="7"/>
  <c r="A3188" i="7"/>
  <c r="L10774" i="7"/>
  <c r="A2994" i="7"/>
  <c r="L10581" i="7"/>
  <c r="A2529" i="7"/>
  <c r="L10117" i="7"/>
  <c r="A910" i="7"/>
  <c r="L8500" i="7"/>
  <c r="A1420" i="7"/>
  <c r="L9010" i="7"/>
  <c r="A386" i="7"/>
  <c r="L7976" i="7"/>
  <c r="A300" i="7"/>
  <c r="L7890" i="7"/>
  <c r="A3536" i="7"/>
  <c r="L11119" i="7"/>
  <c r="A1260" i="7"/>
  <c r="L8850" i="7"/>
  <c r="A5289" i="7"/>
  <c r="L4154" i="7"/>
  <c r="A4024" i="7"/>
  <c r="L11600" i="7"/>
  <c r="A3890" i="7"/>
  <c r="L11466" i="7"/>
  <c r="A1531" i="7"/>
  <c r="L9121" i="7"/>
  <c r="A1188" i="7"/>
  <c r="L8778" i="7"/>
  <c r="A400" i="7"/>
  <c r="L7990" i="7"/>
  <c r="A5297" i="7"/>
  <c r="L4155" i="7"/>
  <c r="A5294" i="7"/>
  <c r="L3382" i="7"/>
  <c r="A3770" i="7"/>
  <c r="L11346"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L12049" i="7"/>
  <c r="A4853" i="7"/>
  <c r="L3438" i="7"/>
  <c r="A5003" i="7"/>
  <c r="L4327" i="7"/>
  <c r="A2215" i="7"/>
  <c r="L9804" i="7"/>
  <c r="A5082" i="7"/>
  <c r="L3874" i="7"/>
  <c r="A2862" i="7"/>
  <c r="L10449" i="7"/>
  <c r="A2549" i="7"/>
  <c r="L10137" i="7"/>
  <c r="A724" i="7"/>
  <c r="L8314" i="7"/>
  <c r="A5427" i="7"/>
  <c r="L3597" i="7"/>
  <c r="A3519" i="7"/>
  <c r="L11102"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L12033" i="7"/>
  <c r="A4161" i="7"/>
  <c r="L11737" i="7"/>
  <c r="A3287" i="7"/>
  <c r="L10873" i="7"/>
  <c r="A4264" i="7"/>
  <c r="L11840" i="7"/>
  <c r="A3944" i="7"/>
  <c r="L11520" i="7"/>
  <c r="A4463" i="7"/>
  <c r="L12039" i="7"/>
  <c r="A4263" i="7"/>
  <c r="L11839" i="7"/>
  <c r="A1986" i="7"/>
  <c r="L9575" i="7"/>
  <c r="A4430" i="7"/>
  <c r="L12006" i="7"/>
  <c r="A4110" i="7"/>
  <c r="L11686" i="7"/>
  <c r="A4837" i="7"/>
  <c r="L4220" i="7"/>
  <c r="A3860" i="7"/>
  <c r="L11436" i="7"/>
  <c r="A4668" i="7"/>
  <c r="L3450" i="7"/>
  <c r="A4835" i="7"/>
  <c r="L3923" i="7"/>
  <c r="A4435" i="7"/>
  <c r="L12011" i="7"/>
  <c r="A3895" i="7"/>
  <c r="L11471" i="7"/>
  <c r="A3709" i="7"/>
  <c r="L11285" i="7"/>
  <c r="A3445" i="7"/>
  <c r="L11029" i="7"/>
  <c r="A3676" i="7"/>
  <c r="L11253" i="7"/>
  <c r="A3396" i="7"/>
  <c r="L10980" i="7"/>
  <c r="A2338" i="7"/>
  <c r="L9926" i="7"/>
  <c r="A3531" i="7"/>
  <c r="L11114" i="7"/>
  <c r="A3379" i="7"/>
  <c r="L10963" i="7"/>
  <c r="A3626" i="7"/>
  <c r="L11207" i="7"/>
  <c r="A3290" i="7"/>
  <c r="L10876" i="7"/>
  <c r="A3673" i="7"/>
  <c r="L11250" i="7"/>
  <c r="A3449" i="7"/>
  <c r="L11033" i="7"/>
  <c r="A3672" i="7"/>
  <c r="L11249"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L11692" i="7"/>
  <c r="A2650" i="7"/>
  <c r="L10237" i="7"/>
  <c r="A2597" i="7"/>
  <c r="L10185" i="7"/>
  <c r="A1798" i="7"/>
  <c r="L9387" i="7"/>
  <c r="A803" i="7"/>
  <c r="L8393" i="7"/>
  <c r="A1016" i="7"/>
  <c r="L8606" i="7"/>
  <c r="A4582" i="7"/>
  <c r="L12158" i="7"/>
  <c r="A4556" i="7"/>
  <c r="L12132" i="7"/>
  <c r="A5018" i="7"/>
  <c r="L4451" i="7"/>
  <c r="A5021" i="7"/>
  <c r="L3976" i="7"/>
  <c r="A3511" i="7"/>
  <c r="L11094" i="7"/>
  <c r="A3637" i="7"/>
  <c r="L11218" i="7"/>
  <c r="A2383" i="7"/>
  <c r="L9971" i="7"/>
  <c r="A1033" i="7"/>
  <c r="L8623" i="7"/>
  <c r="A5627" i="7"/>
  <c r="L4028" i="7"/>
  <c r="A5626" i="7"/>
  <c r="L3801" i="7"/>
  <c r="A5880" i="7"/>
  <c r="L3537" i="7"/>
  <c r="A5623" i="7"/>
  <c r="L4267" i="7"/>
  <c r="A5222" i="7"/>
  <c r="L3469" i="7"/>
  <c r="A5628" i="7"/>
  <c r="L4250" i="7"/>
  <c r="A4001" i="7"/>
  <c r="L11577" i="7"/>
  <c r="A4679" i="7"/>
  <c r="L3793" i="7"/>
  <c r="A4550" i="7"/>
  <c r="L12126" i="7"/>
  <c r="A4588" i="7"/>
  <c r="L12164" i="7"/>
  <c r="A3533" i="7"/>
  <c r="L11116" i="7"/>
  <c r="A3896" i="7"/>
  <c r="L11472" i="7"/>
  <c r="A2972" i="7"/>
  <c r="L10559" i="7"/>
  <c r="A2154" i="7"/>
  <c r="L9743" i="7"/>
  <c r="A3224" i="7"/>
  <c r="L10810" i="7"/>
  <c r="A2132" i="7"/>
  <c r="L9721" i="7"/>
  <c r="A2187" i="7"/>
  <c r="L9776" i="7"/>
  <c r="A1485" i="7"/>
  <c r="L9075" i="7"/>
  <c r="A1355" i="7"/>
  <c r="L8945" i="7"/>
  <c r="A377" i="7"/>
  <c r="L7967" i="7"/>
  <c r="A4526" i="7"/>
  <c r="L12102"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L11865" i="7"/>
  <c r="A4768" i="7"/>
  <c r="L4386" i="7"/>
  <c r="A4767" i="7"/>
  <c r="L4437" i="7"/>
  <c r="A4375" i="7"/>
  <c r="L11951" i="7"/>
  <c r="A4790" i="7"/>
  <c r="L3504" i="7"/>
  <c r="A4765" i="7"/>
  <c r="L4258" i="7"/>
  <c r="A4333" i="7"/>
  <c r="L11909" i="7"/>
  <c r="A4764" i="7"/>
  <c r="L4231" i="7"/>
  <c r="A4347" i="7"/>
  <c r="L11923" i="7"/>
  <c r="A3190" i="7"/>
  <c r="L10776" i="7"/>
  <c r="A3564" i="7"/>
  <c r="L11147" i="7"/>
  <c r="A3794" i="7"/>
  <c r="L11370" i="7"/>
  <c r="A3553" i="7"/>
  <c r="L11136" i="7"/>
  <c r="A3552" i="7"/>
  <c r="L11135"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L11568" i="7"/>
  <c r="A4812" i="7"/>
  <c r="L4591" i="7"/>
  <c r="A3348" i="7"/>
  <c r="L10932" i="7"/>
  <c r="A2382" i="7"/>
  <c r="L9970" i="7"/>
  <c r="A275" i="7"/>
  <c r="L7865" i="7"/>
  <c r="A5043" i="7"/>
  <c r="L4459" i="7"/>
  <c r="A4945" i="7"/>
  <c r="L3869" i="7"/>
  <c r="A4942" i="7"/>
  <c r="L3372" i="7"/>
  <c r="A3551" i="7"/>
  <c r="L11134"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L11283" i="7"/>
  <c r="A1527" i="7"/>
  <c r="L9117" i="7"/>
  <c r="A4452" i="7"/>
  <c r="L12028" i="7"/>
  <c r="A1856" i="7"/>
  <c r="L9445" i="7"/>
  <c r="A5013" i="7"/>
  <c r="L4057" i="7"/>
  <c r="A4389" i="7"/>
  <c r="L11965" i="7"/>
  <c r="A3754" i="7"/>
  <c r="L11330" i="7"/>
  <c r="A1854" i="7"/>
  <c r="L9443" i="7"/>
  <c r="A41" i="7"/>
  <c r="L7631" i="7"/>
  <c r="A5557" i="7"/>
  <c r="L3788" i="7"/>
  <c r="A4276" i="7"/>
  <c r="L11852" i="7"/>
  <c r="A3105" i="7"/>
  <c r="L10691" i="7"/>
  <c r="A1472" i="7"/>
  <c r="L9062" i="7"/>
  <c r="A5282" i="7"/>
  <c r="L4520" i="7"/>
  <c r="A5281" i="7"/>
  <c r="L4536" i="7"/>
  <c r="A5279" i="7"/>
  <c r="L3632" i="7"/>
  <c r="A4914" i="7"/>
  <c r="L3908" i="7"/>
  <c r="A4097" i="7"/>
  <c r="L11673" i="7"/>
  <c r="A3835" i="7"/>
  <c r="L11411" i="7"/>
  <c r="A1522" i="7"/>
  <c r="L9112" i="7"/>
  <c r="A205" i="7"/>
  <c r="L7795" i="7"/>
  <c r="A5706" i="7"/>
  <c r="L4412" i="7"/>
  <c r="A5713" i="7"/>
  <c r="L3814" i="7"/>
  <c r="A5704" i="7"/>
  <c r="L3486" i="7"/>
  <c r="A5711" i="7"/>
  <c r="L3701" i="7"/>
  <c r="A5710" i="7"/>
  <c r="L3700" i="7"/>
  <c r="A5717" i="7"/>
  <c r="L3914" i="7"/>
  <c r="A5724" i="7"/>
  <c r="L4182" i="7"/>
  <c r="A4401" i="7"/>
  <c r="L11977" i="7"/>
  <c r="A4325" i="7"/>
  <c r="L11901" i="7"/>
  <c r="A3502" i="7"/>
  <c r="L11086"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L10919" i="7"/>
  <c r="A4257" i="7"/>
  <c r="L11833" i="7"/>
  <c r="A4639" i="7"/>
  <c r="L3939" i="7"/>
  <c r="A3463" i="7"/>
  <c r="L11047" i="7"/>
  <c r="A4115" i="7"/>
  <c r="L11691" i="7"/>
  <c r="A2665" i="7"/>
  <c r="L10252" i="7"/>
  <c r="A3717" i="7"/>
  <c r="L11293" i="7"/>
  <c r="A2482" i="7"/>
  <c r="L10070" i="7"/>
  <c r="A3715" i="7"/>
  <c r="L11291" i="7"/>
  <c r="A3706" i="7"/>
  <c r="L11282" i="7"/>
  <c r="A3338" i="7"/>
  <c r="L10922" i="7"/>
  <c r="A3337" i="7"/>
  <c r="L10921"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L11877" i="7"/>
  <c r="A4299" i="7"/>
  <c r="L11875"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L12162" i="7"/>
  <c r="A5659" i="7"/>
  <c r="L3961" i="7"/>
  <c r="A5698" i="7"/>
  <c r="L4585" i="7"/>
  <c r="A5402" i="7"/>
  <c r="L4342" i="7"/>
  <c r="A4194" i="7"/>
  <c r="L11770" i="7"/>
  <c r="A5401" i="7"/>
  <c r="L3419" i="7"/>
  <c r="A5000" i="7"/>
  <c r="L3676" i="7"/>
  <c r="A5520" i="7"/>
  <c r="L3846" i="7"/>
  <c r="A5400" i="7"/>
  <c r="L3383" i="7"/>
  <c r="A5256" i="7"/>
  <c r="L3499" i="7"/>
  <c r="A4146" i="7"/>
  <c r="L11722" i="7"/>
  <c r="A5439" i="7"/>
  <c r="L3558" i="7"/>
  <c r="A4926" i="7"/>
  <c r="L3944" i="7"/>
  <c r="A4042" i="7"/>
  <c r="L11618"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L11610" i="7"/>
  <c r="A4825" i="7"/>
  <c r="L3717" i="7"/>
  <c r="A4225" i="7"/>
  <c r="L11801" i="7"/>
  <c r="A4089" i="7"/>
  <c r="L11665" i="7"/>
  <c r="A4808" i="7"/>
  <c r="L4131" i="7"/>
  <c r="A4392" i="7"/>
  <c r="L11968" i="7"/>
  <c r="A4112" i="7"/>
  <c r="L11688" i="7"/>
  <c r="A3807" i="7"/>
  <c r="L11383" i="7"/>
  <c r="A4919" i="7"/>
  <c r="L3973" i="7"/>
  <c r="A4815" i="7"/>
  <c r="L3284" i="7"/>
  <c r="A4447" i="7"/>
  <c r="L12023" i="7"/>
  <c r="A4111" i="7"/>
  <c r="L11687" i="7"/>
  <c r="A3959" i="7"/>
  <c r="L11535" i="7"/>
  <c r="A4846" i="7"/>
  <c r="L4576" i="7"/>
  <c r="A4742" i="7"/>
  <c r="L4430" i="7"/>
  <c r="A4446" i="7"/>
  <c r="L12022" i="7"/>
  <c r="A4086" i="7"/>
  <c r="L11662" i="7"/>
  <c r="A3615" i="7"/>
  <c r="L11196" i="7"/>
  <c r="A4829" i="7"/>
  <c r="L4085" i="7"/>
  <c r="A4645" i="7"/>
  <c r="L3520" i="7"/>
  <c r="A4453" i="7"/>
  <c r="L12029" i="7"/>
  <c r="A4181" i="7"/>
  <c r="L11757" i="7"/>
  <c r="A3887" i="7"/>
  <c r="L11463" i="7"/>
  <c r="A4828" i="7"/>
  <c r="L4040" i="7"/>
  <c r="A4468" i="7"/>
  <c r="L12044" i="7"/>
  <c r="A4196" i="7"/>
  <c r="L11772" i="7"/>
  <c r="A4020" i="7"/>
  <c r="L11596" i="7"/>
  <c r="A3407" i="7"/>
  <c r="L10991" i="7"/>
  <c r="A4859" i="7"/>
  <c r="L4086" i="7"/>
  <c r="A4739" i="7"/>
  <c r="L3589" i="7"/>
  <c r="A4467" i="7"/>
  <c r="L12043" i="7"/>
  <c r="A4243" i="7"/>
  <c r="L11819" i="7"/>
  <c r="A3447" i="7"/>
  <c r="L11031" i="7"/>
  <c r="A3718" i="7"/>
  <c r="L11294" i="7"/>
  <c r="A3606" i="7"/>
  <c r="L11187" i="7"/>
  <c r="A3382" i="7"/>
  <c r="L10966" i="7"/>
  <c r="A2488" i="7"/>
  <c r="L10076" i="7"/>
  <c r="A3389" i="7"/>
  <c r="L10973" i="7"/>
  <c r="A3516" i="7"/>
  <c r="L11099" i="7"/>
  <c r="A3031" i="7"/>
  <c r="L10617" i="7"/>
  <c r="A3675" i="7"/>
  <c r="L11252" i="7"/>
  <c r="A3094" i="7"/>
  <c r="L10680" i="7"/>
  <c r="A3610" i="7"/>
  <c r="L11191" i="7"/>
  <c r="A3087" i="7"/>
  <c r="L10673" i="7"/>
  <c r="A3697" i="7"/>
  <c r="L11273" i="7"/>
  <c r="A3086" i="7"/>
  <c r="L10672" i="7"/>
  <c r="A3728" i="7"/>
  <c r="L11304" i="7"/>
  <c r="A3408" i="7"/>
  <c r="L10992"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L11519" i="7"/>
  <c r="A4222" i="7"/>
  <c r="L11798"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L11487" i="7"/>
  <c r="A4727" i="7"/>
  <c r="L4117" i="7"/>
  <c r="A4718" i="7"/>
  <c r="L3671" i="7"/>
  <c r="A4725" i="7"/>
  <c r="L4055" i="7"/>
  <c r="A4724" i="7"/>
  <c r="L3940" i="7"/>
  <c r="A3972" i="7"/>
  <c r="L11548" i="7"/>
  <c r="A4131" i="7"/>
  <c r="L11707" i="7"/>
  <c r="A2934" i="7"/>
  <c r="L10521" i="7"/>
  <c r="A3616" i="7"/>
  <c r="L11197" i="7"/>
  <c r="A1754" i="7"/>
  <c r="L9344" i="7"/>
  <c r="A2295" i="7"/>
  <c r="L9883" i="7"/>
  <c r="A1972" i="7"/>
  <c r="L9561" i="7"/>
  <c r="A1849" i="7"/>
  <c r="L9438" i="7"/>
  <c r="A1149" i="7"/>
  <c r="L8739" i="7"/>
  <c r="A693" i="7"/>
  <c r="L8283" i="7"/>
  <c r="A135" i="7"/>
  <c r="L7725" i="7"/>
  <c r="A3427" i="7"/>
  <c r="L11011" i="7"/>
  <c r="A2225" i="7"/>
  <c r="L9814" i="7"/>
  <c r="A1072" i="7"/>
  <c r="L8662" i="7"/>
  <c r="A5883" i="7"/>
  <c r="L4290" i="7"/>
  <c r="A5387" i="7"/>
  <c r="L3690" i="7"/>
  <c r="A3599" i="7"/>
  <c r="L11180" i="7"/>
  <c r="A5795" i="7"/>
  <c r="L4196" i="7"/>
  <c r="A5786" i="7"/>
  <c r="L4571" i="7"/>
  <c r="A5889" i="7"/>
  <c r="L4198" i="7"/>
  <c r="A5417" i="7"/>
  <c r="L3979" i="7"/>
  <c r="A5792" i="7"/>
  <c r="L4009" i="7"/>
  <c r="A5392" i="7"/>
  <c r="L4158" i="7"/>
  <c r="A5415" i="7"/>
  <c r="L3649" i="7"/>
  <c r="A5207" i="7"/>
  <c r="L3289" i="7"/>
  <c r="A5790" i="7"/>
  <c r="L3967" i="7"/>
  <c r="A4242" i="7"/>
  <c r="L11818" i="7"/>
  <c r="A5885" i="7"/>
  <c r="L3746" i="7"/>
  <c r="A5389" i="7"/>
  <c r="L3886" i="7"/>
  <c r="A3295" i="7"/>
  <c r="L10881" i="7"/>
  <c r="A5796" i="7"/>
  <c r="L4245" i="7"/>
  <c r="A4905" i="7"/>
  <c r="L3287" i="7"/>
  <c r="A4353" i="7"/>
  <c r="L11929" i="7"/>
  <c r="A4744" i="7"/>
  <c r="L4202" i="7"/>
  <c r="A4367" i="7"/>
  <c r="L11943" i="7"/>
  <c r="A3927" i="7"/>
  <c r="L11503" i="7"/>
  <c r="A4573" i="7"/>
  <c r="L12149" i="7"/>
  <c r="A4277" i="7"/>
  <c r="L11853" i="7"/>
  <c r="A3759" i="7"/>
  <c r="L11335" i="7"/>
  <c r="A4307" i="7"/>
  <c r="L11883" i="7"/>
  <c r="A3598" i="7"/>
  <c r="L11179" i="7"/>
  <c r="A3047" i="7"/>
  <c r="L10633" i="7"/>
  <c r="A3507" i="7"/>
  <c r="L11090" i="7"/>
  <c r="A3698" i="7"/>
  <c r="L11274" i="7"/>
  <c r="A3577" i="7"/>
  <c r="L11160" i="7"/>
  <c r="A3576" i="7"/>
  <c r="L11159"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L11683" i="7"/>
  <c r="A3305" i="7"/>
  <c r="L10890" i="7"/>
  <c r="A3116" i="7"/>
  <c r="L10702" i="7"/>
  <c r="A2825" i="7"/>
  <c r="L10412" i="7"/>
  <c r="A2026" i="7"/>
  <c r="L9615" i="7"/>
  <c r="A1215" i="7"/>
  <c r="L8805" i="7"/>
  <c r="A1403" i="7"/>
  <c r="L8993" i="7"/>
  <c r="A727" i="7"/>
  <c r="L8317" i="7"/>
  <c r="A4179" i="7"/>
  <c r="L11755" i="7"/>
  <c r="A2554" i="7"/>
  <c r="L10142" i="7"/>
  <c r="A330" i="7"/>
  <c r="L7920" i="7"/>
  <c r="A5288" i="7"/>
  <c r="L4002" i="7"/>
  <c r="A4951" i="7"/>
  <c r="L4223" i="7"/>
  <c r="A3378" i="7"/>
  <c r="L10962" i="7"/>
  <c r="A1887" i="7"/>
  <c r="L9476" i="7"/>
  <c r="A1010" i="7"/>
  <c r="L8600" i="7"/>
  <c r="A454" i="7"/>
  <c r="L8044" i="7"/>
  <c r="A5296" i="7"/>
  <c r="L3810" i="7"/>
  <c r="A3183" i="7"/>
  <c r="L10769" i="7"/>
  <c r="A3426" i="7"/>
  <c r="L11010"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L11594" i="7"/>
  <c r="A5085" i="7"/>
  <c r="L3461" i="7"/>
  <c r="A3809" i="7"/>
  <c r="L11385"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L12025" i="7"/>
  <c r="A4041" i="7"/>
  <c r="L11617" i="7"/>
  <c r="A3054" i="7"/>
  <c r="L10640" i="7"/>
  <c r="A4248" i="7"/>
  <c r="L11824" i="7"/>
  <c r="A4671" i="7"/>
  <c r="L3561" i="7"/>
  <c r="A4455" i="7"/>
  <c r="L12031" i="7"/>
  <c r="A4175" i="7"/>
  <c r="L11751" i="7"/>
  <c r="A4862" i="7"/>
  <c r="L4221" i="7"/>
  <c r="A4262" i="7"/>
  <c r="L11838" i="7"/>
  <c r="A4038" i="7"/>
  <c r="L11614" i="7"/>
  <c r="A4669" i="7"/>
  <c r="L3495" i="7"/>
  <c r="A4860" i="7"/>
  <c r="L3567" i="7"/>
  <c r="A4228" i="7"/>
  <c r="L11804" i="7"/>
  <c r="A4731" i="7"/>
  <c r="L4435" i="7"/>
  <c r="A4147" i="7"/>
  <c r="L11723" i="7"/>
  <c r="A3622" i="7"/>
  <c r="L11203" i="7"/>
  <c r="A3485" i="7"/>
  <c r="L11069" i="7"/>
  <c r="A3397" i="7"/>
  <c r="L10981" i="7"/>
  <c r="A3620" i="7"/>
  <c r="L11201" i="7"/>
  <c r="A3292" i="7"/>
  <c r="L10878" i="7"/>
  <c r="A3859" i="7"/>
  <c r="L11435" i="7"/>
  <c r="A3499" i="7"/>
  <c r="L11083" i="7"/>
  <c r="A3291" i="7"/>
  <c r="L10877" i="7"/>
  <c r="A3530" i="7"/>
  <c r="L11113" i="7"/>
  <c r="A2743" i="7"/>
  <c r="L10330" i="7"/>
  <c r="A3537" i="7"/>
  <c r="L11120" i="7"/>
  <c r="A3409" i="7"/>
  <c r="L10993" i="7"/>
  <c r="A3512" i="7"/>
  <c r="L11095"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L12106" i="7"/>
  <c r="A5560" i="7"/>
  <c r="L3859" i="7"/>
  <c r="A5087" i="7"/>
  <c r="L4304" i="7"/>
  <c r="A4600" i="7"/>
  <c r="L4383" i="7"/>
  <c r="A3604" i="7"/>
  <c r="L11185" i="7"/>
  <c r="A3115" i="7"/>
  <c r="L10701" i="7"/>
  <c r="A2571" i="7"/>
  <c r="L10159" i="7"/>
  <c r="A1734" i="7"/>
  <c r="L9324" i="7"/>
  <c r="A1402" i="7"/>
  <c r="L8992" i="7"/>
  <c r="A800" i="7"/>
  <c r="L8390" i="7"/>
  <c r="A4558" i="7"/>
  <c r="L12134" i="7"/>
  <c r="A4571" i="7"/>
  <c r="L12147" i="7"/>
  <c r="A5017" i="7"/>
  <c r="L3541" i="7"/>
  <c r="A5206" i="7"/>
  <c r="L3753" i="7"/>
  <c r="A4085" i="7"/>
  <c r="L11661" i="7"/>
  <c r="A2887" i="7"/>
  <c r="L10474" i="7"/>
  <c r="A1591" i="7"/>
  <c r="L9181" i="7"/>
  <c r="A332" i="7"/>
  <c r="L7922" i="7"/>
  <c r="A5945" i="7"/>
  <c r="L4634" i="7"/>
  <c r="A5632" i="7"/>
  <c r="L4272" i="7"/>
  <c r="A5223" i="7"/>
  <c r="L3470" i="7"/>
  <c r="A5629" i="7"/>
  <c r="L4269" i="7"/>
  <c r="A5620" i="7"/>
  <c r="L4266" i="7"/>
  <c r="A3977" i="7"/>
  <c r="L11553" i="7"/>
  <c r="A4543" i="7"/>
  <c r="L12119" i="7"/>
  <c r="A4198" i="7"/>
  <c r="L11774" i="7"/>
  <c r="A3988" i="7"/>
  <c r="L11564" i="7"/>
  <c r="A3827" i="7"/>
  <c r="L11403" i="7"/>
  <c r="A3528" i="7"/>
  <c r="L11111" i="7"/>
  <c r="A2218" i="7"/>
  <c r="L9807" i="7"/>
  <c r="A3170" i="7"/>
  <c r="L10756" i="7"/>
  <c r="A2217" i="7"/>
  <c r="L9806" i="7"/>
  <c r="A2613" i="7"/>
  <c r="L10200" i="7"/>
  <c r="A2050" i="7"/>
  <c r="L9639" i="7"/>
  <c r="A1679" i="7"/>
  <c r="L9269" i="7"/>
  <c r="A1034" i="7"/>
  <c r="L8624" i="7"/>
  <c r="A312" i="7"/>
  <c r="L7902" i="7"/>
  <c r="A4053" i="7"/>
  <c r="L11629"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L11407" i="7"/>
  <c r="A4760" i="7"/>
  <c r="L3987" i="7"/>
  <c r="A4759" i="7"/>
  <c r="L3804" i="7"/>
  <c r="A4319" i="7"/>
  <c r="L11895" i="7"/>
  <c r="A4766" i="7"/>
  <c r="L4436" i="7"/>
  <c r="A4413" i="7"/>
  <c r="L11989" i="7"/>
  <c r="A4285" i="7"/>
  <c r="L11861" i="7"/>
  <c r="A4771" i="7"/>
  <c r="L4440" i="7"/>
  <c r="A4283" i="7"/>
  <c r="L11859" i="7"/>
  <c r="A3134" i="7"/>
  <c r="L10720" i="7"/>
  <c r="A3556" i="7"/>
  <c r="L11139" i="7"/>
  <c r="A3562" i="7"/>
  <c r="L11145" i="7"/>
  <c r="A2871" i="7"/>
  <c r="L10458" i="7"/>
  <c r="A3496" i="7"/>
  <c r="L11080"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L11808" i="7"/>
  <c r="A3949" i="7"/>
  <c r="L11525" i="7"/>
  <c r="A3142" i="7"/>
  <c r="L10728" i="7"/>
  <c r="A1978" i="7"/>
  <c r="L9567" i="7"/>
  <c r="A1135" i="7"/>
  <c r="L8725" i="7"/>
  <c r="A1136" i="7"/>
  <c r="L8726" i="7"/>
  <c r="A5323" i="7"/>
  <c r="L3602" i="7"/>
  <c r="A5325" i="7"/>
  <c r="L4076" i="7"/>
  <c r="A3828" i="7"/>
  <c r="L11404" i="7"/>
  <c r="A4811" i="7"/>
  <c r="L4292" i="7"/>
  <c r="A3625" i="7"/>
  <c r="L11206" i="7"/>
  <c r="A1993" i="7"/>
  <c r="L9582" i="7"/>
  <c r="A1040" i="7"/>
  <c r="L8630" i="7"/>
  <c r="A4946" i="7"/>
  <c r="L3870" i="7"/>
  <c r="A5038" i="7"/>
  <c r="L4142" i="7"/>
  <c r="A4943" i="7"/>
  <c r="L3642" i="7"/>
  <c r="A4941" i="7"/>
  <c r="L3371" i="7"/>
  <c r="A3550" i="7"/>
  <c r="L11133"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L10957" i="7"/>
  <c r="A2306" i="7"/>
  <c r="L9894" i="7"/>
  <c r="A1349" i="7"/>
  <c r="L8939" i="7"/>
  <c r="A527" i="7"/>
  <c r="L8117" i="7"/>
  <c r="A5555" i="7"/>
  <c r="L3359" i="7"/>
  <c r="A5554" i="7"/>
  <c r="L4322" i="7"/>
  <c r="A3796" i="7"/>
  <c r="L11372"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L11953" i="7"/>
  <c r="A4293" i="7"/>
  <c r="L11869" i="7"/>
  <c r="A2544" i="7"/>
  <c r="L10132" i="7"/>
  <c r="A3786" i="7"/>
  <c r="L11362" i="7"/>
  <c r="A3585" i="7"/>
  <c r="L11168"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L11649" i="7"/>
  <c r="A4239" i="7"/>
  <c r="L11815" i="7"/>
  <c r="A4077" i="7"/>
  <c r="L11653" i="7"/>
  <c r="A4075" i="7"/>
  <c r="L11651" i="7"/>
  <c r="A3462" i="7"/>
  <c r="L11046" i="7"/>
  <c r="A3509" i="7"/>
  <c r="L11092" i="7"/>
  <c r="A3716" i="7"/>
  <c r="L11292" i="7"/>
  <c r="A3667" i="7"/>
  <c r="L11244" i="7"/>
  <c r="A3650" i="7"/>
  <c r="L11227" i="7"/>
  <c r="A3705" i="7"/>
  <c r="L11281" i="7"/>
  <c r="A3336" i="7"/>
  <c r="L10920"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L11963" i="7"/>
  <c r="A3838" i="7"/>
  <c r="L11414" i="7"/>
  <c r="A3219" i="7"/>
  <c r="L10805" i="7"/>
  <c r="A2840" i="7"/>
  <c r="L10427" i="7"/>
  <c r="A1682" i="7"/>
  <c r="L9272" i="7"/>
  <c r="A1585" i="7"/>
  <c r="L9175" i="7"/>
  <c r="A1209" i="7"/>
  <c r="L8799" i="7"/>
  <c r="A658" i="7"/>
  <c r="L8248" i="7"/>
  <c r="A5010" i="7"/>
  <c r="L3572" i="7"/>
  <c r="A5316" i="7"/>
  <c r="L3912" i="7"/>
  <c r="A4509" i="7"/>
  <c r="L12085" i="7"/>
  <c r="A3001" i="7"/>
  <c r="L10588" i="7"/>
  <c r="A555" i="7"/>
  <c r="L8145" i="7"/>
  <c r="A5523" i="7"/>
  <c r="L4161" i="7"/>
  <c r="A5515" i="7"/>
  <c r="L3385" i="7"/>
  <c r="A5699" i="7"/>
  <c r="L4251" i="7"/>
  <c r="A4818" i="7"/>
  <c r="L3408" i="7"/>
  <c r="A5658" i="7"/>
  <c r="L3960" i="7"/>
  <c r="A5330" i="7"/>
  <c r="L3603" i="7"/>
  <c r="A5697" i="7"/>
  <c r="L4378" i="7"/>
  <c r="A5313" i="7"/>
  <c r="L4334" i="7"/>
  <c r="A4450" i="7"/>
  <c r="L12026" i="7"/>
  <c r="A5512" i="7"/>
  <c r="L3355" i="7"/>
  <c r="A5336" i="7"/>
  <c r="L4427" i="7"/>
  <c r="A5144" i="7"/>
  <c r="L3452" i="7"/>
  <c r="A5895" i="7"/>
  <c r="L3713" i="7"/>
  <c r="A5311" i="7"/>
  <c r="L4426" i="7"/>
  <c r="A4858" i="7"/>
  <c r="L3865" i="7"/>
  <c r="A4026" i="7"/>
  <c r="L11602" i="7"/>
  <c r="A5526" i="7"/>
  <c r="L4164" i="7"/>
  <c r="A5334" i="7"/>
  <c r="L4064" i="7"/>
  <c r="A5078" i="7"/>
  <c r="L4340" i="7"/>
  <c r="A4186" i="7"/>
  <c r="L11762" i="7"/>
  <c r="A5653" i="7"/>
  <c r="L3393" i="7"/>
  <c r="A5405" i="7"/>
  <c r="L3889" i="7"/>
  <c r="A5309" i="7"/>
  <c r="L4234" i="7"/>
  <c r="A5077" i="7"/>
  <c r="L4095" i="7"/>
  <c r="A5652" i="7"/>
  <c r="L3392" i="7"/>
  <c r="A5508" i="7"/>
  <c r="L3351" i="7"/>
  <c r="A5292" i="7"/>
  <c r="L3610" i="7"/>
  <c r="A4961" i="7"/>
  <c r="L3373" i="7"/>
  <c r="A3894" i="7"/>
  <c r="L11470" i="7"/>
  <c r="A4809" i="7"/>
  <c r="L4217" i="7"/>
  <c r="A4201" i="7"/>
  <c r="L11777" i="7"/>
  <c r="A4017" i="7"/>
  <c r="L11593" i="7"/>
  <c r="A4648" i="7"/>
  <c r="L3669" i="7"/>
  <c r="A4200" i="7"/>
  <c r="L11776" i="7"/>
  <c r="A4088" i="7"/>
  <c r="L11664" i="7"/>
  <c r="A3471" i="7"/>
  <c r="L11055" i="7"/>
  <c r="A4855" i="7"/>
  <c r="L4425" i="7"/>
  <c r="A4807" i="7"/>
  <c r="L4084" i="7"/>
  <c r="A4423" i="7"/>
  <c r="L11999" i="7"/>
  <c r="A4095" i="7"/>
  <c r="L11671" i="7"/>
  <c r="A3863" i="7"/>
  <c r="L11439" i="7"/>
  <c r="A4830" i="7"/>
  <c r="L4218" i="7"/>
  <c r="A4646" i="7"/>
  <c r="L3560" i="7"/>
  <c r="A4246" i="7"/>
  <c r="L11822" i="7"/>
  <c r="A4030" i="7"/>
  <c r="L11606" i="7"/>
  <c r="A3375" i="7"/>
  <c r="L10959" i="7"/>
  <c r="A4821" i="7"/>
  <c r="L3521" i="7"/>
  <c r="A4637" i="7"/>
  <c r="L4590" i="7"/>
  <c r="A4429" i="7"/>
  <c r="L12005" i="7"/>
  <c r="A4165" i="7"/>
  <c r="L11741" i="7"/>
  <c r="A3671" i="7"/>
  <c r="L11248" i="7"/>
  <c r="A4740" i="7"/>
  <c r="L4039" i="7"/>
  <c r="A4428" i="7"/>
  <c r="L12004" i="7"/>
  <c r="A4164" i="7"/>
  <c r="L11740" i="7"/>
  <c r="A3940" i="7"/>
  <c r="L11516" i="7"/>
  <c r="A3166" i="7"/>
  <c r="L10752" i="7"/>
  <c r="A4843" i="7"/>
  <c r="L4533" i="7"/>
  <c r="A4507" i="7"/>
  <c r="L12083" i="7"/>
  <c r="A4451" i="7"/>
  <c r="L12027" i="7"/>
  <c r="A4171" i="7"/>
  <c r="L11747" i="7"/>
  <c r="A3886" i="7"/>
  <c r="L11462" i="7"/>
  <c r="A3710" i="7"/>
  <c r="L11286" i="7"/>
  <c r="A3518" i="7"/>
  <c r="L11101" i="7"/>
  <c r="A3358" i="7"/>
  <c r="L10942" i="7"/>
  <c r="A3677" i="7"/>
  <c r="L11254" i="7"/>
  <c r="A3293" i="7"/>
  <c r="L10879" i="7"/>
  <c r="A3388" i="7"/>
  <c r="L10972" i="7"/>
  <c r="A2806" i="7"/>
  <c r="L10393" i="7"/>
  <c r="A3483" i="7"/>
  <c r="L11067" i="7"/>
  <c r="A2774" i="7"/>
  <c r="L10361" i="7"/>
  <c r="A3498" i="7"/>
  <c r="L11082" i="7"/>
  <c r="A2767" i="7"/>
  <c r="L10354" i="7"/>
  <c r="A3609" i="7"/>
  <c r="L11190" i="7"/>
  <c r="A3864" i="7"/>
  <c r="L11440" i="7"/>
  <c r="A3720" i="7"/>
  <c r="L11296" i="7"/>
  <c r="A3400" i="7"/>
  <c r="L10984"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L11821"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L11531" i="7"/>
  <c r="A3761" i="7"/>
  <c r="L11337" i="7"/>
  <c r="A2127" i="7"/>
  <c r="L9716" i="7"/>
  <c r="A2466" i="7"/>
  <c r="L10054" i="7"/>
  <c r="A2669" i="7"/>
  <c r="L10256" i="7"/>
  <c r="A1756" i="7"/>
  <c r="L9346" i="7"/>
  <c r="A951" i="7"/>
  <c r="L8541" i="7"/>
  <c r="A1148" i="7"/>
  <c r="L8738" i="7"/>
  <c r="A291" i="7"/>
  <c r="L7881" i="7"/>
  <c r="A4065" i="7"/>
  <c r="L11641"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L11913" i="7"/>
  <c r="A4080" i="7"/>
  <c r="L11656" i="7"/>
  <c r="A4359" i="7"/>
  <c r="L11935" i="7"/>
  <c r="A4758" i="7"/>
  <c r="L4331" i="7"/>
  <c r="A4365" i="7"/>
  <c r="L11941" i="7"/>
  <c r="A4756" i="7"/>
  <c r="L3794" i="7"/>
  <c r="A4907" i="7"/>
  <c r="L3546" i="7"/>
  <c r="A4163" i="7"/>
  <c r="L11739" i="7"/>
  <c r="A3078" i="7"/>
  <c r="L10664" i="7"/>
  <c r="A3660" i="7"/>
  <c r="L11237" i="7"/>
  <c r="A3363" i="7"/>
  <c r="L10947" i="7"/>
  <c r="A3578" i="7"/>
  <c r="L11161" i="7"/>
  <c r="A2854" i="7"/>
  <c r="L10441" i="7"/>
  <c r="A3488" i="7"/>
  <c r="L11072"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L11240" i="7"/>
  <c r="A3798" i="7"/>
  <c r="L11374" i="7"/>
  <c r="A3873" i="7"/>
  <c r="L11449" i="7"/>
  <c r="A2978" i="7"/>
  <c r="L10565" i="7"/>
  <c r="A2233" i="7"/>
  <c r="L9821" i="7"/>
  <c r="A1778" i="7"/>
  <c r="L9367" i="7"/>
  <c r="A919" i="7"/>
  <c r="L8509" i="7"/>
  <c r="A689" i="7"/>
  <c r="L8279" i="7"/>
  <c r="A1675" i="7"/>
  <c r="L9265" i="7"/>
  <c r="A3520" i="7"/>
  <c r="L11103" i="7"/>
  <c r="A3187" i="7"/>
  <c r="L10773" i="7"/>
  <c r="A2785" i="7"/>
  <c r="L10372" i="7"/>
  <c r="A2523" i="7"/>
  <c r="L10111" i="7"/>
  <c r="A2093" i="7"/>
  <c r="L9682" i="7"/>
  <c r="A1400" i="7"/>
  <c r="L8990" i="7"/>
  <c r="A7" i="7"/>
  <c r="L7597" i="7"/>
  <c r="A3239" i="7"/>
  <c r="L10825" i="7"/>
  <c r="A2128" i="7"/>
  <c r="L9717" i="7"/>
  <c r="A710" i="7"/>
  <c r="L8300" i="7"/>
  <c r="A5287" i="7"/>
  <c r="L3758" i="7"/>
  <c r="A4093" i="7"/>
  <c r="L11669" i="7"/>
  <c r="A2860" i="7"/>
  <c r="L10447" i="7"/>
  <c r="A1573" i="7"/>
  <c r="L9163" i="7"/>
  <c r="A459" i="7"/>
  <c r="L8049" i="7"/>
  <c r="A148" i="7"/>
  <c r="L7738" i="7"/>
  <c r="A4050" i="7"/>
  <c r="L11626" i="7"/>
  <c r="A3214" i="7"/>
  <c r="L10800" i="7"/>
  <c r="A3098" i="7"/>
  <c r="L10684" i="7"/>
  <c r="A926" i="7"/>
  <c r="L8516" i="7"/>
  <c r="A2117" i="7"/>
  <c r="L9706" i="7"/>
  <c r="A228" i="7"/>
  <c r="L7818" i="7"/>
  <c r="A5235" i="7"/>
  <c r="L3447" i="7"/>
  <c r="A5538" i="7"/>
  <c r="L3443" i="7"/>
  <c r="A4098" i="7"/>
  <c r="L11674"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L12082" i="7"/>
  <c r="A5100" i="7"/>
  <c r="L4069" i="7"/>
  <c r="A4505" i="7"/>
  <c r="L12081" i="7"/>
  <c r="A4393" i="7"/>
  <c r="L11969" i="7"/>
  <c r="A3479" i="7"/>
  <c r="L11063" i="7"/>
  <c r="A4672" i="7"/>
  <c r="L3601" i="7"/>
  <c r="A4184" i="7"/>
  <c r="L11760" i="7"/>
  <c r="A4479" i="7"/>
  <c r="L12055" i="7"/>
  <c r="A4431" i="7"/>
  <c r="L12007" i="7"/>
  <c r="A4167" i="7"/>
  <c r="L11743" i="7"/>
  <c r="A4670" i="7"/>
  <c r="L3510" i="7"/>
  <c r="A4182" i="7"/>
  <c r="L11758" i="7"/>
  <c r="A3861" i="7"/>
  <c r="L11437" i="7"/>
  <c r="A4477" i="7"/>
  <c r="L12053" i="7"/>
  <c r="A4836" i="7"/>
  <c r="L4041" i="7"/>
  <c r="A4108" i="7"/>
  <c r="L11684" i="7"/>
  <c r="A4667" i="7"/>
  <c r="L3305" i="7"/>
  <c r="A4067" i="7"/>
  <c r="L11643" i="7"/>
  <c r="A3534" i="7"/>
  <c r="L11117" i="7"/>
  <c r="A3477" i="7"/>
  <c r="L11061" i="7"/>
  <c r="A2706" i="7"/>
  <c r="L10293" i="7"/>
  <c r="A3492" i="7"/>
  <c r="L11076" i="7"/>
  <c r="A3095" i="7"/>
  <c r="L10681" i="7"/>
  <c r="A3731" i="7"/>
  <c r="L11307" i="7"/>
  <c r="A3491" i="7"/>
  <c r="L11075" i="7"/>
  <c r="A3030" i="7"/>
  <c r="L10616" i="7"/>
  <c r="A3514" i="7"/>
  <c r="L11097" i="7"/>
  <c r="A3881" i="7"/>
  <c r="L11457" i="7"/>
  <c r="A3481" i="7"/>
  <c r="L11065" i="7"/>
  <c r="A3289" i="7"/>
  <c r="L10875" i="7"/>
  <c r="A3480" i="7"/>
  <c r="L11064"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L10930" i="7"/>
  <c r="A2649" i="7"/>
  <c r="L10236" i="7"/>
  <c r="A2563" i="7"/>
  <c r="L10151" i="7"/>
  <c r="A1380" i="7"/>
  <c r="L8970" i="7"/>
  <c r="A1378" i="7"/>
  <c r="L8968" i="7"/>
  <c r="A351" i="7"/>
  <c r="L7941" i="7"/>
  <c r="A4570" i="7"/>
  <c r="L12146" i="7"/>
  <c r="A4581" i="7"/>
  <c r="L12157" i="7"/>
  <c r="A4555" i="7"/>
  <c r="L12131" i="7"/>
  <c r="A5019" i="7"/>
  <c r="L4551" i="7"/>
  <c r="A5205" i="7"/>
  <c r="L3752" i="7"/>
  <c r="A5204" i="7"/>
  <c r="L3751" i="7"/>
  <c r="A4051" i="7"/>
  <c r="L11627" i="7"/>
  <c r="A3769" i="7"/>
  <c r="L11345" i="7"/>
  <c r="A659" i="7"/>
  <c r="L8249" i="7"/>
  <c r="A5633" i="7"/>
  <c r="L4273" i="7"/>
  <c r="A5624" i="7"/>
  <c r="L4268" i="7"/>
  <c r="A5630" i="7"/>
  <c r="L4270" i="7"/>
  <c r="A5621" i="7"/>
  <c r="L3536" i="7"/>
  <c r="A5124" i="7"/>
  <c r="L4332" i="7"/>
  <c r="A3969" i="7"/>
  <c r="L11545" i="7"/>
  <c r="A4495" i="7"/>
  <c r="L12071" i="7"/>
  <c r="A4677" i="7"/>
  <c r="L3367" i="7"/>
  <c r="A4675" i="7"/>
  <c r="L3316" i="7"/>
  <c r="A3755" i="7"/>
  <c r="L11331" i="7"/>
  <c r="A3312" i="7"/>
  <c r="L10897" i="7"/>
  <c r="A3107" i="7"/>
  <c r="L10693" i="7"/>
  <c r="A2810" i="7"/>
  <c r="L10397" i="7"/>
  <c r="A1906" i="7"/>
  <c r="L9495" i="7"/>
  <c r="A2139" i="7"/>
  <c r="L9728" i="7"/>
  <c r="A1628" i="7"/>
  <c r="L9218" i="7"/>
  <c r="A1655" i="7"/>
  <c r="L9245" i="7"/>
  <c r="A162" i="7"/>
  <c r="L7752" i="7"/>
  <c r="A150" i="7"/>
  <c r="L7740" i="7"/>
  <c r="A3646" i="7"/>
  <c r="L11223" i="7"/>
  <c r="A273" i="7"/>
  <c r="L7863" i="7"/>
  <c r="A5267" i="7"/>
  <c r="L4263" i="7"/>
  <c r="A5603" i="7"/>
  <c r="L4171" i="7"/>
  <c r="A5571" i="7"/>
  <c r="L4484" i="7"/>
  <c r="A5602" i="7"/>
  <c r="L4170" i="7"/>
  <c r="A5570" i="7"/>
  <c r="L3483" i="7"/>
  <c r="A4762" i="7"/>
  <c r="L4128" i="7"/>
  <c r="A5609" i="7"/>
  <c r="L4526" i="7"/>
  <c r="A5577" i="7"/>
  <c r="L4411" i="7"/>
  <c r="A4058" i="7"/>
  <c r="L11634" i="7"/>
  <c r="A5592" i="7"/>
  <c r="L3893" i="7"/>
  <c r="A5607" i="7"/>
  <c r="L4175" i="7"/>
  <c r="A5575" i="7"/>
  <c r="L4487" i="7"/>
  <c r="A5582" i="7"/>
  <c r="L3693" i="7"/>
  <c r="A5597" i="7"/>
  <c r="L3898" i="7"/>
  <c r="A5565" i="7"/>
  <c r="L3478" i="7"/>
  <c r="A5596" i="7"/>
  <c r="L3897" i="7"/>
  <c r="A5564" i="7"/>
  <c r="L3477" i="7"/>
  <c r="A4409" i="7"/>
  <c r="L11985" i="7"/>
  <c r="A3559" i="7"/>
  <c r="L11142" i="7"/>
  <c r="A4056" i="7"/>
  <c r="L11632" i="7"/>
  <c r="A4407" i="7"/>
  <c r="L11983" i="7"/>
  <c r="A4287" i="7"/>
  <c r="L11863" i="7"/>
  <c r="A3423" i="7"/>
  <c r="L11007" i="7"/>
  <c r="A4405" i="7"/>
  <c r="L11981" i="7"/>
  <c r="A4788" i="7"/>
  <c r="L3283" i="7"/>
  <c r="A4763" i="7"/>
  <c r="L4129" i="7"/>
  <c r="A3766" i="7"/>
  <c r="L11342" i="7"/>
  <c r="A3565" i="7"/>
  <c r="L11148" i="7"/>
  <c r="A3563" i="7"/>
  <c r="L11146" i="7"/>
  <c r="A3554" i="7"/>
  <c r="L11137" i="7"/>
  <c r="A3784" i="7"/>
  <c r="L11360" i="7"/>
  <c r="A3424" i="7"/>
  <c r="L11008"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L11524" i="7"/>
  <c r="A2788" i="7"/>
  <c r="L10375" i="7"/>
  <c r="A2478" i="7"/>
  <c r="L10066" i="7"/>
  <c r="A1977" i="7"/>
  <c r="L9566" i="7"/>
  <c r="A610" i="7"/>
  <c r="L8200" i="7"/>
  <c r="A5327" i="7"/>
  <c r="L4474" i="7"/>
  <c r="A5324" i="7"/>
  <c r="L3613" i="7"/>
  <c r="A4814" i="7"/>
  <c r="L3988" i="7"/>
  <c r="A3517" i="7"/>
  <c r="L11100" i="7"/>
  <c r="A2282" i="7"/>
  <c r="L9870" i="7"/>
  <c r="A2022" i="7"/>
  <c r="L9611" i="7"/>
  <c r="A664" i="7"/>
  <c r="L8254" i="7"/>
  <c r="A5040" i="7"/>
  <c r="L4456" i="7"/>
  <c r="A5037" i="7"/>
  <c r="L4141" i="7"/>
  <c r="A4351" i="7"/>
  <c r="L11927" i="7"/>
  <c r="A3914" i="7"/>
  <c r="L11490" i="7"/>
  <c r="A3549" i="7"/>
  <c r="L11132"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L11468" i="7"/>
  <c r="A2319" i="7"/>
  <c r="L9907" i="7"/>
  <c r="A1041" i="7"/>
  <c r="L8631" i="7"/>
  <c r="A2350" i="7"/>
  <c r="L9938" i="7"/>
  <c r="A5015" i="7"/>
  <c r="L3324" i="7"/>
  <c r="A2679" i="7"/>
  <c r="L10266" i="7"/>
  <c r="A3045" i="7"/>
  <c r="L10631" i="7"/>
  <c r="A1451" i="7"/>
  <c r="L9041" i="7"/>
  <c r="A5556" i="7"/>
  <c r="L3598" i="7"/>
  <c r="A3412" i="7"/>
  <c r="L10996"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L11518" i="7"/>
  <c r="A4291" i="7"/>
  <c r="L11867" i="7"/>
  <c r="A3215" i="7"/>
  <c r="L10801" i="7"/>
  <c r="A2879" i="7"/>
  <c r="L10466" i="7"/>
  <c r="A3189" i="7"/>
  <c r="L10775" i="7"/>
  <c r="A2552" i="7"/>
  <c r="L10140" i="7"/>
  <c r="A2121" i="7"/>
  <c r="L9710" i="7"/>
  <c r="A2044" i="7"/>
  <c r="L9633" i="7"/>
  <c r="A1680" i="7"/>
  <c r="L9270" i="7"/>
  <c r="A1249" i="7"/>
  <c r="L8839" i="7"/>
  <c r="A758" i="7"/>
  <c r="L8348" i="7"/>
  <c r="A4472" i="7"/>
  <c r="L12048" i="7"/>
  <c r="A4172" i="7"/>
  <c r="L11748" i="7"/>
  <c r="A3466" i="7"/>
  <c r="L11050" i="7"/>
  <c r="A3026" i="7"/>
  <c r="L10612" i="7"/>
  <c r="A1786" i="7"/>
  <c r="L9375" i="7"/>
  <c r="A2163" i="7"/>
  <c r="L9752" i="7"/>
  <c r="A2023" i="7"/>
  <c r="L9612" i="7"/>
  <c r="A4590" i="7"/>
  <c r="L12166" i="7"/>
  <c r="A3334" i="7"/>
  <c r="L10918" i="7"/>
  <c r="A3666" i="7"/>
  <c r="L11243" i="7"/>
  <c r="A3011" i="7"/>
  <c r="L10598" i="7"/>
  <c r="A2606" i="7"/>
  <c r="A1366" i="7"/>
  <c r="L8956" i="7"/>
  <c r="A1773" i="7"/>
  <c r="A912" i="7"/>
  <c r="L8502" i="7"/>
  <c r="A5399" i="7"/>
  <c r="L3837" i="7"/>
  <c r="A2586" i="7"/>
  <c r="L10174" i="7"/>
  <c r="A4052" i="7"/>
  <c r="L11628" i="7"/>
  <c r="A3624" i="7"/>
  <c r="L11205"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L11645" i="7"/>
  <c r="A3490" i="7"/>
  <c r="L11074" i="7"/>
  <c r="A1633" i="7"/>
  <c r="L9223" i="7"/>
  <c r="A286" i="7"/>
  <c r="L7876" i="7"/>
  <c r="A4577" i="7"/>
  <c r="L12153" i="7"/>
  <c r="A4142" i="7"/>
  <c r="L11718" i="7"/>
  <c r="A4580" i="7"/>
  <c r="L12156" i="7"/>
  <c r="A4139" i="7"/>
  <c r="L11715" i="7"/>
  <c r="A3371" i="7"/>
  <c r="L10955" i="7"/>
  <c r="A3680" i="7"/>
  <c r="L11257"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L11506" i="7"/>
  <c r="A5050" i="7"/>
  <c r="L3325" i="7"/>
  <c r="A5944" i="7"/>
  <c r="L4633" i="7"/>
  <c r="A4983" i="7"/>
  <c r="L4358" i="7"/>
  <c r="A3938" i="7"/>
  <c r="L11514" i="7"/>
  <c r="A5942" i="7"/>
  <c r="L4631" i="7"/>
  <c r="A3039" i="7"/>
  <c r="L10625" i="7"/>
  <c r="A5061" i="7"/>
  <c r="L4312" i="7"/>
  <c r="A5044" i="7"/>
  <c r="L3573" i="7"/>
  <c r="A3935" i="7"/>
  <c r="L11511" i="7"/>
  <c r="A4220" i="7"/>
  <c r="L11796" i="7"/>
  <c r="A3931" i="7"/>
  <c r="L11507" i="7"/>
  <c r="A3701" i="7"/>
  <c r="L11277" i="7"/>
  <c r="A3364" i="7"/>
  <c r="L10948" i="7"/>
  <c r="A3360" i="7"/>
  <c r="L10944"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L12066" i="7"/>
  <c r="A5673" i="7"/>
  <c r="L4021" i="7"/>
  <c r="A4482" i="7"/>
  <c r="L12058" i="7"/>
  <c r="A5680" i="7"/>
  <c r="L4330" i="7"/>
  <c r="A5224" i="7"/>
  <c r="L3512" i="7"/>
  <c r="A4522" i="7"/>
  <c r="L12098" i="7"/>
  <c r="A5230" i="7"/>
  <c r="L3881" i="7"/>
  <c r="A5677" i="7"/>
  <c r="L3398" i="7"/>
  <c r="A5228" i="7"/>
  <c r="L3742" i="7"/>
  <c r="A4561" i="7"/>
  <c r="L12137" i="7"/>
  <c r="A4481" i="7"/>
  <c r="L12057" i="7"/>
  <c r="A4209" i="7"/>
  <c r="L11785" i="7"/>
  <c r="A3953" i="7"/>
  <c r="L11529" i="7"/>
  <c r="A2733" i="7"/>
  <c r="L10320" i="7"/>
  <c r="A4520" i="7"/>
  <c r="L12096" i="7"/>
  <c r="A4216" i="7"/>
  <c r="L11792" i="7"/>
  <c r="A3968" i="7"/>
  <c r="L11544" i="7"/>
  <c r="A3735" i="7"/>
  <c r="L11311" i="7"/>
  <c r="A4567" i="7"/>
  <c r="L12143" i="7"/>
  <c r="A4519" i="7"/>
  <c r="L12095" i="7"/>
  <c r="A4215" i="7"/>
  <c r="L11791" i="7"/>
  <c r="A3967" i="7"/>
  <c r="L11543" i="7"/>
  <c r="A4518" i="7"/>
  <c r="L12094" i="7"/>
  <c r="A4254" i="7"/>
  <c r="L11830" i="7"/>
  <c r="A4118" i="7"/>
  <c r="L11694" i="7"/>
  <c r="A3844" i="7"/>
  <c r="L11420" i="7"/>
  <c r="A4517" i="7"/>
  <c r="L12093" i="7"/>
  <c r="A4269" i="7"/>
  <c r="L11845" i="7"/>
  <c r="A4205" i="7"/>
  <c r="L11781" i="7"/>
  <c r="A3415" i="7"/>
  <c r="L10999" i="7"/>
  <c r="A4492" i="7"/>
  <c r="L12068" i="7"/>
  <c r="A4252" i="7"/>
  <c r="L11828" i="7"/>
  <c r="A4124" i="7"/>
  <c r="L11700" i="7"/>
  <c r="A4563" i="7"/>
  <c r="L12139" i="7"/>
  <c r="A4483" i="7"/>
  <c r="L12059" i="7"/>
  <c r="A4211" i="7"/>
  <c r="L11787" i="7"/>
  <c r="A3367" i="7"/>
  <c r="L10951" i="7"/>
  <c r="A3846" i="7"/>
  <c r="L11422" i="7"/>
  <c r="A3582" i="7"/>
  <c r="L11165" i="7"/>
  <c r="A3414" i="7"/>
  <c r="L10998" i="7"/>
  <c r="A3741" i="7"/>
  <c r="L11317" i="7"/>
  <c r="A3581" i="7"/>
  <c r="L11164" i="7"/>
  <c r="A3437" i="7"/>
  <c r="L11021" i="7"/>
  <c r="A2688" i="7"/>
  <c r="L10275" i="7"/>
  <c r="A3724" i="7"/>
  <c r="L11300" i="7"/>
  <c r="A3436" i="7"/>
  <c r="L11020" i="7"/>
  <c r="A3907" i="7"/>
  <c r="L11483" i="7"/>
  <c r="A3819" i="7"/>
  <c r="L11395" i="7"/>
  <c r="A3643" i="7"/>
  <c r="A3323" i="7"/>
  <c r="L10908" i="7"/>
  <c r="A3850" i="7"/>
  <c r="L11426" i="7"/>
  <c r="A3738" i="7"/>
  <c r="L11314" i="7"/>
  <c r="A3474" i="7"/>
  <c r="L11058" i="7"/>
  <c r="A3322" i="7"/>
  <c r="L10907" i="7"/>
  <c r="A3175" i="7"/>
  <c r="L10761" i="7"/>
  <c r="A2458" i="7"/>
  <c r="L10046" i="7"/>
  <c r="A3641" i="7"/>
  <c r="L11221" i="7"/>
  <c r="A3457" i="7"/>
  <c r="L11041" i="7"/>
  <c r="A3321" i="7"/>
  <c r="L10906" i="7"/>
  <c r="A3006" i="7"/>
  <c r="L10593" i="7"/>
  <c r="A2618" i="7"/>
  <c r="L10205" i="7"/>
  <c r="A3776" i="7"/>
  <c r="L11352" i="7"/>
  <c r="A3608" i="7"/>
  <c r="L11189" i="7"/>
  <c r="A3440" i="7"/>
  <c r="L11024" i="7"/>
  <c r="A3344" i="7"/>
  <c r="L10928"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L12074" i="7"/>
  <c r="A2712" i="7"/>
  <c r="L10299" i="7"/>
  <c r="A1032" i="7"/>
  <c r="L8622" i="7"/>
  <c r="A5373" i="7"/>
  <c r="L3955" i="7"/>
  <c r="A4776" i="7"/>
  <c r="L4083" i="7"/>
  <c r="A4773" i="7"/>
  <c r="L3424" i="7"/>
  <c r="A3782" i="7"/>
  <c r="L11358" i="7"/>
  <c r="A2880" i="7"/>
  <c r="L10467" i="7"/>
  <c r="A2137" i="7"/>
  <c r="L9726" i="7"/>
  <c r="A1263" i="7"/>
  <c r="L8853" i="7"/>
  <c r="A198" i="7"/>
  <c r="L7788" i="7"/>
  <c r="A3799" i="7"/>
  <c r="L11375" i="7"/>
  <c r="A4303" i="7"/>
  <c r="L11879" i="7"/>
  <c r="A4068" i="7"/>
  <c r="L11644" i="7"/>
  <c r="A3811" i="7"/>
  <c r="L11387" i="7"/>
  <c r="A3722" i="7"/>
  <c r="L11298"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L11496" i="7"/>
  <c r="A4295" i="7"/>
  <c r="L11871" i="7"/>
  <c r="A4397" i="7"/>
  <c r="L11973" i="7"/>
  <c r="A2846" i="7"/>
  <c r="L10433" i="7"/>
  <c r="A3790" i="7"/>
  <c r="L11366"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L11005" i="7"/>
  <c r="A1904" i="7"/>
  <c r="L9493" i="7"/>
  <c r="A144" i="7"/>
  <c r="L7734" i="7"/>
  <c r="A3035" i="7"/>
  <c r="L10621" i="7"/>
  <c r="A1468" i="7"/>
  <c r="L9058" i="7"/>
  <c r="A16" i="7"/>
  <c r="L7606" i="7"/>
  <c r="A1632" i="7"/>
  <c r="L9222" i="7"/>
  <c r="A4151" i="7"/>
  <c r="L11727" i="7"/>
  <c r="A3839" i="7"/>
  <c r="L11415" i="7"/>
  <c r="A2418" i="7"/>
  <c r="L10006" i="7"/>
  <c r="A3508" i="7"/>
  <c r="L11091" i="7"/>
  <c r="A3665" i="7"/>
  <c r="L11242"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L12152" i="7"/>
  <c r="A4694" i="7"/>
  <c r="L4013" i="7"/>
  <c r="A3470" i="7"/>
  <c r="L11054" i="7"/>
  <c r="A3317" i="7"/>
  <c r="L10902" i="7"/>
  <c r="A2990" i="7"/>
  <c r="L10577" i="7"/>
  <c r="A2983" i="7"/>
  <c r="L10570" i="7"/>
  <c r="A3656" i="7"/>
  <c r="L11233"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L11571" i="7"/>
  <c r="A3753" i="7"/>
  <c r="L11329" i="7"/>
  <c r="A3203" i="7"/>
  <c r="L10789" i="7"/>
  <c r="A2542" i="7"/>
  <c r="L10130" i="7"/>
  <c r="A1761" i="7"/>
  <c r="L9351" i="7"/>
  <c r="A1297" i="7"/>
  <c r="L8887" i="7"/>
  <c r="A728" i="7"/>
  <c r="L8318" i="7"/>
  <c r="A5345" i="7"/>
  <c r="L4033" i="7"/>
  <c r="A5351" i="7"/>
  <c r="L3471" i="7"/>
  <c r="A3994" i="7"/>
  <c r="L11570" i="7"/>
  <c r="A3993" i="7"/>
  <c r="L11569" i="7"/>
  <c r="A3223" i="7"/>
  <c r="L10809" i="7"/>
  <c r="A3987" i="7"/>
  <c r="L11563" i="7"/>
  <c r="A3301" i="7"/>
  <c r="L10886" i="7"/>
  <c r="A3841" i="7"/>
  <c r="L11417" i="7"/>
  <c r="A2780" i="7"/>
  <c r="L10367" i="7"/>
  <c r="A2680" i="7"/>
  <c r="L10267" i="7"/>
  <c r="A731" i="7"/>
  <c r="L8321" i="7"/>
  <c r="A1221" i="7"/>
  <c r="L8811" i="7"/>
  <c r="A691" i="7"/>
  <c r="L8281" i="7"/>
  <c r="A5363" i="7"/>
  <c r="L3430" i="7"/>
  <c r="A5368" i="7"/>
  <c r="L4477" i="7"/>
  <c r="A5366" i="7"/>
  <c r="L3596" i="7"/>
  <c r="A4177" i="7"/>
  <c r="L11753" i="7"/>
  <c r="A4510" i="7"/>
  <c r="L12086" i="7"/>
  <c r="A3580" i="7"/>
  <c r="L11163" i="7"/>
  <c r="A3482" i="7"/>
  <c r="L11066"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L11993" i="7"/>
  <c r="A4049" i="7"/>
  <c r="L11625" i="7"/>
  <c r="A4415" i="7"/>
  <c r="L11991" i="7"/>
  <c r="A2568" i="7"/>
  <c r="L10156" i="7"/>
  <c r="A4421" i="7"/>
  <c r="L11997" i="7"/>
  <c r="A4548" i="7"/>
  <c r="L12124" i="7"/>
  <c r="A4419" i="7"/>
  <c r="L11995" i="7"/>
  <c r="A3542" i="7"/>
  <c r="L11125" i="7"/>
  <c r="A3812" i="7"/>
  <c r="L11388" i="7"/>
  <c r="A2831" i="7"/>
  <c r="L10418" i="7"/>
  <c r="A3539" i="7"/>
  <c r="L11122" i="7"/>
  <c r="A3681" i="7"/>
  <c r="L11258"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L11756" i="7"/>
  <c r="A3830" i="7"/>
  <c r="L11406" i="7"/>
  <c r="A3420" i="7"/>
  <c r="L11004" i="7"/>
  <c r="A3602" i="7"/>
  <c r="L11183" i="7"/>
  <c r="A3172" i="7"/>
  <c r="L10758" i="7"/>
  <c r="A3240" i="7"/>
  <c r="L10826" i="7"/>
  <c r="A2156" i="7"/>
  <c r="L9745" i="7"/>
  <c r="A757" i="7"/>
  <c r="L8347" i="7"/>
  <c r="A1703" i="7"/>
  <c r="L9293" i="7"/>
  <c r="A1272" i="7"/>
  <c r="L8862" i="7"/>
  <c r="A197" i="7"/>
  <c r="L7787" i="7"/>
  <c r="A3823" i="7"/>
  <c r="L11399"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L11677"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L11409" i="7"/>
  <c r="A2354" i="7"/>
  <c r="L9942" i="7"/>
  <c r="A184" i="7"/>
  <c r="L7774" i="7"/>
  <c r="A5643" i="7"/>
  <c r="L3599" i="7"/>
  <c r="A5425" i="7"/>
  <c r="L3891" i="7"/>
  <c r="A5903" i="7"/>
  <c r="L4510" i="7"/>
  <c r="A5645" i="7"/>
  <c r="L3813" i="7"/>
  <c r="A4903" i="7"/>
  <c r="L4222" i="7"/>
  <c r="A4900" i="7"/>
  <c r="L3451" i="7"/>
  <c r="A3174" i="7"/>
  <c r="L10760" i="7"/>
  <c r="A2045" i="7"/>
  <c r="L9634" i="7"/>
  <c r="A4578" i="7"/>
  <c r="L12154" i="7"/>
  <c r="A4425" i="7"/>
  <c r="L12001" i="7"/>
  <c r="A3805" i="7"/>
  <c r="L11381" i="7"/>
  <c r="A4140" i="7"/>
  <c r="L11716" i="7"/>
  <c r="A3487" i="7"/>
  <c r="L11071" i="7"/>
  <c r="A3347" i="7"/>
  <c r="L10931" i="7"/>
  <c r="A3464" i="7"/>
  <c r="L11048"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L10943" i="7"/>
  <c r="A3351" i="7"/>
  <c r="L10935" i="7"/>
  <c r="A3932" i="7"/>
  <c r="L11508" i="7"/>
  <c r="A3702" i="7"/>
  <c r="L11278" i="7"/>
  <c r="A3365" i="7"/>
  <c r="L10949" i="7"/>
  <c r="A3340" i="7"/>
  <c r="L10924"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L11810" i="7"/>
  <c r="A5666" i="7"/>
  <c r="L3331" i="7"/>
  <c r="A5665" i="7"/>
  <c r="L3330" i="7"/>
  <c r="A3853" i="7"/>
  <c r="L11429" i="7"/>
  <c r="A5672" i="7"/>
  <c r="L3789" i="7"/>
  <c r="A4122" i="7"/>
  <c r="L11698" i="7"/>
  <c r="A5679" i="7"/>
  <c r="L4424" i="7"/>
  <c r="A4442" i="7"/>
  <c r="L12018" i="7"/>
  <c r="A4562" i="7"/>
  <c r="L12138" i="7"/>
  <c r="A5669" i="7"/>
  <c r="L4584" i="7"/>
  <c r="A5684" i="7"/>
  <c r="L3790" i="7"/>
  <c r="A3869" i="7"/>
  <c r="L11445" i="7"/>
  <c r="A4521" i="7"/>
  <c r="L12097" i="7"/>
  <c r="A4441" i="7"/>
  <c r="L12017" i="7"/>
  <c r="A4129" i="7"/>
  <c r="L11705" i="7"/>
  <c r="A3868" i="7"/>
  <c r="L11444" i="7"/>
  <c r="A4584" i="7"/>
  <c r="L12160" i="7"/>
  <c r="A4512" i="7"/>
  <c r="L12088" i="7"/>
  <c r="A4208" i="7"/>
  <c r="L11784" i="7"/>
  <c r="A3952" i="7"/>
  <c r="L11528" i="7"/>
  <c r="A3431" i="7"/>
  <c r="L11015" i="7"/>
  <c r="A4559" i="7"/>
  <c r="L12135" i="7"/>
  <c r="A4487" i="7"/>
  <c r="L12063" i="7"/>
  <c r="A4207" i="7"/>
  <c r="L11783" i="7"/>
  <c r="A3951" i="7"/>
  <c r="L11527" i="7"/>
  <c r="A4494" i="7"/>
  <c r="L12070" i="7"/>
  <c r="A4214" i="7"/>
  <c r="L11790" i="7"/>
  <c r="A3974" i="7"/>
  <c r="L11550" i="7"/>
  <c r="A3110" i="7"/>
  <c r="L10696" i="7"/>
  <c r="A4493" i="7"/>
  <c r="L12069" i="7"/>
  <c r="A4253" i="7"/>
  <c r="L11829" i="7"/>
  <c r="A4125" i="7"/>
  <c r="L11701" i="7"/>
  <c r="A4564" i="7"/>
  <c r="L12140" i="7"/>
  <c r="A4484" i="7"/>
  <c r="L12060" i="7"/>
  <c r="A4236" i="7"/>
  <c r="L11812" i="7"/>
  <c r="A3583" i="7"/>
  <c r="L11166" i="7"/>
  <c r="A4523" i="7"/>
  <c r="L12099" i="7"/>
  <c r="A4267" i="7"/>
  <c r="L11843" i="7"/>
  <c r="A4123" i="7"/>
  <c r="L11699" i="7"/>
  <c r="A2716" i="7"/>
  <c r="L10303" i="7"/>
  <c r="A3774" i="7"/>
  <c r="L11350" i="7"/>
  <c r="A3526" i="7"/>
  <c r="L11109" i="7"/>
  <c r="A2894" i="7"/>
  <c r="L10481" i="7"/>
  <c r="A3733" i="7"/>
  <c r="L11309" i="7"/>
  <c r="A3525" i="7"/>
  <c r="L11108" i="7"/>
  <c r="A3413" i="7"/>
  <c r="L10997" i="7"/>
  <c r="A3820" i="7"/>
  <c r="L11396" i="7"/>
  <c r="A3644" i="7"/>
  <c r="A3284" i="7"/>
  <c r="L10870" i="7"/>
  <c r="A3867" i="7"/>
  <c r="L11443" i="7"/>
  <c r="A3779" i="7"/>
  <c r="L11355" i="7"/>
  <c r="A3523" i="7"/>
  <c r="L11106" i="7"/>
  <c r="A3256" i="7"/>
  <c r="L10842" i="7"/>
  <c r="A3842" i="7"/>
  <c r="L11418" i="7"/>
  <c r="A3642" i="7"/>
  <c r="L11222" i="7"/>
  <c r="A3442" i="7"/>
  <c r="L11026" i="7"/>
  <c r="A3306" i="7"/>
  <c r="L10891" i="7"/>
  <c r="A3150" i="7"/>
  <c r="L10736" i="7"/>
  <c r="A3849" i="7"/>
  <c r="L11425" i="7"/>
  <c r="A3617" i="7"/>
  <c r="L11198" i="7"/>
  <c r="A3441" i="7"/>
  <c r="L11025" i="7"/>
  <c r="A3297" i="7"/>
  <c r="L10883" i="7"/>
  <c r="A2982" i="7"/>
  <c r="L10569" i="7"/>
  <c r="A2394" i="7"/>
  <c r="L9982" i="7"/>
  <c r="A3744" i="7"/>
  <c r="L11320" i="7"/>
  <c r="A3584" i="7"/>
  <c r="L11167" i="7"/>
  <c r="A3432" i="7"/>
  <c r="L11016"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L11631" i="7"/>
  <c r="A2885" i="7"/>
  <c r="L10472" i="7"/>
  <c r="A1639" i="7"/>
  <c r="L9229" i="7"/>
  <c r="A702" i="7"/>
  <c r="L8292" i="7"/>
  <c r="A4976" i="7"/>
  <c r="L4431" i="7"/>
  <c r="A4974" i="7"/>
  <c r="L3871" i="7"/>
  <c r="A4046" i="7"/>
  <c r="L11622" i="7"/>
  <c r="A2355" i="7"/>
  <c r="L9943" i="7"/>
  <c r="A696" i="7"/>
  <c r="L8286" i="7"/>
  <c r="A5375" i="7"/>
  <c r="L4157" i="7"/>
  <c r="A4775" i="7"/>
  <c r="L3829" i="7"/>
  <c r="A4541" i="7"/>
  <c r="L12117" i="7"/>
  <c r="A3238" i="7"/>
  <c r="L10824" i="7"/>
  <c r="A2776" i="7"/>
  <c r="L10363" i="7"/>
  <c r="A2017" i="7"/>
  <c r="L9606" i="7"/>
  <c r="A1129" i="7"/>
  <c r="L8719" i="7"/>
  <c r="A732" i="7"/>
  <c r="L8322" i="7"/>
  <c r="A4474" i="7"/>
  <c r="L12050" i="7"/>
  <c r="A3567" i="7"/>
  <c r="L11150" i="7"/>
  <c r="A4361" i="7"/>
  <c r="L11937" i="7"/>
  <c r="A4189" i="7"/>
  <c r="L11765" i="7"/>
  <c r="A4635" i="7"/>
  <c r="L4123" i="7"/>
  <c r="A3771" i="7"/>
  <c r="L11347" i="7"/>
  <c r="A3394" i="7"/>
  <c r="L10978" i="7"/>
  <c r="A3568" i="7"/>
  <c r="L11151"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L11921" i="7"/>
  <c r="A4399" i="7"/>
  <c r="L11975" i="7"/>
  <c r="A4063" i="7"/>
  <c r="L11639" i="7"/>
  <c r="A4381" i="7"/>
  <c r="L11957" i="7"/>
  <c r="A4379" i="7"/>
  <c r="L11955" i="7"/>
  <c r="A3590" i="7"/>
  <c r="L11173" i="7"/>
  <c r="A3788" i="7"/>
  <c r="L11364" i="7"/>
  <c r="A3459" i="7"/>
  <c r="L11043"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L11745" i="7"/>
  <c r="A4007" i="7"/>
  <c r="L11583" i="7"/>
  <c r="A4011" i="7"/>
  <c r="L11587" i="7"/>
  <c r="A3757" i="7"/>
  <c r="L11333" i="7"/>
  <c r="A3315" i="7"/>
  <c r="L10900" i="7"/>
  <c r="A3633" i="7"/>
  <c r="L11214"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L11640" i="7"/>
  <c r="A4070" i="7"/>
  <c r="L11646" i="7"/>
  <c r="A3318" i="7"/>
  <c r="L10903" i="7"/>
  <c r="A3652" i="7"/>
  <c r="L11229" i="7"/>
  <c r="A3858" i="7"/>
  <c r="L11434" i="7"/>
  <c r="A3729" i="7"/>
  <c r="L11305"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L11200" i="7"/>
  <c r="A3569" i="7"/>
  <c r="L11152" i="7"/>
  <c r="A2857" i="7"/>
  <c r="L10444" i="7"/>
  <c r="A1714" i="7"/>
  <c r="L9304" i="7"/>
  <c r="A2096" i="7"/>
  <c r="L9685" i="7"/>
  <c r="A1217" i="7"/>
  <c r="L8807" i="7"/>
  <c r="A302" i="7"/>
  <c r="L7892" i="7"/>
  <c r="A5347" i="7"/>
  <c r="L4209" i="7"/>
  <c r="A5346" i="7"/>
  <c r="L4208" i="7"/>
  <c r="A5343" i="7"/>
  <c r="L3688" i="7"/>
  <c r="A3985" i="7"/>
  <c r="L11561" i="7"/>
  <c r="A3958" i="7"/>
  <c r="L11534"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L11729" i="7"/>
  <c r="A3877" i="7"/>
  <c r="L11453" i="7"/>
  <c r="A3611" i="7"/>
  <c r="L11192" i="7"/>
  <c r="A3497" i="7"/>
  <c r="L11081"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L11945" i="7"/>
  <c r="A4048" i="7"/>
  <c r="L11624" i="7"/>
  <c r="A4311" i="7"/>
  <c r="L11887" i="7"/>
  <c r="A4502" i="7"/>
  <c r="L12078" i="7"/>
  <c r="A4373" i="7"/>
  <c r="L11949" i="7"/>
  <c r="A4500" i="7"/>
  <c r="L12076" i="7"/>
  <c r="A4371" i="7"/>
  <c r="L11947" i="7"/>
  <c r="A3262" i="7"/>
  <c r="L10848" i="7"/>
  <c r="A3748" i="7"/>
  <c r="L11324" i="7"/>
  <c r="A3747" i="7"/>
  <c r="L11323" i="7"/>
  <c r="A2830" i="7"/>
  <c r="L10417" i="7"/>
  <c r="A3545" i="7"/>
  <c r="L11128"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L11754" i="7"/>
  <c r="A5255" i="7"/>
  <c r="L4472" i="7"/>
  <c r="A5253" i="7"/>
  <c r="L3808" i="7"/>
  <c r="A4355" i="7"/>
  <c r="L11931" i="7"/>
  <c r="A3510" i="7"/>
  <c r="L11093" i="7"/>
  <c r="A3475" i="7"/>
  <c r="L11059" i="7"/>
  <c r="A3601" i="7"/>
  <c r="L11182"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L11555" i="7"/>
  <c r="A3333" i="7"/>
  <c r="L10917" i="7"/>
  <c r="A2226" i="7"/>
  <c r="A2641" i="7"/>
  <c r="L10228" i="7"/>
  <c r="A2259" i="7"/>
  <c r="L9847" i="7"/>
  <c r="A911" i="7"/>
  <c r="L8501" i="7"/>
  <c r="A1364" i="7"/>
  <c r="L8954" i="7"/>
  <c r="A404" i="7"/>
  <c r="L7994" i="7"/>
  <c r="A5249" i="7"/>
  <c r="L4239" i="7"/>
  <c r="A5397" i="7"/>
  <c r="L3614" i="7"/>
  <c r="A4444" i="7"/>
  <c r="L12020" i="7"/>
  <c r="A3294" i="7"/>
  <c r="L10880" i="7"/>
  <c r="A2963" i="7"/>
  <c r="L10550" i="7"/>
  <c r="A2196" i="7"/>
  <c r="L9785" i="7"/>
  <c r="A1213" i="7"/>
  <c r="L8803" i="7"/>
  <c r="A387" i="7"/>
  <c r="L7977" i="7"/>
  <c r="A5178" i="7"/>
  <c r="L3626" i="7"/>
  <c r="A5192" i="7"/>
  <c r="L4153" i="7"/>
  <c r="A5183" i="7"/>
  <c r="L3807" i="7"/>
  <c r="A5174" i="7"/>
  <c r="L3466" i="7"/>
  <c r="A5172" i="7"/>
  <c r="L3379" i="7"/>
  <c r="A3425" i="7"/>
  <c r="L11009" i="7"/>
  <c r="A1593" i="7"/>
  <c r="L9183" i="7"/>
  <c r="A662" i="7"/>
  <c r="L8252" i="7"/>
  <c r="A5906" i="7"/>
  <c r="L4199" i="7"/>
  <c r="A5904" i="7"/>
  <c r="L4325" i="7"/>
  <c r="A5423" i="7"/>
  <c r="L4344" i="7"/>
  <c r="A5644" i="7"/>
  <c r="L3667" i="7"/>
  <c r="A4831" i="7"/>
  <c r="L3591" i="7"/>
  <c r="A3692" i="7"/>
  <c r="L11269" i="7"/>
  <c r="A1794" i="7"/>
  <c r="L9383" i="7"/>
  <c r="A694" i="7"/>
  <c r="L8284" i="7"/>
  <c r="A4138" i="7"/>
  <c r="L11714" i="7"/>
  <c r="A4137" i="7"/>
  <c r="L11713" i="7"/>
  <c r="A3535" i="7"/>
  <c r="L11118" i="7"/>
  <c r="A4579" i="7"/>
  <c r="L12155"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L11778" i="7"/>
  <c r="A5940" i="7"/>
  <c r="L4629" i="7"/>
  <c r="A4792" i="7"/>
  <c r="L4351" i="7"/>
  <c r="A4230" i="7"/>
  <c r="L11806" i="7"/>
  <c r="A4203" i="7"/>
  <c r="L11779" i="7"/>
  <c r="A3038" i="7"/>
  <c r="L10624" i="7"/>
  <c r="A3357" i="7"/>
  <c r="L10941" i="7"/>
  <c r="A3361" i="7"/>
  <c r="L10945"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L11546" i="7"/>
  <c r="A5671" i="7"/>
  <c r="L3773" i="7"/>
  <c r="A4218" i="7"/>
  <c r="L11794" i="7"/>
  <c r="A5678" i="7"/>
  <c r="L4296" i="7"/>
  <c r="A4514" i="7"/>
  <c r="L12090" i="7"/>
  <c r="A5925" i="7"/>
  <c r="L4612" i="7"/>
  <c r="A5229" i="7"/>
  <c r="L3743" i="7"/>
  <c r="A5676" i="7"/>
  <c r="L3361" i="7"/>
  <c r="A4929" i="7"/>
  <c r="L3925" i="7"/>
  <c r="A4513" i="7"/>
  <c r="L12089" i="7"/>
  <c r="A4233" i="7"/>
  <c r="L11809" i="7"/>
  <c r="A4121" i="7"/>
  <c r="L11697" i="7"/>
  <c r="A3852" i="7"/>
  <c r="L11428" i="7"/>
  <c r="A4560" i="7"/>
  <c r="L12136" i="7"/>
  <c r="A4488" i="7"/>
  <c r="L12064" i="7"/>
  <c r="A4128" i="7"/>
  <c r="L11704" i="7"/>
  <c r="A3847" i="7"/>
  <c r="L11423" i="7"/>
  <c r="A2895" i="7"/>
  <c r="L10482" i="7"/>
  <c r="A4535" i="7"/>
  <c r="L12111" i="7"/>
  <c r="A4439" i="7"/>
  <c r="L12015" i="7"/>
  <c r="A4127" i="7"/>
  <c r="L11703" i="7"/>
  <c r="A3845" i="7"/>
  <c r="L11421" i="7"/>
  <c r="A4486" i="7"/>
  <c r="L12062" i="7"/>
  <c r="A4206" i="7"/>
  <c r="L11782" i="7"/>
  <c r="A3966" i="7"/>
  <c r="L11542" i="7"/>
  <c r="A2790" i="7"/>
  <c r="L10377" i="7"/>
  <c r="A4485" i="7"/>
  <c r="L12061" i="7"/>
  <c r="A4237" i="7"/>
  <c r="L11813" i="7"/>
  <c r="A4117" i="7"/>
  <c r="L11693" i="7"/>
  <c r="A4532" i="7"/>
  <c r="L12108" i="7"/>
  <c r="A4436" i="7"/>
  <c r="L12012" i="7"/>
  <c r="A4212" i="7"/>
  <c r="L11788" i="7"/>
  <c r="A2759" i="7"/>
  <c r="L10346" i="7"/>
  <c r="A4515" i="7"/>
  <c r="L12091" i="7"/>
  <c r="A4235" i="7"/>
  <c r="L11811" i="7"/>
  <c r="A3939" i="7"/>
  <c r="L11515" i="7"/>
  <c r="A3870" i="7"/>
  <c r="L11446" i="7"/>
  <c r="A3750" i="7"/>
  <c r="L11326" i="7"/>
  <c r="A3454" i="7"/>
  <c r="L11038" i="7"/>
  <c r="A3773" i="7"/>
  <c r="L11349" i="7"/>
  <c r="A3645" i="7"/>
  <c r="A3501" i="7"/>
  <c r="L11085" i="7"/>
  <c r="A3285" i="7"/>
  <c r="L10871" i="7"/>
  <c r="A3772" i="7"/>
  <c r="L11348" i="7"/>
  <c r="A3628" i="7"/>
  <c r="L11209" i="7"/>
  <c r="A3158" i="7"/>
  <c r="L10744" i="7"/>
  <c r="A3851" i="7"/>
  <c r="L11427" i="7"/>
  <c r="A3723" i="7"/>
  <c r="L11299" i="7"/>
  <c r="A3443" i="7"/>
  <c r="L11027" i="7"/>
  <c r="A3151" i="7"/>
  <c r="L10737" i="7"/>
  <c r="A3818" i="7"/>
  <c r="L11394" i="7"/>
  <c r="A3618" i="7"/>
  <c r="L11199" i="7"/>
  <c r="A3434" i="7"/>
  <c r="L11018" i="7"/>
  <c r="A3298" i="7"/>
  <c r="L10884" i="7"/>
  <c r="A3007" i="7"/>
  <c r="L10594" i="7"/>
  <c r="A3817" i="7"/>
  <c r="L11393" i="7"/>
  <c r="A3521" i="7"/>
  <c r="L11104" i="7"/>
  <c r="A3433" i="7"/>
  <c r="L11017" i="7"/>
  <c r="A3268" i="7"/>
  <c r="L10854" i="7"/>
  <c r="A2959" i="7"/>
  <c r="L10546" i="7"/>
  <c r="A3848" i="7"/>
  <c r="L11424" i="7"/>
  <c r="A3688" i="7"/>
  <c r="L11265" i="7"/>
  <c r="A3472" i="7"/>
  <c r="L11056" i="7"/>
  <c r="A3376" i="7"/>
  <c r="L10960"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L11014" i="7"/>
  <c r="A2602" i="7"/>
  <c r="L10190" i="7"/>
  <c r="A2141" i="7"/>
  <c r="L9730" i="7"/>
  <c r="A4975" i="7"/>
  <c r="L4134" i="7"/>
  <c r="A4973" i="7"/>
  <c r="L3673" i="7"/>
  <c r="A3079" i="7"/>
  <c r="L10665" i="7"/>
  <c r="A1487" i="7"/>
  <c r="L9077" i="7"/>
  <c r="A295" i="7"/>
  <c r="L7885" i="7"/>
  <c r="A5371" i="7"/>
  <c r="L4478" i="7"/>
  <c r="A5374" i="7"/>
  <c r="L3956" i="7"/>
  <c r="A5372" i="7"/>
  <c r="L3648" i="7"/>
  <c r="A4015" i="7"/>
  <c r="L11591" i="7"/>
  <c r="A4061" i="7"/>
  <c r="L11637" i="7"/>
  <c r="A3489" i="7"/>
  <c r="L11073" i="7"/>
  <c r="A2445" i="7"/>
  <c r="L10033" i="7"/>
  <c r="A1584" i="7"/>
  <c r="L9174" i="7"/>
  <c r="A352" i="7"/>
  <c r="L7942" i="7"/>
  <c r="A5431" i="7"/>
  <c r="L4481" i="7"/>
  <c r="A5429" i="7"/>
  <c r="L3786" i="7"/>
  <c r="A3623" i="7"/>
  <c r="L11204" i="7"/>
  <c r="A4188" i="7"/>
  <c r="L11764" i="7"/>
  <c r="A3350" i="7"/>
  <c r="L10934" i="7"/>
  <c r="A3411" i="7"/>
  <c r="L10995"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L11905" i="7"/>
  <c r="A4343" i="7"/>
  <c r="L11919" i="7"/>
  <c r="A4062" i="7"/>
  <c r="L11638" i="7"/>
  <c r="A3591" i="7"/>
  <c r="L11174" i="7"/>
  <c r="A3815" i="7"/>
  <c r="L11391" i="7"/>
  <c r="A2839" i="7"/>
  <c r="L10426" i="7"/>
  <c r="A3588" i="7"/>
  <c r="L11171" i="7"/>
  <c r="A3231" i="7"/>
  <c r="L10817" i="7"/>
  <c r="A3592" i="7"/>
  <c r="L11175"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L11681" i="7"/>
  <c r="A4780" i="7"/>
  <c r="L3339" i="7"/>
  <c r="A3077" i="7"/>
  <c r="L10663" i="7"/>
  <c r="A1027" i="7"/>
  <c r="L8617" i="7"/>
  <c r="A3377" i="7"/>
  <c r="L10961" i="7"/>
  <c r="A2126" i="7"/>
  <c r="L9715" i="7"/>
  <c r="A921" i="7"/>
  <c r="L8511" i="7"/>
  <c r="A4504" i="7"/>
  <c r="L12080" i="7"/>
  <c r="A4009" i="7"/>
  <c r="L11585" i="7"/>
  <c r="A4013" i="7"/>
  <c r="L11589" i="7"/>
  <c r="A4003" i="7"/>
  <c r="L11579" i="7"/>
  <c r="A3605" i="7"/>
  <c r="L11186" i="7"/>
  <c r="A3386" i="7"/>
  <c r="L10970" i="7"/>
  <c r="A3417" i="7"/>
  <c r="L11001"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L11232" i="7"/>
  <c r="A4653" i="7"/>
  <c r="L3525" i="7"/>
  <c r="A2814" i="7"/>
  <c r="L10401" i="7"/>
  <c r="A3699" i="7"/>
  <c r="L11275" i="7"/>
  <c r="A3730" i="7"/>
  <c r="L11306" i="7"/>
  <c r="A3657" i="7"/>
  <c r="L11234"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L11575" i="7"/>
  <c r="A3280" i="7"/>
  <c r="L10866" i="7"/>
  <c r="A2506" i="7"/>
  <c r="L10094" i="7"/>
  <c r="A2856" i="7"/>
  <c r="L10443" i="7"/>
  <c r="A2211" i="7"/>
  <c r="L9800" i="7"/>
  <c r="A1712" i="7"/>
  <c r="L9302" i="7"/>
  <c r="A362" i="7"/>
  <c r="L7952" i="7"/>
  <c r="A301" i="7"/>
  <c r="L7891" i="7"/>
  <c r="A3986" i="7"/>
  <c r="L11562" i="7"/>
  <c r="A5352" i="7"/>
  <c r="L3472" i="7"/>
  <c r="A5349" i="7"/>
  <c r="L4522" i="7"/>
  <c r="A5348" i="7"/>
  <c r="L4521" i="7"/>
  <c r="A4552" i="7"/>
  <c r="L12128" i="7"/>
  <c r="A4572" i="7"/>
  <c r="L12148" i="7"/>
  <c r="A3222" i="7"/>
  <c r="L10808" i="7"/>
  <c r="A3572" i="7"/>
  <c r="L11155" i="7"/>
  <c r="A2781" i="7"/>
  <c r="L10368" i="7"/>
  <c r="A3099" i="7"/>
  <c r="L10685" i="7"/>
  <c r="A1699" i="7"/>
  <c r="L9289" i="7"/>
  <c r="A1694" i="7"/>
  <c r="L9284" i="7"/>
  <c r="A1220" i="7"/>
  <c r="L8810" i="7"/>
  <c r="A336" i="7"/>
  <c r="L7926" i="7"/>
  <c r="A5369" i="7"/>
  <c r="L4289" i="7"/>
  <c r="A5367" i="7"/>
  <c r="L3932" i="7"/>
  <c r="A4962" i="7"/>
  <c r="L3458" i="7"/>
  <c r="A4424" i="7"/>
  <c r="L12000" i="7"/>
  <c r="A3343" i="7"/>
  <c r="L10927" i="7"/>
  <c r="A3467" i="7"/>
  <c r="L11051"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L11889" i="7"/>
  <c r="A4551" i="7"/>
  <c r="L12127" i="7"/>
  <c r="A4047" i="7"/>
  <c r="L11623" i="7"/>
  <c r="A4549" i="7"/>
  <c r="L12125" i="7"/>
  <c r="A4317" i="7"/>
  <c r="L11893" i="7"/>
  <c r="A3964" i="7"/>
  <c r="L11540" i="7"/>
  <c r="A4339" i="7"/>
  <c r="L11915" i="7"/>
  <c r="A2067" i="7"/>
  <c r="L9656" i="7"/>
  <c r="A3636" i="7"/>
  <c r="L11217" i="7"/>
  <c r="A3571" i="7"/>
  <c r="L11154" i="7"/>
  <c r="A3570" i="7"/>
  <c r="L11153" i="7"/>
  <c r="A3544" i="7"/>
  <c r="L11127"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L11899" i="7"/>
  <c r="A2783" i="7"/>
  <c r="L10370" i="7"/>
  <c r="A3419" i="7"/>
  <c r="L11003" i="7"/>
  <c r="A3768" i="7"/>
  <c r="L11344" i="7"/>
  <c r="A2836" i="7"/>
  <c r="L10423" i="7"/>
  <c r="A2537" i="7"/>
  <c r="L10125" i="7"/>
  <c r="A2515" i="7"/>
  <c r="L10103" i="7"/>
  <c r="A1521" i="7"/>
  <c r="L9111" i="7"/>
  <c r="A1147" i="7"/>
  <c r="L8737" i="7"/>
  <c r="A792" i="7"/>
  <c r="L8382" i="7"/>
  <c r="A316" i="7"/>
  <c r="L7906" i="7"/>
  <c r="A4433" i="7"/>
  <c r="L12009" i="7"/>
  <c r="A4173" i="7"/>
  <c r="L11749" i="7"/>
  <c r="A3834" i="7"/>
  <c r="L11410" i="7"/>
  <c r="A3021" i="7"/>
  <c r="L10607" i="7"/>
  <c r="A2701" i="7"/>
  <c r="L10288" i="7"/>
  <c r="A2172" i="7"/>
  <c r="L9761" i="7"/>
  <c r="A2048" i="7"/>
  <c r="L9637" i="7"/>
  <c r="A4591" i="7"/>
  <c r="L12167" i="7"/>
  <c r="A3871" i="7"/>
  <c r="L11447" i="7"/>
  <c r="A3300" i="7"/>
  <c r="A3012" i="7"/>
  <c r="A1803" i="7"/>
  <c r="L9392" i="7"/>
  <c r="A1804" i="7"/>
  <c r="L9393" i="7"/>
  <c r="A1806" i="7"/>
  <c r="L9395" i="7"/>
  <c r="A913" i="7"/>
  <c r="L8503" i="7"/>
  <c r="A4100" i="7"/>
  <c r="L11676" i="7"/>
  <c r="A3883" i="7"/>
  <c r="L11459" i="7"/>
  <c r="A2210" i="7"/>
  <c r="L9799" i="7"/>
  <c r="A2195" i="7"/>
  <c r="L9784" i="7"/>
  <c r="A1157" i="7"/>
  <c r="L8747" i="7"/>
  <c r="A361" i="7"/>
  <c r="L7951" i="7"/>
  <c r="A5179" i="7"/>
  <c r="L3645" i="7"/>
  <c r="A5193" i="7"/>
  <c r="L4398" i="7"/>
  <c r="A5184" i="7"/>
  <c r="L3833" i="7"/>
  <c r="A5175" i="7"/>
  <c r="L3467" i="7"/>
  <c r="A5189" i="7"/>
  <c r="L4150" i="7"/>
  <c r="A5196" i="7"/>
  <c r="L4471" i="7"/>
  <c r="A4054" i="7"/>
  <c r="L11630"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L12002" i="7"/>
  <c r="A4136" i="7"/>
  <c r="L11712" i="7"/>
  <c r="A4141" i="7"/>
  <c r="L11717" i="7"/>
  <c r="A4427" i="7"/>
  <c r="L12003" i="7"/>
  <c r="A3803" i="7"/>
  <c r="L11379" i="7"/>
  <c r="A3634" i="7"/>
  <c r="L11215"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L11279" i="7"/>
  <c r="A3022" i="7"/>
  <c r="L10608" i="7"/>
  <c r="A3947" i="7"/>
  <c r="L11523" i="7"/>
  <c r="A2689" i="7"/>
  <c r="L10276" i="7"/>
  <c r="A3700" i="7"/>
  <c r="L11276"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L11530" i="7"/>
  <c r="A5227" i="7"/>
  <c r="L4556" i="7"/>
  <c r="A5682" i="7"/>
  <c r="L3600" i="7"/>
  <c r="A5226" i="7"/>
  <c r="L4555" i="7"/>
  <c r="A5681" i="7"/>
  <c r="L3552" i="7"/>
  <c r="A5225" i="7"/>
  <c r="L3513" i="7"/>
  <c r="A5232" i="7"/>
  <c r="L3954" i="7"/>
  <c r="A5231" i="7"/>
  <c r="L3953" i="7"/>
  <c r="A3962" i="7"/>
  <c r="L11538" i="7"/>
  <c r="A5670" i="7"/>
  <c r="L3578" i="7"/>
  <c r="A4210" i="7"/>
  <c r="L11786" i="7"/>
  <c r="A5685" i="7"/>
  <c r="L4060" i="7"/>
  <c r="A5668" i="7"/>
  <c r="L4316" i="7"/>
  <c r="A4585" i="7"/>
  <c r="L12161" i="7"/>
  <c r="A4489" i="7"/>
  <c r="L12065" i="7"/>
  <c r="A4217" i="7"/>
  <c r="L11793" i="7"/>
  <c r="A3961" i="7"/>
  <c r="L11537" i="7"/>
  <c r="A3439" i="7"/>
  <c r="L11023" i="7"/>
  <c r="A4528" i="7"/>
  <c r="L12104" i="7"/>
  <c r="A4440" i="7"/>
  <c r="L12016" i="7"/>
  <c r="A4120" i="7"/>
  <c r="L11696" i="7"/>
  <c r="A3775" i="7"/>
  <c r="L11351" i="7"/>
  <c r="A4583" i="7"/>
  <c r="L12159" i="7"/>
  <c r="A4527" i="7"/>
  <c r="L12103" i="7"/>
  <c r="A4255" i="7"/>
  <c r="L11831" i="7"/>
  <c r="A4119" i="7"/>
  <c r="L11695" i="7"/>
  <c r="A4566" i="7"/>
  <c r="L12142" i="7"/>
  <c r="A4438" i="7"/>
  <c r="L12014" i="7"/>
  <c r="A4126" i="7"/>
  <c r="L11702" i="7"/>
  <c r="A3950" i="7"/>
  <c r="L11526" i="7"/>
  <c r="A4565" i="7"/>
  <c r="L12141" i="7"/>
  <c r="A4437" i="7"/>
  <c r="L12013" i="7"/>
  <c r="A4213" i="7"/>
  <c r="L11789" i="7"/>
  <c r="A3455" i="7"/>
  <c r="L11039" i="7"/>
  <c r="A4516" i="7"/>
  <c r="L12092" i="7"/>
  <c r="A4268" i="7"/>
  <c r="L11844" i="7"/>
  <c r="A4204" i="7"/>
  <c r="L11780" i="7"/>
  <c r="A4587" i="7"/>
  <c r="L12163" i="7"/>
  <c r="A4491" i="7"/>
  <c r="L12067" i="7"/>
  <c r="A4219" i="7"/>
  <c r="L11795" i="7"/>
  <c r="A3527" i="7"/>
  <c r="L11110" i="7"/>
  <c r="A3854" i="7"/>
  <c r="L11430" i="7"/>
  <c r="A3630" i="7"/>
  <c r="L11211" i="7"/>
  <c r="A3438" i="7"/>
  <c r="L11022" i="7"/>
  <c r="A3749" i="7"/>
  <c r="L11325" i="7"/>
  <c r="A3629" i="7"/>
  <c r="L11210" i="7"/>
  <c r="A3453" i="7"/>
  <c r="L11037" i="7"/>
  <c r="A3015" i="7"/>
  <c r="L10601" i="7"/>
  <c r="A3732" i="7"/>
  <c r="L11308" i="7"/>
  <c r="A3524" i="7"/>
  <c r="L11107" i="7"/>
  <c r="A2967" i="7"/>
  <c r="L10554" i="7"/>
  <c r="A3843" i="7"/>
  <c r="L11419" i="7"/>
  <c r="A3659" i="7"/>
  <c r="L11236" i="7"/>
  <c r="A3435" i="7"/>
  <c r="L11019" i="7"/>
  <c r="A3866" i="7"/>
  <c r="L11442" i="7"/>
  <c r="A3778" i="7"/>
  <c r="L11354" i="7"/>
  <c r="A3522" i="7"/>
  <c r="L11105" i="7"/>
  <c r="A3370" i="7"/>
  <c r="L10954" i="7"/>
  <c r="A3255" i="7"/>
  <c r="L10841" i="7"/>
  <c r="A2823" i="7"/>
  <c r="L10410" i="7"/>
  <c r="A3777" i="7"/>
  <c r="L11353" i="7"/>
  <c r="A3473" i="7"/>
  <c r="L11057" i="7"/>
  <c r="A3369" i="7"/>
  <c r="L10953" i="7"/>
  <c r="A3143" i="7"/>
  <c r="L10729" i="7"/>
  <c r="A2927" i="7"/>
  <c r="L10514" i="7"/>
  <c r="A3816" i="7"/>
  <c r="L11392" i="7"/>
  <c r="A3640" i="7"/>
  <c r="L11220" i="7"/>
  <c r="A3456" i="7"/>
  <c r="L11040" i="7"/>
  <c r="A3368" i="7"/>
  <c r="L10952"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L11341" i="7"/>
  <c r="A2296" i="7"/>
  <c r="L9884" i="7"/>
  <c r="A1116" i="7"/>
  <c r="L8706" i="7"/>
  <c r="A4972" i="7"/>
  <c r="L3445" i="7"/>
  <c r="A3390" i="7"/>
  <c r="L10974" i="7"/>
  <c r="A1905" i="7"/>
  <c r="L9494" i="7"/>
  <c r="A4777" i="7"/>
  <c r="L4387" i="7"/>
  <c r="A4774" i="7"/>
  <c r="L3640" i="7"/>
  <c r="A3575" i="7"/>
  <c r="L11158" i="7"/>
  <c r="A3125" i="7"/>
  <c r="L10711" i="7"/>
  <c r="A2555" i="7"/>
  <c r="L10143" i="7"/>
  <c r="A1702" i="7"/>
  <c r="L9292" i="7"/>
  <c r="A598" i="7"/>
  <c r="L8188" i="7"/>
  <c r="A5430" i="7"/>
  <c r="L4118" i="7"/>
  <c r="A4106" i="7"/>
  <c r="L11682" i="7"/>
  <c r="A4511" i="7"/>
  <c r="L12087" i="7"/>
  <c r="A4084" i="7"/>
  <c r="L11660" i="7"/>
  <c r="A3428" i="7"/>
  <c r="L11012"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L11873" i="7"/>
  <c r="A4327" i="7"/>
  <c r="L11903" i="7"/>
  <c r="A3917" i="7"/>
  <c r="L11493" i="7"/>
  <c r="A3503" i="7"/>
  <c r="L11087" i="7"/>
  <c r="A3814" i="7"/>
  <c r="L11390" i="7"/>
  <c r="A3589" i="7"/>
  <c r="L11172" i="7"/>
  <c r="A3460" i="7"/>
  <c r="L11044" i="7"/>
  <c r="A3118" i="7"/>
  <c r="L10704" i="7"/>
  <c r="A3504" i="7"/>
  <c r="L11088"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L10975" i="7"/>
  <c r="A4005" i="7"/>
  <c r="L11581" i="7"/>
  <c r="A3486" i="7"/>
  <c r="L11070" i="7"/>
  <c r="A3764" i="7"/>
  <c r="L11340" i="7"/>
  <c r="A3062" i="7"/>
  <c r="L10648" i="7"/>
  <c r="A3888" i="7"/>
  <c r="L11464"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L11509" i="7"/>
  <c r="A3653" i="7"/>
  <c r="L11230" i="7"/>
  <c r="A3395" i="7"/>
  <c r="L10979" i="7"/>
  <c r="A3362" i="7"/>
  <c r="L10946"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L11573" i="7"/>
  <c r="A3801" i="7"/>
  <c r="L11377" i="7"/>
  <c r="A2957" i="7"/>
  <c r="L10544" i="7"/>
  <c r="A2585" i="7"/>
  <c r="L10173" i="7"/>
  <c r="A799" i="7"/>
  <c r="L8389" i="7"/>
  <c r="A1218" i="7"/>
  <c r="L8808" i="7"/>
  <c r="A729" i="7"/>
  <c r="L8319" i="7"/>
  <c r="A5344" i="7"/>
  <c r="L4032" i="7"/>
  <c r="A5342" i="7"/>
  <c r="L3687" i="7"/>
  <c r="A4545" i="7"/>
  <c r="L12121" i="7"/>
  <c r="A3984" i="7"/>
  <c r="L11560" i="7"/>
  <c r="A3303" i="7"/>
  <c r="L10888" i="7"/>
  <c r="A3573" i="7"/>
  <c r="L11156" i="7"/>
  <c r="A3515" i="7"/>
  <c r="L11098" i="7"/>
  <c r="A2876" i="7"/>
  <c r="L10463" i="7"/>
  <c r="A2681" i="7"/>
  <c r="L10268" i="7"/>
  <c r="A2499" i="7"/>
  <c r="L10087" i="7"/>
  <c r="A1325" i="7"/>
  <c r="L8915" i="7"/>
  <c r="A1323" i="7"/>
  <c r="L8913" i="7"/>
  <c r="A335" i="7"/>
  <c r="L7925" i="7"/>
  <c r="A5361" i="7"/>
  <c r="L4476" i="7"/>
  <c r="A4965" i="7"/>
  <c r="L3625" i="7"/>
  <c r="A5364" i="7"/>
  <c r="L3595" i="7"/>
  <c r="A4176" i="7"/>
  <c r="L11752" i="7"/>
  <c r="A3341" i="7"/>
  <c r="L10925"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L11857" i="7"/>
  <c r="A4503" i="7"/>
  <c r="L12079" i="7"/>
  <c r="A3543" i="7"/>
  <c r="L11126" i="7"/>
  <c r="A4501" i="7"/>
  <c r="L12077" i="7"/>
  <c r="A3965" i="7"/>
  <c r="L11541" i="7"/>
  <c r="A3263" i="7"/>
  <c r="L10849" i="7"/>
  <c r="A4315" i="7"/>
  <c r="L11891" i="7"/>
  <c r="A3541" i="7"/>
  <c r="L11124" i="7"/>
  <c r="A3540" i="7"/>
  <c r="L11123" i="7"/>
  <c r="A3547" i="7"/>
  <c r="L11130" i="7"/>
  <c r="A3546" i="7"/>
  <c r="L11129"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BD59" i="3"/>
  <c r="AR37" i="3"/>
  <c r="C59" i="3"/>
  <c r="O21" i="3"/>
  <c r="L23" i="3"/>
  <c r="L26" i="3" s="1"/>
  <c r="H23" i="3"/>
  <c r="H26" i="3" s="1"/>
  <c r="AR28" i="3"/>
  <c r="AQ59" i="3"/>
  <c r="T59" i="3"/>
  <c r="H59" i="3"/>
  <c r="E59" i="3"/>
  <c r="AN59" i="3"/>
  <c r="M59" i="3"/>
  <c r="AP59" i="3"/>
  <c r="R59" i="3"/>
  <c r="AY59" i="3"/>
  <c r="AA59" i="3"/>
  <c r="O18" i="3"/>
  <c r="N59" i="3"/>
  <c r="AC58" i="3"/>
  <c r="U59" i="3"/>
  <c r="AM59" i="3"/>
  <c r="BE31" i="3"/>
  <c r="AC55" i="3"/>
  <c r="M31" i="3"/>
  <c r="L59" i="3"/>
  <c r="S59" i="3"/>
  <c r="BG45" i="3"/>
  <c r="E31" i="3"/>
  <c r="W31" i="3"/>
  <c r="AC30" i="3"/>
  <c r="BD23" i="3"/>
  <c r="BD26" i="3" s="1"/>
  <c r="AR73" i="3"/>
  <c r="BG73" i="3"/>
  <c r="O73" i="3"/>
  <c r="AC73" i="3"/>
  <c r="BG19" i="3"/>
  <c r="V59" i="3"/>
  <c r="X31" i="3"/>
  <c r="AI59" i="3"/>
  <c r="AC42" i="3"/>
  <c r="AU23" i="3"/>
  <c r="AU26" i="3" s="1"/>
  <c r="BG17" i="3"/>
  <c r="BE23" i="3"/>
  <c r="BE26" i="3" s="1"/>
  <c r="BG43" i="3"/>
  <c r="BG21" i="3"/>
  <c r="BG29" i="3"/>
  <c r="BG56" i="3"/>
  <c r="BG35" i="3"/>
  <c r="BC31" i="3"/>
  <c r="BE59" i="3"/>
  <c r="AX23" i="3"/>
  <c r="AX26" i="3" s="1"/>
  <c r="AY50" i="3"/>
  <c r="AY53" i="3"/>
  <c r="AY23" i="3"/>
  <c r="AY26" i="3" s="1"/>
  <c r="AZ31" i="3"/>
  <c r="BF31" i="3"/>
  <c r="BG42" i="3"/>
  <c r="BB59" i="3"/>
  <c r="BG25" i="3"/>
  <c r="BF53" i="3"/>
  <c r="AU31" i="3"/>
  <c r="BG28" i="3"/>
  <c r="AW59" i="3"/>
  <c r="BF50" i="3"/>
  <c r="BC53" i="3"/>
  <c r="BC50" i="3"/>
  <c r="BG30" i="3"/>
  <c r="BF59" i="3"/>
  <c r="AX59" i="3"/>
  <c r="BA59" i="3"/>
  <c r="BG46" i="3"/>
  <c r="AV31" i="3"/>
  <c r="BG62" i="3"/>
  <c r="AX53" i="3"/>
  <c r="AZ53" i="3"/>
  <c r="AZ50" i="3"/>
  <c r="BC23" i="3"/>
  <c r="BC26" i="3" s="1"/>
  <c r="BB31" i="3"/>
  <c r="BG36" i="3"/>
  <c r="BB53" i="3"/>
  <c r="BB50" i="3"/>
  <c r="BG37" i="3"/>
  <c r="BD31" i="3"/>
  <c r="BG44" i="3"/>
  <c r="BG48" i="3"/>
  <c r="AV53" i="3"/>
  <c r="AV50" i="3"/>
  <c r="BG49" i="3"/>
  <c r="AW31" i="3"/>
  <c r="BG47" i="3"/>
  <c r="BG40" i="3"/>
  <c r="AV23" i="3"/>
  <c r="AV26" i="3" s="1"/>
  <c r="BE50" i="3"/>
  <c r="BE53" i="3"/>
  <c r="BG57" i="3"/>
  <c r="BG55" i="3"/>
  <c r="AU59" i="3"/>
  <c r="AZ23" i="3"/>
  <c r="AZ26" i="3" s="1"/>
  <c r="BG34" i="3"/>
  <c r="BG63" i="3"/>
  <c r="BG38" i="3"/>
  <c r="AW23" i="3"/>
  <c r="AW26" i="3" s="1"/>
  <c r="BA31" i="3"/>
  <c r="BC59" i="3"/>
  <c r="BG20" i="3"/>
  <c r="AW53" i="3"/>
  <c r="AW50" i="3"/>
  <c r="BD53" i="3"/>
  <c r="BD50" i="3"/>
  <c r="BA53" i="3"/>
  <c r="BA50" i="3"/>
  <c r="BB23" i="3"/>
  <c r="BB26" i="3" s="1"/>
  <c r="AV59" i="3"/>
  <c r="AZ59" i="3"/>
  <c r="AX31" i="3"/>
  <c r="BA23" i="3"/>
  <c r="BA26" i="3" s="1"/>
  <c r="BG41" i="3"/>
  <c r="BG22" i="3"/>
  <c r="AX50" i="3"/>
  <c r="BG24" i="3"/>
  <c r="BG33" i="3"/>
  <c r="AU53" i="3"/>
  <c r="AU50" i="3"/>
  <c r="BG58" i="3"/>
  <c r="AY31" i="3"/>
  <c r="BG18" i="3"/>
  <c r="BF23" i="3"/>
  <c r="BF26" i="3" s="1"/>
  <c r="BG39"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AF72" i="3" s="1"/>
  <c r="AF74"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F9" i="1"/>
  <c r="D9" i="1"/>
  <c r="H13" i="1"/>
  <c r="G10" i="1"/>
  <c r="G11" i="1"/>
  <c r="I10" i="1"/>
  <c r="G12" i="1"/>
  <c r="H10" i="1"/>
  <c r="I12" i="1"/>
  <c r="D11" i="1"/>
  <c r="D12" i="1"/>
  <c r="G9" i="1"/>
  <c r="E11" i="1"/>
  <c r="F11" i="1"/>
  <c r="E13" i="1"/>
  <c r="E12" i="1"/>
  <c r="G14" i="1"/>
  <c r="H11" i="1"/>
  <c r="H9" i="1"/>
  <c r="G13" i="1"/>
  <c r="F13" i="1"/>
  <c r="D13" i="1"/>
  <c r="I9" i="1"/>
  <c r="E14" i="1"/>
  <c r="I13" i="1"/>
  <c r="H14" i="1"/>
  <c r="F10" i="1"/>
  <c r="I11" i="1"/>
  <c r="D14" i="1"/>
  <c r="E9" i="1"/>
  <c r="D10" i="1"/>
  <c r="I14" i="1"/>
  <c r="H12" i="1"/>
  <c r="F14" i="1"/>
  <c r="F12" i="1"/>
  <c r="AO14" i="3" l="1"/>
  <c r="AO67" i="3"/>
  <c r="AR31" i="3"/>
  <c r="AS30" i="3" s="1"/>
  <c r="M60" i="3"/>
  <c r="M64" i="3" s="1"/>
  <c r="M70" i="3" s="1"/>
  <c r="K11" i="1"/>
  <c r="F5" i="1"/>
  <c r="K5" i="1" s="1"/>
  <c r="L5" i="1" s="1"/>
  <c r="F15" i="1"/>
  <c r="K15" i="1" s="1"/>
  <c r="K14" i="1"/>
  <c r="L14" i="1" s="1"/>
  <c r="K10" i="1"/>
  <c r="K9" i="1"/>
  <c r="L9" i="1" s="1"/>
  <c r="K13" i="1"/>
  <c r="L13" i="1" s="1"/>
  <c r="K12" i="1"/>
  <c r="L12" i="1" s="1"/>
  <c r="D15" i="1"/>
  <c r="I15" i="1"/>
  <c r="I16" i="1" s="1"/>
  <c r="I17" i="1" s="1"/>
  <c r="BA72" i="3"/>
  <c r="BA74" i="3" s="1"/>
  <c r="AP72" i="3"/>
  <c r="AP74" i="3" s="1"/>
  <c r="AO72" i="3"/>
  <c r="AO74" i="3" s="1"/>
  <c r="AU60" i="3"/>
  <c r="D72" i="3"/>
  <c r="D74" i="3" s="1"/>
  <c r="AV72" i="3"/>
  <c r="AV74" i="3" s="1"/>
  <c r="AJ72" i="3"/>
  <c r="AJ74" i="3" s="1"/>
  <c r="AN72" i="3"/>
  <c r="AN74" i="3" s="1"/>
  <c r="AI72" i="3"/>
  <c r="AI74" i="3" s="1"/>
  <c r="H72" i="3"/>
  <c r="H74" i="3" s="1"/>
  <c r="J72" i="3"/>
  <c r="J74" i="3" s="1"/>
  <c r="AG72" i="3"/>
  <c r="AG74" i="3" s="1"/>
  <c r="AK72" i="3"/>
  <c r="AK74" i="3" s="1"/>
  <c r="I72" i="3"/>
  <c r="I74" i="3" s="1"/>
  <c r="BB72" i="3"/>
  <c r="BB74" i="3" s="1"/>
  <c r="AW72" i="3"/>
  <c r="AW74" i="3" s="1"/>
  <c r="AZ72" i="3"/>
  <c r="AZ74" i="3" s="1"/>
  <c r="AX72" i="3"/>
  <c r="AX74" i="3" s="1"/>
  <c r="AU72" i="3"/>
  <c r="AU74" i="3" s="1"/>
  <c r="AQ72" i="3"/>
  <c r="AQ74" i="3" s="1"/>
  <c r="AH72" i="3"/>
  <c r="AH74" i="3" s="1"/>
  <c r="L72" i="3"/>
  <c r="L74" i="3" s="1"/>
  <c r="M72" i="3"/>
  <c r="M74" i="3" s="1"/>
  <c r="C72" i="3"/>
  <c r="C74" i="3" s="1"/>
  <c r="G72" i="3"/>
  <c r="G74" i="3" s="1"/>
  <c r="N72" i="3"/>
  <c r="N74" i="3" s="1"/>
  <c r="AM72" i="3"/>
  <c r="AM74" i="3" s="1"/>
  <c r="BC72" i="3"/>
  <c r="BC74" i="3" s="1"/>
  <c r="BE72" i="3"/>
  <c r="BE74" i="3" s="1"/>
  <c r="E72" i="3"/>
  <c r="E74" i="3" s="1"/>
  <c r="F72" i="3"/>
  <c r="F74" i="3" s="1"/>
  <c r="K72" i="3"/>
  <c r="K74" i="3" s="1"/>
  <c r="AL72" i="3"/>
  <c r="AL74" i="3" s="1"/>
  <c r="BF60" i="3"/>
  <c r="BF64" i="3" s="1"/>
  <c r="BF72" i="3"/>
  <c r="BF74" i="3" s="1"/>
  <c r="BD60" i="3"/>
  <c r="BD72" i="3"/>
  <c r="BD74" i="3" s="1"/>
  <c r="AY60" i="3"/>
  <c r="AY72" i="3"/>
  <c r="AY74" i="3" s="1"/>
  <c r="BA60" i="3"/>
  <c r="AW60" i="3"/>
  <c r="AZ60" i="3"/>
  <c r="BB60" i="3"/>
  <c r="BG59" i="3"/>
  <c r="BE60" i="3"/>
  <c r="BG53" i="3"/>
  <c r="BG50" i="3"/>
  <c r="BG31" i="3"/>
  <c r="AV60" i="3"/>
  <c r="AX60" i="3"/>
  <c r="BG23" i="3"/>
  <c r="BC60" i="3"/>
  <c r="BG26" i="3"/>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AO60" i="3"/>
  <c r="AO64"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G7" i="1"/>
  <c r="H7" i="1"/>
  <c r="E7" i="1"/>
  <c r="F7" i="1"/>
  <c r="D7" i="1"/>
  <c r="I7" i="1"/>
  <c r="AO69" i="3" l="1"/>
  <c r="AO70" i="3" s="1"/>
  <c r="AP10" i="3"/>
  <c r="AF70" i="3"/>
  <c r="BH30" i="3"/>
  <c r="AS28" i="3"/>
  <c r="AS31" i="3"/>
  <c r="AS29" i="3"/>
  <c r="BH29" i="3"/>
  <c r="BH28" i="3"/>
  <c r="BH31" i="3"/>
  <c r="BC64" i="3"/>
  <c r="BC70" i="3" s="1"/>
  <c r="BE64" i="3"/>
  <c r="BE70" i="3" s="1"/>
  <c r="AY64" i="3"/>
  <c r="AY70" i="3" s="1"/>
  <c r="BD64" i="3"/>
  <c r="BD70" i="3" s="1"/>
  <c r="AU64" i="3"/>
  <c r="AU70" i="3" s="1"/>
  <c r="N70" i="3"/>
  <c r="O70" i="3" s="1"/>
  <c r="O64" i="3"/>
  <c r="AZ64" i="3"/>
  <c r="AZ70" i="3" s="1"/>
  <c r="BB64" i="3"/>
  <c r="BB70" i="3" s="1"/>
  <c r="AX64" i="3"/>
  <c r="AX70" i="3" s="1"/>
  <c r="AW64" i="3"/>
  <c r="AW70" i="3" s="1"/>
  <c r="BA64" i="3"/>
  <c r="BA70" i="3" s="1"/>
  <c r="AV64" i="3"/>
  <c r="AV70" i="3" s="1"/>
  <c r="BF70" i="3"/>
  <c r="BG64" i="3"/>
  <c r="F16" i="1"/>
  <c r="F17" i="1" s="1"/>
  <c r="K7" i="1"/>
  <c r="K8" i="1" s="1"/>
  <c r="O26" i="3"/>
  <c r="O60" i="3" s="1"/>
  <c r="BG72" i="3"/>
  <c r="BG74" i="3" s="1"/>
  <c r="BH18" i="3"/>
  <c r="AR72" i="3"/>
  <c r="AR74" i="3" s="1"/>
  <c r="BH34" i="3"/>
  <c r="BH56" i="3"/>
  <c r="BH42" i="3"/>
  <c r="BH43" i="3"/>
  <c r="BH55" i="3"/>
  <c r="BH46" i="3"/>
  <c r="BH47" i="3"/>
  <c r="BH25" i="3"/>
  <c r="BH48" i="3"/>
  <c r="BH21" i="3"/>
  <c r="BH41" i="3"/>
  <c r="BH44" i="3"/>
  <c r="BH22" i="3"/>
  <c r="BH57" i="3"/>
  <c r="BH35" i="3"/>
  <c r="BH59" i="3"/>
  <c r="BH33" i="3"/>
  <c r="BH38" i="3"/>
  <c r="AS41" i="3"/>
  <c r="BH52" i="3"/>
  <c r="BH51" i="3"/>
  <c r="BH45" i="3"/>
  <c r="BH26" i="3"/>
  <c r="BG60" i="3"/>
  <c r="BH39" i="3"/>
  <c r="BH24" i="3"/>
  <c r="BH50" i="3"/>
  <c r="BH23" i="3"/>
  <c r="BH37" i="3"/>
  <c r="BH49" i="3"/>
  <c r="BH53" i="3"/>
  <c r="AS26" i="3"/>
  <c r="BH19" i="3"/>
  <c r="BH40" i="3"/>
  <c r="BH17" i="3"/>
  <c r="BH58" i="3"/>
  <c r="BH20" i="3"/>
  <c r="BH3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BG70"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R10" i="3" l="1"/>
  <c r="AQ14" i="3"/>
  <c r="AQ60" i="3" s="1"/>
  <c r="AQ64" i="3" s="1"/>
  <c r="AQ67" i="3"/>
  <c r="V64" i="3"/>
  <c r="V70" i="3" s="1"/>
  <c r="V72" i="3"/>
  <c r="V74" i="3" s="1"/>
  <c r="S60" i="3"/>
  <c r="S64" i="3" s="1"/>
  <c r="S70" i="3" s="1"/>
  <c r="S72" i="3"/>
  <c r="S74" i="3" s="1"/>
  <c r="T60" i="3"/>
  <c r="T64" i="3" s="1"/>
  <c r="T70" i="3" s="1"/>
  <c r="T72" i="3"/>
  <c r="T74" i="3" s="1"/>
  <c r="Y53" i="3"/>
  <c r="AC49" i="3"/>
  <c r="W53" i="3"/>
  <c r="AR64" i="3" l="1"/>
  <c r="AR14" i="3"/>
  <c r="AS10" i="3"/>
  <c r="AR67" i="3"/>
  <c r="AQ69" i="3"/>
  <c r="F6" i="1" s="1"/>
  <c r="K6" i="1" s="1"/>
  <c r="L6" i="1" s="1"/>
  <c r="Y60" i="3"/>
  <c r="Y64" i="3" s="1"/>
  <c r="Y70" i="3" s="1"/>
  <c r="Y72" i="3"/>
  <c r="Y74" i="3" s="1"/>
  <c r="W60" i="3"/>
  <c r="W64" i="3" s="1"/>
  <c r="W70" i="3" s="1"/>
  <c r="W72" i="3"/>
  <c r="W74" i="3" s="1"/>
  <c r="AC48" i="3"/>
  <c r="Z53" i="3"/>
  <c r="X53" i="3"/>
  <c r="AC47" i="3"/>
  <c r="E10" i="1"/>
  <c r="AR69" i="3" l="1"/>
  <c r="BH14" i="3"/>
  <c r="BH12" i="3"/>
  <c r="BH11" i="3"/>
  <c r="BH10" i="3"/>
  <c r="BH13" i="3"/>
  <c r="BH9" i="3"/>
  <c r="BH8" i="3"/>
  <c r="AR60" i="3"/>
  <c r="AS9" i="3"/>
  <c r="AS12" i="3"/>
  <c r="AS11" i="3"/>
  <c r="AS13" i="3"/>
  <c r="AS14" i="3"/>
  <c r="AS8" i="3"/>
  <c r="AQ70" i="3"/>
  <c r="AR70" i="3" s="1"/>
  <c r="J10" i="1"/>
  <c r="Z60" i="3"/>
  <c r="Z64" i="3" s="1"/>
  <c r="Z70" i="3" s="1"/>
  <c r="Z72" i="3"/>
  <c r="Z74" i="3" s="1"/>
  <c r="X60" i="3"/>
  <c r="X64" i="3" s="1"/>
  <c r="X70" i="3" s="1"/>
  <c r="X72" i="3"/>
  <c r="X74" i="3" s="1"/>
  <c r="L10" i="1"/>
  <c r="AA53" i="3"/>
  <c r="AB53" i="3"/>
  <c r="BH65" i="3" l="1"/>
  <c r="BH67" i="3"/>
  <c r="BH68" i="3"/>
  <c r="AS68" i="3"/>
  <c r="AS69" i="3"/>
  <c r="AS65" i="3"/>
  <c r="AS66" i="3"/>
  <c r="BH69" i="3"/>
  <c r="BH66" i="3"/>
  <c r="AS67"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Francis Raimunda Reis de Souza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 ref="J11096" authorId="0" shapeId="0" xr:uid="{00000000-0006-0000-0400-000017000000}">
      <text>
        <r>
          <rPr>
            <b/>
            <sz val="9"/>
            <color indexed="81"/>
            <rFont val="Segoe UI"/>
            <family val="2"/>
          </rPr>
          <t>DEVOLUÇAO DE JUROS E MULTAS (MARCELO CAVALHO)</t>
        </r>
        <r>
          <rPr>
            <sz val="9"/>
            <color indexed="81"/>
            <rFont val="Segoe UI"/>
            <family val="2"/>
          </rPr>
          <t xml:space="preserve">
</t>
        </r>
      </text>
    </comment>
    <comment ref="I11627" authorId="6" shapeId="0" xr:uid="{00000000-0006-0000-0400-000018000000}">
      <text>
        <r>
          <rPr>
            <b/>
            <sz val="9"/>
            <color indexed="81"/>
            <rFont val="Segoe UI"/>
            <family val="2"/>
          </rPr>
          <t>Francis Raimunda Reis de Souza:</t>
        </r>
        <r>
          <rPr>
            <sz val="9"/>
            <color indexed="81"/>
            <rFont val="Segoe UI"/>
            <family val="2"/>
          </rPr>
          <t xml:space="preserve">
Peças para Manutenção de veiculos</t>
        </r>
      </text>
    </comment>
    <comment ref="I11644" authorId="6" shapeId="0" xr:uid="{00000000-0006-0000-0400-000019000000}">
      <text>
        <r>
          <rPr>
            <b/>
            <sz val="9"/>
            <color indexed="81"/>
            <rFont val="Segoe UI"/>
            <family val="2"/>
          </rPr>
          <t>Francis Raimunda Reis de Souza:</t>
        </r>
        <r>
          <rPr>
            <sz val="9"/>
            <color indexed="81"/>
            <rFont val="Segoe UI"/>
            <family val="2"/>
          </rPr>
          <t xml:space="preserve">
RECARGA DE EXTINTORES</t>
        </r>
      </text>
    </comment>
    <comment ref="I11674" authorId="6" shapeId="0" xr:uid="{00000000-0006-0000-0400-00001A000000}">
      <text>
        <r>
          <rPr>
            <b/>
            <sz val="9"/>
            <color indexed="81"/>
            <rFont val="Segoe UI"/>
            <family val="2"/>
          </rPr>
          <t>Francis Raimunda Reis de Souza:</t>
        </r>
        <r>
          <rPr>
            <sz val="9"/>
            <color indexed="81"/>
            <rFont val="Segoe UI"/>
            <family val="2"/>
          </rPr>
          <t xml:space="preserve">
Peças p/manutenção </t>
        </r>
      </text>
    </comment>
    <comment ref="I11719" authorId="6" shapeId="0" xr:uid="{00000000-0006-0000-0400-00001B000000}">
      <text>
        <r>
          <rPr>
            <b/>
            <sz val="9"/>
            <color indexed="81"/>
            <rFont val="Segoe UI"/>
            <family val="2"/>
          </rPr>
          <t>Francis Raimunda Reis de Souza:</t>
        </r>
        <r>
          <rPr>
            <sz val="9"/>
            <color indexed="81"/>
            <rFont val="Segoe UI"/>
            <family val="2"/>
          </rPr>
          <t xml:space="preserve">
Hanper Hospitalar </t>
        </r>
      </text>
    </comment>
    <comment ref="I11731" authorId="6" shapeId="0" xr:uid="{00000000-0006-0000-0400-00001C000000}">
      <text>
        <r>
          <rPr>
            <b/>
            <sz val="9"/>
            <color indexed="81"/>
            <rFont val="Segoe UI"/>
            <family val="2"/>
          </rPr>
          <t>Francis Raimunda Reis de Souza:</t>
        </r>
        <r>
          <rPr>
            <sz val="9"/>
            <color indexed="81"/>
            <rFont val="Segoe UI"/>
            <family val="2"/>
          </rPr>
          <t xml:space="preserve">
Aparelho telefonico</t>
        </r>
      </text>
    </comment>
    <comment ref="I12020" authorId="6" shapeId="0" xr:uid="{00000000-0006-0000-0400-00001D000000}">
      <text>
        <r>
          <rPr>
            <b/>
            <sz val="9"/>
            <color indexed="81"/>
            <rFont val="Segoe UI"/>
            <family val="2"/>
          </rPr>
          <t>Parabrisa</t>
        </r>
      </text>
    </comment>
    <comment ref="I12028" authorId="6" shapeId="0" xr:uid="{00000000-0006-0000-0400-00001E000000}">
      <text>
        <r>
          <rPr>
            <b/>
            <sz val="9"/>
            <color indexed="81"/>
            <rFont val="Segoe UI"/>
            <family val="2"/>
          </rPr>
          <t>Francis Raimunda Reis de Souza:</t>
        </r>
        <r>
          <rPr>
            <sz val="9"/>
            <color indexed="81"/>
            <rFont val="Segoe UI"/>
            <family val="2"/>
          </rPr>
          <t xml:space="preserve">
CANETA AUTOCLAVE </t>
        </r>
      </text>
    </comment>
    <comment ref="I12049" authorId="6" shapeId="0" xr:uid="{00000000-0006-0000-0400-00001F000000}">
      <text>
        <r>
          <rPr>
            <b/>
            <sz val="9"/>
            <color indexed="81"/>
            <rFont val="Segoe UI"/>
            <family val="2"/>
          </rPr>
          <t>Francis Raimunda Reis de Souza:</t>
        </r>
        <r>
          <rPr>
            <sz val="9"/>
            <color indexed="81"/>
            <rFont val="Segoe UI"/>
            <family val="2"/>
          </rPr>
          <t xml:space="preserve">
Valvula solenoide </t>
        </r>
      </text>
    </comment>
  </commentList>
</comments>
</file>

<file path=xl/sharedStrings.xml><?xml version="1.0" encoding="utf-8"?>
<sst xmlns="http://schemas.openxmlformats.org/spreadsheetml/2006/main" count="77102" uniqueCount="4611">
  <si>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</si>
  <si>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</si>
  <si>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</si>
  <si>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</si>
  <si>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</si>
  <si>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</si>
  <si>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</si>
  <si>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</si>
  <si>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</si>
  <si>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</si>
  <si>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</si>
  <si>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</si>
  <si>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</si>
  <si>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</si>
  <si>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</si>
  <si>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</si>
  <si>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</si>
  <si>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</si>
  <si>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</si>
  <si>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</si>
  <si>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</si>
  <si>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</si>
  <si>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</si>
  <si>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</si>
  <si>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</si>
  <si>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</si>
  <si>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</si>
  <si>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</si>
  <si>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</si>
  <si>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</si>
  <si>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</si>
  <si>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</si>
  <si>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</si>
  <si>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</si>
  <si>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</si>
  <si>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</si>
  <si>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</si>
  <si>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</si>
  <si>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</si>
  <si>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</si>
  <si>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</si>
  <si>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</si>
  <si>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</si>
  <si>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</si>
  <si>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</si>
  <si>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</si>
  <si>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</si>
  <si>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</si>
  <si>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</si>
  <si>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</si>
  <si>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</si>
  <si>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</si>
  <si>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</si>
  <si>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</si>
  <si>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</si>
  <si>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</si>
  <si>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</si>
  <si>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</si>
  <si>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</si>
  <si>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</si>
  <si>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</si>
  <si>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</si>
  <si>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</si>
  <si>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</si>
  <si>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</si>
  <si>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</si>
  <si>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</si>
  <si>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</si>
  <si>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</si>
  <si>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</si>
  <si>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</si>
  <si>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</si>
  <si>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</si>
  <si>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</si>
  <si>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</si>
  <si>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</si>
  <si>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</si>
  <si>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</si>
  <si>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</si>
  <si>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</si>
  <si>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</si>
  <si>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</si>
  <si>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</si>
  <si>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</si>
  <si>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</si>
  <si>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</si>
  <si>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</si>
  <si>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</si>
  <si>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</si>
  <si>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</si>
  <si>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</si>
  <si>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</si>
  <si>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</si>
  <si>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</si>
  <si>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</si>
  <si>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</si>
  <si>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</si>
  <si>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</si>
  <si>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</si>
  <si>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</si>
  <si>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</si>
  <si>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</si>
  <si>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</si>
  <si>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</si>
  <si>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</si>
  <si>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</si>
  <si>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</si>
  <si>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</si>
  <si>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</si>
  <si>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</si>
  <si>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</si>
  <si>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</si>
  <si>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</si>
  <si>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</si>
  <si>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</si>
  <si>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</si>
  <si>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</si>
  <si>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</si>
  <si>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</si>
  <si>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</si>
  <si>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</si>
  <si>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</si>
  <si>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</si>
  <si>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</si>
  <si>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</si>
  <si>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</si>
  <si>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</si>
  <si>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</si>
  <si>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</si>
  <si>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</si>
  <si>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</si>
  <si>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</si>
  <si>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</si>
  <si>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</si>
  <si>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</si>
  <si>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</si>
  <si>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</si>
  <si>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</si>
  <si>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</si>
  <si>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</si>
  <si>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</si>
  <si>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</si>
  <si>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</si>
  <si>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</si>
  <si>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</si>
  <si>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</si>
  <si>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</si>
  <si>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</si>
  <si>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</si>
  <si>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</si>
  <si>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</si>
  <si>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</si>
  <si>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</si>
  <si>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</si>
  <si>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</si>
  <si>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</si>
  <si>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</si>
  <si>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</si>
  <si>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</si>
  <si>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</si>
  <si>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</si>
  <si>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</si>
  <si>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</si>
  <si>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</si>
  <si>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</si>
  <si>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</si>
  <si>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</si>
  <si>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</si>
  <si>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</si>
  <si>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</si>
  <si>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</si>
  <si>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</si>
  <si>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</si>
  <si>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</si>
  <si>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</si>
  <si>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</si>
  <si>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</si>
  <si>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</si>
  <si>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</si>
  <si>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</si>
  <si>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</si>
  <si>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</si>
  <si>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</si>
  <si>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</si>
  <si>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</si>
  <si>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</si>
  <si>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</si>
  <si>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</si>
  <si>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</si>
  <si>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</si>
  <si>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</si>
  <si>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</si>
  <si>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</si>
  <si>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</si>
  <si>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</si>
  <si>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</si>
  <si>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</si>
  <si>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</si>
  <si>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</si>
  <si>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</si>
  <si>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</si>
  <si>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</si>
  <si>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</si>
  <si>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</si>
  <si>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</si>
  <si>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</si>
  <si>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</si>
  <si>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</si>
  <si>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</si>
  <si>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</si>
  <si>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</si>
  <si>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</si>
  <si>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</si>
  <si>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</si>
  <si>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</si>
  <si>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</si>
  <si>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</si>
  <si>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</si>
  <si>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</si>
  <si>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</si>
  <si>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</si>
  <si>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</si>
  <si>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</si>
  <si>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</si>
  <si>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</si>
  <si>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</si>
  <si>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</si>
  <si>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</si>
  <si>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</si>
  <si>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</si>
  <si>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</si>
  <si>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</si>
  <si>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</si>
  <si>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</si>
  <si>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</si>
  <si>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</si>
  <si>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</si>
  <si>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</si>
  <si>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</si>
  <si>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</si>
  <si>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</si>
  <si>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</si>
  <si>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</si>
  <si>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</si>
  <si>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</si>
  <si>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</si>
  <si>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</si>
  <si>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</si>
  <si>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</si>
  <si>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</si>
  <si>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</si>
  <si>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</si>
  <si>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</si>
  <si>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</si>
  <si>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</si>
  <si>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</si>
  <si>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</si>
  <si>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</si>
  <si>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</si>
  <si>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</si>
  <si>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</si>
  <si>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</si>
  <si>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</si>
  <si>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</si>
  <si>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</si>
  <si>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</si>
  <si>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</si>
  <si>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</si>
  <si>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</si>
  <si>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</si>
  <si>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</si>
  <si>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</si>
  <si>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</si>
  <si>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</si>
  <si>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</si>
  <si>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</si>
  <si>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</si>
  <si>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</si>
  <si>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</si>
  <si>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</si>
  <si>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</si>
  <si>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</si>
  <si>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</si>
  <si>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</si>
  <si>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</si>
  <si>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</si>
  <si>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</si>
  <si>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</si>
  <si>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</si>
  <si>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</si>
  <si>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</si>
  <si>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</si>
  <si>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</si>
  <si>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</si>
  <si>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</si>
  <si>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</si>
  <si>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</si>
  <si>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</si>
  <si>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</si>
  <si>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</si>
  <si>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</si>
  <si>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</si>
  <si>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</si>
  <si>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</si>
  <si>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</si>
  <si>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</si>
  <si>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</si>
  <si>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</si>
  <si>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</si>
  <si>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</si>
  <si>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</si>
  <si>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</si>
  <si>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</si>
  <si>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</si>
  <si>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</si>
  <si>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</si>
  <si>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</si>
  <si>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</si>
  <si>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</si>
  <si>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</si>
  <si>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</si>
  <si>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</si>
  <si>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</si>
  <si>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</si>
  <si>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</si>
  <si>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</si>
  <si>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</si>
  <si>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</si>
  <si>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</si>
  <si>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</si>
  <si>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</si>
  <si>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</si>
  <si>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</si>
  <si>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</si>
  <si>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</si>
  <si>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</si>
  <si>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</si>
  <si>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</si>
  <si>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</si>
  <si>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</si>
  <si>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</si>
  <si>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</si>
  <si>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</si>
  <si>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</si>
  <si>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</si>
  <si>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</si>
  <si>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</si>
  <si>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</si>
  <si>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</si>
  <si>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</si>
  <si>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</si>
  <si>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</si>
  <si>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</si>
  <si>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</si>
  <si>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</si>
  <si>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</si>
  <si>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</si>
  <si>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</si>
  <si>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</si>
  <si>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</si>
  <si>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</si>
  <si>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</si>
  <si>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</si>
  <si>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</si>
  <si>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</si>
  <si>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</si>
  <si>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</si>
  <si>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</si>
  <si>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</si>
  <si>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</si>
  <si>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</si>
  <si>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</si>
  <si>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</si>
  <si>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</si>
  <si>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</si>
  <si>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</si>
  <si>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</si>
  <si>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</si>
  <si>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</si>
  <si>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</si>
  <si>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</si>
  <si>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</si>
  <si>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</si>
  <si>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</si>
  <si>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</si>
  <si>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</si>
  <si>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</si>
  <si>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</si>
  <si>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</si>
  <si>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</si>
  <si>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</si>
  <si>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</si>
  <si>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</si>
  <si>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</si>
  <si>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</si>
  <si>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</si>
  <si>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</si>
  <si>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</si>
  <si>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</si>
  <si>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</si>
  <si>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</si>
  <si>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</si>
  <si>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</si>
  <si>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</si>
  <si>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</si>
  <si>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</si>
  <si>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</si>
  <si>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</si>
  <si>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</si>
  <si>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</si>
  <si>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</si>
  <si>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</si>
  <si>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</si>
  <si>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</si>
  <si>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</si>
  <si>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</si>
  <si>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</si>
  <si>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</si>
  <si>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</si>
  <si>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</si>
  <si>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</si>
  <si>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</si>
  <si>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</si>
  <si>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</si>
  <si>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</si>
  <si>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</si>
  <si>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</si>
  <si>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</si>
  <si>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</si>
  <si>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</si>
  <si>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</si>
  <si>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</si>
  <si>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</si>
  <si>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</si>
  <si>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</si>
  <si>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</si>
  <si>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</si>
  <si>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</si>
  <si>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</si>
  <si>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</si>
  <si>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</si>
  <si>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</si>
  <si>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</si>
  <si>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</si>
  <si>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</si>
  <si>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</si>
  <si>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</si>
  <si>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</si>
  <si>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</si>
  <si>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</si>
  <si>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</si>
  <si>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</si>
  <si>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</si>
  <si>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</si>
  <si>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</si>
  <si>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</si>
  <si>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</si>
  <si>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</si>
  <si>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</si>
  <si>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</si>
  <si>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</si>
  <si>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</si>
  <si>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</si>
  <si>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</si>
  <si>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</si>
  <si>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</si>
  <si>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</si>
  <si>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</si>
  <si>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</si>
  <si>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</si>
  <si>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</si>
  <si>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</si>
  <si>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</si>
  <si>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</si>
  <si>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</si>
  <si>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</si>
  <si>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</si>
  <si>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</si>
  <si>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</si>
  <si>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</si>
  <si>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</si>
  <si>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</si>
  <si>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</si>
  <si>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</si>
  <si>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</si>
  <si>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</si>
  <si>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</si>
  <si>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</si>
  <si>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</si>
  <si>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</si>
  <si>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</si>
  <si>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</si>
  <si>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</si>
  <si>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</si>
  <si>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</si>
  <si>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</si>
  <si>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</si>
  <si>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</si>
  <si>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</si>
  <si>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</si>
  <si>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</si>
  <si>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</si>
  <si>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</si>
  <si>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</si>
  <si>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</si>
  <si>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</si>
  <si>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</si>
  <si>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</si>
  <si>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</si>
  <si>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</si>
  <si>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</si>
  <si>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</si>
  <si>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</si>
  <si>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</si>
  <si>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</si>
  <si>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</si>
  <si>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</si>
  <si>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</si>
  <si>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</si>
  <si>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</si>
  <si>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</si>
  <si>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</si>
  <si>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</si>
  <si>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</si>
  <si>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</si>
  <si>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</si>
  <si>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</si>
  <si>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</si>
  <si>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</si>
  <si>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</si>
  <si>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</si>
  <si>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</si>
  <si>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</si>
  <si>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</si>
  <si>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</si>
  <si>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</si>
  <si>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</si>
  <si>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</si>
  <si>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</si>
  <si>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</si>
  <si>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</si>
  <si>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</si>
  <si>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</si>
  <si>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</si>
  <si>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</si>
  <si>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</si>
  <si>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</si>
  <si>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</si>
  <si>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</si>
  <si>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</si>
  <si>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</si>
  <si>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</si>
  <si>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</si>
  <si>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</si>
  <si>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</si>
  <si>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</si>
  <si>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</si>
  <si>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</si>
  <si>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</si>
  <si>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</si>
  <si>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</si>
  <si>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</si>
  <si>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</si>
  <si>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</si>
  <si>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</si>
  <si>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</si>
  <si>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</si>
  <si>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</si>
  <si>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</si>
  <si>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</si>
  <si>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</si>
  <si>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</si>
  <si>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</si>
  <si>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</si>
  <si>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</si>
  <si>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</si>
  <si>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</si>
  <si>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</si>
  <si>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</si>
  <si>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</si>
  <si>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</si>
  <si>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</si>
  <si>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</si>
  <si>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</si>
  <si>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</si>
  <si>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</si>
  <si>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</si>
  <si>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</si>
  <si>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</si>
  <si>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</si>
  <si>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</si>
  <si>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</si>
  <si>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</si>
  <si>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</si>
  <si>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</si>
  <si>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</si>
  <si>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</si>
  <si>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</si>
  <si>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</si>
  <si>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</si>
  <si>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</si>
  <si>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</si>
  <si>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</si>
  <si>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</si>
  <si>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</si>
  <si>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</si>
  <si>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</si>
  <si>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</si>
  <si>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</si>
  <si>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</si>
  <si>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</si>
  <si>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</si>
  <si>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</si>
  <si>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</si>
  <si>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</si>
  <si>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</si>
  <si>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</si>
  <si>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</si>
  <si>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</si>
  <si>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</si>
  <si>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</si>
  <si>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</si>
  <si>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</si>
  <si>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</si>
  <si>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</si>
  <si>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</si>
  <si>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</si>
  <si>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</si>
  <si>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</si>
  <si>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</si>
  <si>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</si>
  <si>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</si>
  <si>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</si>
  <si>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</si>
  <si>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</si>
  <si>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</si>
  <si>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</si>
  <si>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</si>
  <si>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</si>
  <si>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</si>
  <si>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</si>
  <si>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</si>
  <si>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</si>
  <si>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</si>
  <si>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</si>
  <si>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</si>
  <si>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</si>
  <si>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</si>
  <si>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</si>
  <si>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</si>
  <si>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</si>
  <si>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</si>
  <si>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</si>
  <si>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</si>
  <si>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</si>
  <si>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</si>
  <si>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</si>
  <si>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</si>
  <si>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</si>
  <si>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</si>
  <si>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</si>
  <si>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</si>
  <si>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</si>
  <si>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</si>
  <si>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</si>
  <si>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</si>
  <si>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</si>
  <si>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</si>
  <si>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</si>
  <si>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</si>
  <si>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</si>
  <si>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</si>
  <si>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</si>
  <si>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</si>
  <si>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</si>
  <si>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</si>
  <si>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</si>
  <si>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</si>
  <si>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</si>
  <si>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</si>
  <si>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</si>
  <si>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</si>
  <si>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</si>
  <si>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</si>
  <si>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</si>
  <si>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</si>
  <si>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</si>
  <si>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</si>
  <si>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</si>
  <si>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</si>
  <si>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</si>
  <si>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</si>
  <si>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</si>
  <si>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</si>
  <si>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</si>
  <si>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</si>
  <si>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</si>
  <si>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</si>
  <si>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</si>
  <si>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</si>
  <si>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</si>
  <si>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</si>
  <si>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</si>
  <si>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</si>
  <si>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</si>
  <si>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</si>
  <si>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</si>
  <si>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</si>
  <si>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</si>
  <si>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</si>
  <si>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</si>
  <si>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</si>
  <si>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</si>
  <si>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</si>
  <si>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</si>
  <si>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</si>
  <si>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</si>
  <si>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</si>
  <si>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</si>
  <si>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</si>
  <si>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</si>
  <si>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</si>
  <si>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</si>
  <si>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</si>
  <si>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</si>
  <si>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</si>
  <si>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</si>
  <si>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</si>
  <si>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</si>
  <si>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</si>
  <si>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</si>
  <si>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</si>
  <si>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</si>
  <si>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</si>
  <si>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</si>
  <si>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</si>
  <si>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</si>
  <si>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</si>
  <si>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</si>
  <si>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</si>
  <si>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</si>
  <si>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</si>
  <si>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</si>
  <si>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</si>
  <si>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</si>
  <si>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</si>
  <si>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</si>
  <si>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</si>
  <si>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</si>
  <si>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</si>
  <si>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</si>
  <si>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</si>
  <si>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</si>
  <si>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</si>
  <si>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</si>
  <si>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</si>
  <si>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</si>
  <si>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</si>
  <si>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</si>
  <si>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</si>
  <si>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</si>
  <si>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</si>
  <si>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</si>
  <si>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</si>
  <si>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</si>
  <si>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</si>
  <si>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</si>
  <si>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</si>
  <si>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</si>
  <si>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</si>
  <si>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</si>
  <si>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</si>
  <si>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</si>
  <si>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</si>
  <si>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</si>
  <si>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</si>
  <si>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</si>
  <si>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</si>
  <si>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</si>
  <si>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</si>
  <si>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</si>
  <si>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</si>
  <si>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</si>
  <si>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</si>
  <si>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</si>
  <si>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</si>
  <si>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</si>
  <si>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</si>
  <si>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</si>
  <si>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</si>
  <si>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</si>
  <si>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</si>
  <si>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</si>
  <si>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</si>
  <si>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</si>
  <si>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</si>
  <si>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</si>
  <si>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</si>
  <si>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</si>
  <si>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</si>
  <si>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</si>
  <si>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</si>
  <si>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</si>
  <si>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</si>
  <si>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</si>
  <si>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</si>
  <si>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</si>
  <si>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</si>
  <si>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</si>
  <si>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</si>
  <si>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</si>
  <si>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</si>
  <si>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</si>
  <si>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</si>
  <si>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</si>
  <si>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</si>
  <si>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</si>
  <si>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</si>
  <si>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</si>
  <si>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</si>
  <si>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</si>
  <si>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</si>
  <si>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</si>
  <si>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</si>
  <si>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</si>
  <si>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</si>
  <si>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</si>
  <si>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</si>
  <si>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</si>
  <si>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</si>
  <si>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</si>
  <si>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</si>
  <si>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</si>
  <si>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</si>
  <si>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</si>
  <si>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</si>
  <si>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</si>
  <si>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</si>
  <si>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</si>
  <si>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</si>
  <si>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</si>
  <si>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</si>
  <si>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</si>
  <si>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</si>
  <si>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</si>
  <si>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</si>
  <si>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</si>
  <si>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</si>
  <si>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</si>
  <si>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</si>
  <si>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</si>
  <si>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</si>
  <si>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</si>
  <si>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</si>
  <si>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</si>
  <si>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</si>
  <si>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</si>
  <si>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</si>
  <si>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</si>
  <si>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</si>
  <si>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</si>
  <si>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</si>
  <si>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</si>
  <si>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</si>
  <si>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</si>
  <si>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</si>
  <si>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</si>
  <si>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</si>
  <si>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</si>
  <si>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</si>
  <si>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</si>
  <si>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</si>
  <si>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</si>
  <si>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</si>
  <si>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</si>
  <si>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</si>
  <si>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</si>
  <si>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</si>
  <si>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</si>
  <si>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</si>
  <si>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</si>
  <si>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</si>
  <si>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</si>
  <si>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</si>
  <si>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</si>
  <si>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</si>
  <si>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</si>
  <si>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</si>
  <si>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</si>
  <si>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</si>
  <si>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</si>
  <si>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</si>
  <si>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</si>
  <si>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</si>
  <si>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</si>
  <si>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</si>
  <si>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</si>
  <si>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</si>
  <si>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</si>
  <si>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</si>
  <si>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</si>
  <si>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</si>
  <si>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</si>
  <si>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</si>
  <si>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</si>
  <si>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</si>
  <si>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</si>
  <si>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</si>
  <si>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</si>
  <si>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</si>
  <si>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</si>
  <si>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</si>
  <si>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</si>
  <si>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</si>
  <si>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</si>
  <si>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</si>
  <si>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</si>
  <si>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</si>
  <si>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</si>
  <si>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</si>
  <si>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</si>
  <si>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</si>
  <si>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</si>
  <si>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</si>
  <si>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</si>
  <si>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</si>
  <si>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</si>
  <si>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</si>
  <si>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</si>
  <si>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</si>
  <si>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</si>
  <si>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</si>
  <si>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</si>
  <si>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</si>
  <si>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</si>
  <si>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</si>
  <si>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</si>
  <si>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</si>
  <si>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</si>
  <si>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</si>
  <si>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</si>
  <si>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</si>
  <si>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</si>
  <si>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</si>
  <si>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</si>
  <si>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</si>
  <si>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</si>
  <si>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</si>
  <si>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</si>
  <si>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</si>
  <si>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</si>
  <si>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</si>
  <si>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</si>
  <si>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</si>
  <si>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</si>
  <si>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</si>
  <si>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</si>
  <si>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</si>
  <si>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</si>
  <si>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</si>
  <si>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</si>
  <si>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</si>
  <si>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</si>
  <si>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</si>
  <si>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</si>
  <si>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</si>
  <si>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</si>
  <si>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</si>
  <si>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</si>
  <si>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</si>
  <si>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</si>
  <si>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</si>
  <si>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</si>
  <si>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</si>
  <si>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</si>
  <si>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</si>
  <si>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</si>
  <si>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</si>
  <si>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</si>
  <si>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</si>
  <si>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</si>
  <si>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</si>
  <si>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</si>
  <si>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</si>
  <si>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</si>
  <si>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</si>
  <si>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</si>
  <si>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</si>
  <si>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</si>
  <si>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</si>
  <si>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</si>
  <si>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</si>
  <si>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</si>
  <si>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</si>
  <si>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</si>
  <si>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</si>
  <si>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</si>
  <si>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</si>
  <si>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</si>
  <si>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</si>
  <si>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</si>
  <si>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</si>
  <si>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</si>
  <si>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</si>
  <si>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</si>
  <si>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</si>
  <si>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</si>
  <si>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</si>
  <si>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</si>
  <si>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</si>
  <si>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</si>
  <si>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</si>
  <si>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</si>
  <si>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</si>
  <si>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</si>
  <si>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</si>
  <si>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</si>
  <si>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</si>
  <si>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</si>
  <si>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</si>
  <si>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</si>
  <si>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</si>
  <si>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</si>
  <si>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</si>
  <si>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</si>
  <si>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</si>
  <si>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</si>
  <si>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</si>
  <si>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</si>
  <si>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</si>
  <si>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</si>
  <si>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</si>
  <si>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</si>
  <si>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</si>
  <si>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</si>
  <si>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</si>
  <si>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</si>
  <si>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</si>
  <si>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</si>
  <si>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</si>
  <si>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</si>
  <si>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</si>
  <si>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</si>
  <si>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</si>
  <si>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</si>
  <si>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</si>
  <si>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</si>
  <si>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</si>
  <si>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</si>
  <si>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</si>
  <si>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</si>
  <si>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</si>
  <si>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</si>
  <si>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</si>
  <si>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</si>
  <si>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</si>
  <si>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</si>
  <si>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</si>
  <si>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</si>
  <si>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</si>
  <si>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</si>
  <si>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</si>
  <si>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</si>
  <si>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</si>
  <si>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</si>
  <si>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</si>
  <si>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</si>
  <si>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</si>
  <si>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</si>
  <si>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</si>
  <si>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</si>
  <si>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</si>
  <si>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</si>
  <si>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</si>
  <si>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</si>
  <si>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</si>
  <si>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</si>
  <si>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</si>
  <si>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</si>
  <si>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</si>
  <si>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</si>
  <si>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</si>
  <si>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</si>
  <si>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</si>
  <si>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</si>
  <si>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</si>
  <si>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</si>
  <si>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</si>
  <si>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</si>
  <si>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</si>
  <si>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</si>
  <si>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</si>
  <si>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</si>
  <si>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</si>
  <si>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</si>
  <si>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</si>
  <si>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</si>
  <si>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</si>
  <si>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</si>
  <si>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</si>
  <si>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</si>
  <si>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</si>
  <si>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</si>
  <si>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</si>
  <si>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</si>
  <si>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</si>
  <si>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</si>
  <si>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</si>
  <si>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</si>
  <si>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</si>
  <si>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</si>
  <si>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</si>
  <si>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</si>
  <si>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</si>
  <si>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</si>
  <si>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</si>
  <si>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</si>
  <si>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</si>
  <si>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</si>
  <si>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</si>
  <si>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</si>
  <si>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</si>
  <si>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</si>
  <si>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</si>
  <si>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</si>
  <si>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</si>
  <si>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</si>
  <si>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</si>
  <si>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</si>
  <si>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</si>
  <si>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</si>
  <si>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</si>
  <si>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</si>
  <si>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</si>
  <si>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</si>
  <si>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</si>
  <si>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</si>
  <si>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</si>
  <si>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</si>
  <si>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</si>
  <si>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</si>
  <si>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</si>
  <si>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</si>
  <si>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</si>
  <si>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</si>
  <si>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</si>
  <si>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</si>
  <si>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</si>
  <si>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</si>
  <si>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</si>
  <si>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</si>
  <si>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</si>
  <si>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</si>
  <si>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</si>
  <si>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</si>
  <si>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</si>
  <si>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</si>
  <si>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</si>
  <si>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</si>
  <si>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</si>
  <si>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</si>
  <si>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</si>
  <si>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</si>
  <si>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</si>
  <si>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</si>
  <si>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</si>
  <si>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</si>
  <si>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</si>
  <si>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</si>
  <si>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</si>
  <si>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</si>
  <si>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</si>
  <si>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</si>
  <si>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</si>
  <si>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</si>
  <si>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</si>
  <si>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</si>
  <si>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</si>
  <si>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</si>
  <si>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</si>
  <si>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</si>
  <si>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</si>
  <si>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</si>
  <si>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</si>
  <si>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</si>
  <si>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</si>
  <si>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</si>
  <si>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</si>
  <si>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</si>
  <si>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</si>
  <si>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</si>
  <si>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</si>
  <si>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</si>
  <si>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</si>
  <si>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</si>
  <si>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</si>
  <si>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</si>
  <si>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</si>
  <si>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</si>
  <si>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</si>
  <si>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</si>
  <si>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</si>
  <si>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</si>
  <si>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</si>
  <si>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</si>
  <si>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</si>
  <si>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</si>
  <si>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</si>
  <si>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</si>
  <si>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</si>
  <si>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</si>
  <si>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</si>
  <si>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</si>
  <si>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</si>
  <si>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</si>
  <si>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</si>
  <si>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</si>
  <si>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</si>
  <si>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</si>
  <si>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</si>
  <si>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</si>
  <si>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</si>
  <si>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</si>
  <si>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</si>
  <si>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</si>
  <si>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</si>
  <si>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</si>
  <si>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</si>
  <si>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</si>
  <si>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</si>
  <si>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</si>
  <si>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</si>
  <si>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</si>
  <si>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</si>
  <si>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</si>
  <si>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</si>
  <si>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</si>
  <si>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</si>
  <si>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</si>
  <si>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</si>
  <si>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</si>
  <si>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</si>
  <si>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</si>
  <si>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</si>
  <si>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</si>
  <si>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</si>
  <si>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</si>
  <si>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</si>
  <si>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</si>
  <si>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</si>
  <si>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</si>
  <si>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</si>
  <si>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</si>
  <si>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</si>
  <si>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</si>
  <si>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</si>
  <si>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</si>
  <si>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</si>
  <si>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</si>
  <si>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</si>
  <si>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</si>
  <si>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</si>
  <si>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</si>
  <si>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</si>
  <si>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</si>
  <si>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</si>
  <si>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</si>
  <si>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</si>
  <si>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</si>
  <si>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</si>
  <si>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</si>
  <si>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</si>
  <si>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</si>
  <si>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</si>
  <si>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</si>
  <si>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</si>
  <si>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</si>
  <si>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</si>
  <si>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</si>
  <si>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</si>
  <si>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</si>
  <si>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</si>
  <si>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</si>
  <si>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</si>
  <si>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</si>
  <si>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</si>
  <si>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</si>
  <si>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</si>
  <si>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</si>
  <si>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</si>
  <si>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</si>
  <si>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</si>
  <si>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</si>
  <si>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</si>
  <si>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</si>
  <si>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</si>
  <si>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</si>
  <si>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</si>
  <si>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</si>
  <si>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</si>
  <si>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</si>
  <si>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</si>
  <si>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</si>
  <si>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</si>
  <si>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</si>
  <si>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</si>
  <si>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</si>
  <si>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</si>
  <si>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</si>
  <si>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</si>
  <si>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</si>
  <si>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</si>
  <si>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</si>
  <si>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</si>
  <si>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</si>
  <si>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</si>
  <si>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</si>
  <si>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</si>
  <si>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</si>
  <si>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</si>
  <si>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</si>
  <si>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</si>
  <si>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</si>
  <si>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</si>
  <si>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</si>
  <si>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</si>
  <si>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</si>
  <si>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</si>
  <si>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</si>
  <si>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</si>
  <si>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</si>
  <si>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</si>
  <si>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</si>
  <si>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</si>
  <si>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</si>
  <si>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</si>
  <si>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</si>
  <si>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</si>
  <si>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</si>
  <si>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</si>
  <si>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</si>
  <si>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</si>
  <si>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</si>
  <si>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</si>
  <si>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</si>
  <si>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</si>
  <si>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</si>
  <si>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</si>
  <si>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</si>
  <si>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</si>
  <si>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</si>
  <si>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</si>
  <si>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</si>
  <si>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</si>
  <si>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</si>
  <si>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</si>
  <si>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</si>
  <si>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</si>
  <si>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</si>
  <si>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</si>
  <si>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</si>
  <si>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</si>
  <si>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</si>
  <si>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</si>
  <si>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</si>
  <si>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</si>
  <si>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</si>
  <si>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</si>
  <si>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</si>
  <si>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</si>
  <si>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</si>
  <si>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</si>
  <si>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</si>
  <si>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</si>
  <si>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</si>
  <si>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</si>
  <si>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</si>
  <si>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</si>
  <si>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</si>
  <si>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</si>
  <si>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</si>
  <si>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</si>
  <si>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</si>
  <si>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</si>
  <si>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</si>
  <si>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</si>
  <si>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</si>
  <si>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</si>
  <si>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</si>
  <si>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</si>
  <si>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</si>
  <si>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</si>
  <si>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</si>
  <si>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</si>
  <si>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</si>
  <si>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</si>
  <si>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</si>
  <si>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</si>
  <si>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</si>
  <si>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</si>
  <si>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</si>
  <si>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</si>
  <si>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</si>
  <si>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</si>
  <si>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</si>
  <si>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</si>
  <si>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</si>
  <si>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</si>
  <si>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</si>
  <si>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</si>
  <si>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</si>
  <si>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</si>
  <si>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</si>
  <si>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</si>
  <si>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</si>
  <si>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</si>
  <si>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</si>
  <si>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</si>
  <si>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</si>
  <si>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</si>
  <si>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</si>
  <si>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</si>
  <si>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</si>
  <si>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</si>
  <si>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</si>
  <si>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</si>
  <si>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</si>
  <si>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</si>
  <si>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</si>
  <si>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</si>
  <si>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</si>
  <si>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</si>
  <si>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</si>
  <si>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</si>
  <si>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</si>
  <si>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</si>
  <si>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</si>
  <si>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</si>
  <si>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</si>
  <si>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</si>
  <si>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</si>
  <si>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</si>
  <si>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</si>
  <si>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</si>
  <si>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</si>
  <si>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</si>
  <si>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</si>
  <si>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</si>
  <si>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</si>
  <si>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</si>
  <si>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</si>
  <si>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</si>
  <si>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</si>
  <si>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</si>
  <si>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</si>
  <si>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</si>
  <si>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</si>
  <si>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</si>
  <si>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</si>
  <si>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</si>
  <si>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</si>
  <si>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</si>
  <si>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</si>
  <si>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</si>
  <si>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</si>
  <si>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</si>
  <si>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</si>
  <si>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</si>
  <si>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</si>
  <si>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</si>
  <si>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</si>
  <si>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</si>
  <si>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</si>
  <si>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</si>
  <si>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</si>
  <si>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</si>
  <si>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</si>
  <si>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</si>
  <si>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</si>
  <si>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</si>
  <si>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</si>
  <si>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</si>
  <si>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</si>
  <si>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</si>
  <si>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</si>
  <si>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</si>
  <si>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</si>
  <si>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</si>
  <si>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</si>
  <si>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</si>
  <si>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</si>
  <si>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</si>
  <si>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</si>
  <si>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</si>
  <si>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</si>
  <si>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</si>
  <si>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</si>
  <si>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</si>
  <si>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</si>
  <si>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</si>
  <si>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</si>
  <si>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</si>
  <si>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</si>
  <si>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</si>
  <si>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</si>
  <si>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</si>
  <si>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</si>
  <si>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</si>
  <si>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</si>
  <si>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</si>
  <si>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</si>
  <si>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</si>
  <si>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</si>
  <si>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</si>
  <si>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</si>
  <si>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</si>
  <si>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</si>
  <si>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</si>
  <si>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</si>
  <si>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</si>
  <si>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</si>
  <si>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</si>
  <si>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</si>
  <si>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</si>
  <si>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</si>
  <si>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</si>
  <si>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</si>
  <si>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</si>
  <si>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</si>
  <si>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</si>
  <si>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</si>
  <si>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</si>
  <si>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</si>
  <si>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</si>
  <si>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</si>
  <si>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</si>
  <si>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</si>
  <si>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</si>
  <si>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</si>
  <si>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</si>
  <si>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</si>
  <si>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</si>
  <si>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</si>
  <si>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</si>
  <si>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</si>
  <si>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</si>
  <si>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</si>
  <si>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</si>
  <si>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</si>
  <si>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</si>
  <si>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</si>
  <si>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</si>
  <si>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</si>
  <si>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</si>
  <si>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</si>
  <si>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</si>
  <si>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</si>
  <si>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</si>
  <si>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</si>
  <si>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</si>
  <si>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</si>
  <si>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</si>
  <si>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</si>
  <si>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</si>
  <si>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</si>
  <si>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</si>
  <si>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</si>
  <si>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</si>
  <si>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</si>
  <si>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</si>
  <si>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</si>
  <si>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</si>
  <si>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</si>
  <si>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</si>
  <si>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</si>
  <si>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</si>
  <si>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</si>
  <si>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</si>
  <si>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</si>
  <si>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</si>
  <si>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</si>
  <si>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</si>
  <si>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</si>
  <si>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</si>
  <si>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</si>
  <si>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</si>
  <si>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</si>
  <si>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</si>
  <si>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</si>
  <si>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</si>
  <si>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</si>
  <si>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</si>
  <si>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</si>
  <si>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</si>
  <si>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</si>
  <si>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</si>
  <si>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</si>
  <si>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</si>
  <si>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</si>
  <si>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</si>
  <si>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</si>
  <si>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</si>
  <si>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</si>
  <si>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</si>
  <si>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</si>
  <si>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</si>
  <si>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</si>
  <si>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</si>
  <si>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</si>
  <si>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</si>
  <si>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</si>
  <si>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</si>
  <si>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</si>
  <si>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</si>
  <si>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</si>
  <si>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</si>
  <si>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</si>
  <si>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</si>
  <si>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</si>
  <si>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</si>
  <si>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</si>
  <si>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</si>
  <si>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</si>
  <si>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</si>
  <si>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</si>
  <si>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</si>
  <si>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</si>
  <si>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</si>
  <si>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</si>
  <si>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</si>
  <si>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</si>
  <si>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</si>
  <si>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</si>
  <si>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</si>
  <si>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</si>
  <si>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</si>
  <si>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</si>
  <si>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</si>
  <si>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</si>
  <si>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</si>
  <si>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</si>
  <si>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</si>
  <si>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</si>
  <si>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</si>
  <si>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</si>
  <si>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</si>
  <si>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</si>
  <si>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</si>
  <si>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</si>
  <si>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</si>
  <si>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</si>
  <si>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</si>
  <si>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</si>
  <si>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</si>
  <si>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</si>
  <si>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</si>
  <si>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</si>
  <si>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</si>
  <si>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</si>
  <si>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</si>
  <si>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</si>
  <si>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</si>
  <si>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</si>
  <si>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</si>
  <si>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</si>
  <si>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</si>
  <si>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</si>
  <si>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</si>
  <si>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</si>
  <si>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</si>
  <si>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</si>
  <si>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</si>
  <si>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</si>
  <si>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</si>
  <si>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</si>
  <si>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</si>
  <si>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</si>
  <si>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</si>
  <si>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</si>
  <si>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</si>
  <si>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</si>
  <si>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</si>
  <si>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</si>
  <si>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</si>
  <si>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</si>
  <si>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</si>
  <si>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</si>
  <si>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</si>
  <si>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</si>
  <si>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</si>
  <si>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</si>
  <si>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</si>
  <si>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</si>
  <si>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</si>
  <si>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</si>
  <si>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</si>
  <si>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</si>
  <si>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</si>
  <si>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</si>
  <si>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</si>
  <si>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</si>
  <si>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</si>
  <si>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</si>
  <si>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</si>
  <si>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</si>
  <si>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</si>
  <si>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</si>
  <si>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</si>
  <si>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</si>
  <si>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</si>
  <si>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</si>
  <si>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</si>
  <si>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</si>
  <si>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</si>
  <si>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</si>
  <si>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</si>
  <si>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</si>
  <si>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</si>
  <si>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</si>
  <si>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</si>
  <si>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</si>
  <si>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</si>
  <si>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</si>
  <si>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</si>
  <si>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</si>
  <si>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</si>
  <si>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</si>
  <si>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</si>
  <si>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</si>
  <si>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</si>
  <si>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</si>
  <si>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</si>
  <si>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</si>
  <si>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</si>
  <si>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</si>
  <si>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</si>
  <si>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</si>
  <si>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</si>
  <si>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</si>
  <si>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</si>
  <si>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</si>
  <si>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</si>
  <si>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</si>
  <si>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</si>
  <si>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</si>
  <si>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</si>
  <si>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</si>
  <si>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</si>
  <si>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</si>
  <si>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</si>
  <si>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</si>
  <si>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</si>
  <si>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</si>
  <si>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</si>
  <si>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</si>
  <si>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</si>
  <si>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</si>
  <si>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</si>
  <si>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</si>
  <si>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</si>
  <si>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</si>
  <si>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</si>
  <si>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</si>
  <si>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</si>
  <si>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</si>
  <si>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</si>
  <si>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</si>
  <si>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</si>
  <si>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</si>
  <si>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</si>
  <si>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</si>
  <si>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</si>
  <si>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</si>
  <si>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</si>
  <si>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</si>
  <si>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</si>
  <si>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</si>
  <si>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</si>
  <si>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</si>
  <si>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</si>
  <si>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</si>
  <si>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</si>
  <si>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</si>
  <si>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</si>
  <si>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</si>
  <si>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</si>
  <si>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</si>
  <si>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</si>
  <si>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</si>
  <si>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</si>
  <si>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</si>
  <si>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</si>
  <si>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</si>
  <si>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</si>
  <si>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</si>
  <si>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</si>
  <si>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</si>
  <si>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</si>
  <si>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</si>
  <si>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</si>
  <si>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</si>
  <si>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</si>
  <si>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</si>
  <si>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</si>
  <si>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</si>
  <si>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</si>
  <si>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</si>
  <si>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</si>
  <si>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</si>
  <si>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</si>
  <si>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</si>
  <si>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</si>
  <si>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</si>
  <si>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</si>
  <si>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</si>
  <si>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</si>
  <si>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</si>
  <si>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</si>
  <si>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</si>
  <si>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</si>
  <si>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</si>
  <si>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</si>
  <si>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</si>
  <si>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</si>
  <si>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</si>
  <si>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</si>
  <si>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</si>
  <si>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</si>
  <si>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</si>
  <si>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</si>
  <si>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</si>
  <si>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</si>
  <si>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</si>
  <si>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</si>
  <si>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</si>
  <si>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</si>
  <si>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</si>
  <si>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</si>
  <si>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</si>
  <si>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</si>
  <si>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</si>
  <si>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</si>
  <si>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</si>
  <si>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</si>
  <si>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</si>
  <si>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</si>
  <si>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</si>
  <si>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</si>
  <si>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</si>
  <si>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</si>
  <si>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</si>
  <si>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</si>
  <si>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</si>
  <si>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</si>
  <si>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</si>
  <si>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</si>
  <si>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</si>
  <si>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</si>
  <si>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</si>
  <si>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</si>
  <si>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</si>
  <si>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</si>
  <si>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</si>
  <si>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</si>
  <si>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</si>
  <si>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</si>
  <si>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</si>
  <si>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</si>
  <si>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</si>
  <si>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</si>
  <si>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</si>
  <si>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</si>
  <si>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</si>
  <si>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</si>
  <si>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</si>
  <si>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</si>
  <si>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</si>
  <si>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</si>
  <si>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</si>
  <si>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</si>
  <si>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</si>
  <si>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</si>
  <si>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</si>
  <si>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</si>
  <si>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</si>
  <si>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</si>
  <si>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</si>
  <si>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</si>
  <si>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</si>
  <si>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</si>
  <si>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</si>
  <si>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</si>
  <si>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</si>
  <si>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</si>
  <si>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</si>
  <si>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</si>
  <si>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</si>
  <si>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</si>
  <si>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</si>
  <si>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</si>
  <si>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</si>
  <si>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</si>
  <si>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</si>
  <si>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</si>
  <si>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</si>
  <si>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</si>
  <si>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</si>
  <si>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</si>
  <si>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</si>
  <si>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</si>
  <si>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</si>
  <si>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</si>
  <si>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</si>
  <si>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</si>
  <si>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</si>
  <si>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</si>
  <si>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</si>
  <si>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</si>
  <si>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</si>
  <si>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</si>
  <si>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</si>
  <si>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</si>
  <si>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</si>
  <si>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</si>
  <si>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</si>
  <si>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</si>
  <si>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</si>
  <si>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</si>
  <si>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</si>
  <si>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</si>
  <si>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</si>
  <si>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</si>
  <si>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</si>
  <si>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</si>
  <si>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</si>
  <si>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</si>
  <si>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</si>
  <si>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</si>
  <si>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</si>
  <si>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</si>
  <si>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</si>
  <si>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</si>
  <si>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</si>
  <si>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</si>
  <si>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</si>
  <si>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</si>
  <si>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</si>
  <si>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</si>
  <si>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</si>
  <si>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</si>
  <si>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</si>
  <si>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</si>
  <si>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</si>
  <si>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</si>
  <si>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</si>
  <si>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</si>
  <si>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</si>
  <si>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</si>
  <si>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</si>
  <si>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</si>
  <si>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</si>
  <si>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</si>
  <si>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</si>
  <si>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</si>
  <si>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</si>
  <si>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</si>
  <si>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</si>
  <si>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</si>
  <si>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</si>
  <si>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</si>
  <si>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</si>
  <si>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</si>
  <si>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</si>
  <si>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</si>
  <si>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</si>
  <si>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</si>
  <si>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</si>
  <si>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</si>
  <si>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</si>
  <si>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</si>
  <si>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</si>
  <si>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</si>
  <si>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</si>
  <si>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</si>
  <si>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</si>
  <si>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</si>
  <si>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</si>
  <si>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</si>
  <si>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</si>
  <si>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</si>
  <si>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</si>
  <si>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</si>
  <si>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</si>
  <si>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</si>
  <si>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</si>
  <si>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</si>
  <si>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</si>
  <si>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</si>
  <si>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</si>
  <si>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</si>
  <si>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</si>
  <si>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</si>
  <si>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</si>
  <si>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</si>
  <si>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</si>
  <si>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</si>
  <si>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</si>
  <si>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</si>
  <si>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</si>
  <si>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</si>
  <si>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</si>
  <si>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</si>
  <si>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</si>
  <si>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</si>
  <si>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</si>
  <si>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</si>
  <si>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</si>
  <si>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</si>
  <si>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</si>
  <si>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</si>
  <si>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</si>
  <si>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</si>
  <si>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</si>
  <si>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</si>
  <si>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</si>
  <si>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</si>
  <si>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</si>
  <si>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</si>
  <si>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</si>
  <si>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</si>
  <si>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</si>
  <si>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</si>
  <si>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</si>
  <si>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</si>
  <si>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</si>
  <si>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</si>
  <si>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</si>
  <si>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</si>
  <si>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</si>
  <si>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</si>
  <si>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</si>
  <si>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</si>
  <si>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</si>
  <si>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</si>
  <si>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</si>
  <si>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</si>
  <si>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</si>
  <si>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</si>
  <si>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</si>
  <si>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</si>
  <si>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</si>
  <si>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</si>
  <si>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</si>
  <si>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</si>
  <si>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</si>
  <si>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</si>
  <si>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</si>
  <si>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</si>
  <si>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</si>
  <si>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</si>
  <si>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</si>
  <si>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</si>
  <si>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</si>
  <si>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</si>
  <si>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</si>
  <si>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</si>
  <si>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</si>
  <si>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</si>
  <si>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</si>
  <si>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</si>
  <si>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</si>
  <si>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</si>
  <si>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</si>
  <si>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</si>
  <si>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</si>
  <si>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</si>
  <si>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</si>
  <si>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</si>
  <si>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</si>
  <si>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</si>
  <si>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</si>
  <si>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</si>
  <si>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</si>
  <si>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</si>
  <si>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</si>
  <si>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</si>
  <si>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</si>
  <si>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</si>
  <si>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</si>
  <si>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</si>
  <si>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</si>
  <si>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</si>
  <si>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</si>
  <si>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</si>
  <si>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</si>
  <si>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</si>
  <si>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</si>
  <si>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</si>
  <si>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</si>
  <si>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</si>
  <si>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</si>
  <si>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</si>
  <si>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</si>
  <si>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</si>
  <si>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</si>
  <si>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</si>
  <si>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</si>
  <si>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</si>
  <si>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</si>
  <si>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</si>
  <si>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</si>
  <si>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</si>
  <si>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</si>
  <si>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</si>
  <si>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</si>
  <si>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</si>
  <si>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</si>
  <si>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</si>
  <si>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</si>
  <si>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</si>
  <si>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</si>
  <si>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</si>
  <si>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</si>
  <si>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</si>
  <si>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</si>
  <si>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</si>
  <si>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</si>
  <si>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</si>
  <si>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</si>
  <si>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</si>
  <si>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</si>
  <si>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</si>
  <si>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</si>
  <si>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</si>
  <si>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</si>
  <si>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</si>
  <si>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</si>
  <si>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</si>
  <si>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</si>
  <si>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</si>
  <si>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</si>
  <si>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</si>
  <si>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</si>
  <si>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</si>
  <si>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</si>
  <si>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</si>
  <si>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</si>
  <si>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</si>
  <si>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</si>
  <si>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</si>
  <si>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</si>
  <si>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</si>
  <si>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</si>
  <si>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</si>
  <si>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</si>
  <si>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</si>
  <si>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</si>
  <si>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</si>
  <si>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</si>
  <si>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</si>
  <si>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</si>
  <si>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</si>
  <si>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</si>
  <si>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</si>
  <si>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</si>
  <si>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</si>
  <si>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</si>
  <si>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</si>
  <si>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</si>
  <si>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</si>
  <si>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</si>
  <si>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</si>
  <si>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</si>
  <si>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</si>
  <si>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</si>
  <si>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</si>
  <si>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</si>
  <si>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</si>
  <si>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</si>
  <si>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</si>
  <si>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</si>
  <si>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</si>
  <si>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</si>
  <si>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</si>
  <si>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</si>
  <si>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</si>
  <si>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</si>
  <si>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</si>
  <si>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</si>
  <si>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</si>
  <si>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</si>
  <si>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</si>
  <si>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</si>
  <si>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</si>
  <si>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</si>
  <si>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</si>
  <si>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</si>
  <si>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</si>
  <si>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</si>
  <si>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</si>
  <si>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</si>
  <si>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</si>
  <si>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</si>
  <si>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</si>
  <si>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</si>
  <si>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</si>
  <si>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</si>
  <si>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</si>
  <si>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</si>
  <si>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</si>
  <si>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</si>
  <si>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</si>
  <si>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</si>
  <si>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</si>
  <si>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</si>
  <si>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</si>
  <si>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</si>
  <si>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</si>
  <si>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</si>
  <si>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</si>
  <si>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</si>
  <si>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</si>
  <si>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</si>
  <si>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</si>
  <si>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</si>
  <si>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</si>
  <si>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</si>
  <si>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</si>
  <si>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</si>
  <si>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</si>
  <si>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</si>
  <si>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</si>
  <si>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</si>
  <si>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</si>
  <si>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</si>
  <si>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</si>
  <si>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</si>
  <si>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</si>
  <si>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</si>
  <si>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</si>
  <si>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</si>
  <si>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</si>
  <si>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</si>
  <si>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</si>
  <si>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</si>
  <si>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</si>
  <si>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</si>
  <si>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</si>
  <si>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</si>
  <si>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</si>
  <si>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</si>
  <si>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</si>
  <si>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</si>
  <si>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</si>
  <si>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</si>
  <si>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</si>
  <si>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</si>
  <si>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</si>
  <si>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</si>
  <si>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</si>
  <si>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</si>
  <si>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</si>
  <si>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</si>
  <si>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</si>
  <si>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</si>
  <si>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</si>
  <si>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</si>
  <si>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</si>
  <si>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</si>
  <si>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</si>
  <si>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</si>
  <si>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</si>
  <si>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</si>
  <si>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</si>
  <si>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</si>
  <si>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</si>
  <si>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</si>
  <si>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</si>
  <si>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</si>
  <si>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</si>
  <si>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</si>
  <si>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</si>
  <si>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</si>
  <si>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</si>
  <si>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</si>
  <si>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</si>
  <si>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</si>
  <si>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</si>
  <si>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</si>
  <si>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</si>
  <si>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</si>
  <si>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</si>
  <si>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</si>
  <si>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</si>
  <si>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</si>
  <si>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</si>
  <si>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</si>
  <si>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</si>
  <si>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</si>
  <si>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</si>
  <si>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</si>
  <si>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</si>
  <si>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</si>
  <si>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</si>
  <si>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</si>
  <si>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</si>
  <si>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</si>
  <si>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</si>
  <si>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</si>
  <si>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</si>
  <si>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</si>
  <si>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</si>
  <si>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</si>
  <si>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</si>
  <si>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</si>
  <si>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</si>
  <si>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</si>
  <si>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</si>
  <si>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</si>
  <si>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</si>
  <si>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</si>
  <si>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</si>
  <si>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</si>
  <si>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</si>
  <si>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</si>
  <si>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</si>
  <si>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</si>
  <si>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</si>
  <si>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</si>
  <si>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</si>
  <si>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</si>
  <si>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</si>
  <si>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</si>
  <si>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</si>
  <si>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</si>
  <si>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</si>
  <si>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</si>
  <si>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</si>
  <si>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</si>
  <si>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</si>
  <si>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</si>
  <si>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</si>
  <si>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</si>
  <si>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</si>
  <si>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</si>
  <si>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</si>
  <si>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</si>
  <si>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</si>
  <si>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</si>
  <si>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</si>
  <si>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</si>
  <si>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</si>
  <si>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</si>
  <si>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</si>
  <si>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</si>
  <si>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</si>
  <si>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</si>
  <si>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</si>
  <si>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</si>
  <si>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</si>
  <si>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</si>
  <si>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</si>
  <si>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</si>
  <si>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</si>
  <si>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</si>
  <si>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</si>
  <si>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</si>
  <si>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</si>
  <si>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</si>
  <si>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</si>
  <si>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</si>
  <si>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</si>
  <si>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</si>
  <si>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</si>
  <si>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</si>
  <si>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</si>
  <si>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</si>
  <si>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</si>
  <si>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</si>
  <si>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</si>
  <si>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</si>
  <si>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</si>
  <si>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</si>
  <si>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</si>
  <si>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</si>
  <si>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</si>
  <si>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</si>
  <si>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</si>
  <si>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</si>
  <si>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</si>
  <si>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</si>
  <si>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</si>
  <si>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</si>
  <si>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</si>
  <si>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</si>
  <si>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</si>
  <si>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</si>
  <si>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</si>
  <si>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</si>
  <si>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</si>
  <si>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</si>
  <si>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</si>
  <si>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</si>
  <si>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</si>
  <si>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</si>
  <si>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</si>
  <si>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</si>
  <si>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</si>
  <si>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</si>
  <si>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</si>
  <si>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</si>
  <si>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</si>
  <si>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</si>
  <si>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</si>
  <si>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</si>
  <si>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</si>
  <si>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</si>
  <si>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</si>
  <si>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</si>
  <si>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</si>
  <si>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</si>
  <si>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</si>
  <si>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</si>
  <si>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</si>
  <si>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</si>
  <si>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</si>
  <si>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</si>
  <si>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</si>
  <si>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</si>
  <si>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</si>
  <si>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</si>
  <si>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</si>
  <si>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</si>
  <si>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</si>
  <si>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</si>
  <si>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</si>
  <si>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</si>
  <si>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</si>
  <si>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</si>
  <si>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</si>
  <si>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</si>
  <si>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</si>
  <si>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</si>
  <si>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</si>
  <si>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</si>
  <si>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</si>
  <si>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</si>
  <si>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</si>
  <si>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</si>
  <si>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</si>
  <si>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</si>
  <si>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</si>
  <si>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</si>
  <si>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</si>
  <si>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</si>
  <si>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</si>
  <si>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</si>
  <si>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</si>
  <si>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</si>
  <si>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</si>
  <si>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</si>
  <si>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</si>
  <si>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</si>
  <si>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</si>
  <si>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</si>
  <si>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</si>
  <si>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</si>
  <si>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</si>
  <si>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</si>
  <si>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</si>
  <si>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</si>
  <si>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</si>
  <si>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</si>
  <si>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</si>
  <si>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</si>
  <si>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</si>
  <si>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</si>
  <si>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</si>
  <si>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</si>
  <si>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</si>
  <si>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</si>
  <si>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</si>
  <si>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</si>
  <si>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</si>
  <si>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</si>
  <si>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</si>
  <si>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</si>
  <si>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</si>
  <si>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</si>
  <si>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</si>
  <si>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</si>
  <si>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</si>
  <si>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</si>
  <si>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</si>
  <si>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</si>
  <si>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</si>
  <si>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</si>
  <si>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</si>
  <si>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</si>
  <si>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</si>
  <si>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</si>
  <si>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</si>
  <si>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</si>
  <si>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</si>
  <si>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</si>
  <si>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</si>
  <si>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</si>
  <si>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</si>
  <si>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</si>
  <si>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</si>
  <si>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</si>
  <si>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</si>
  <si>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</si>
  <si>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</si>
  <si>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</si>
  <si>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</si>
  <si>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</si>
  <si>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</si>
  <si>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</si>
  <si>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</si>
  <si>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</si>
  <si>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</si>
  <si>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</si>
  <si>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</si>
  <si>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</si>
  <si>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</si>
  <si>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</si>
  <si>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</si>
  <si>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</si>
  <si>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</si>
  <si>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</si>
  <si>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</si>
  <si>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</si>
  <si>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</si>
  <si>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</si>
  <si>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</si>
  <si>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</si>
  <si>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</si>
  <si>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</si>
  <si>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</si>
  <si>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</si>
  <si>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</si>
  <si>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</si>
  <si>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</si>
  <si>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</si>
  <si>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</si>
  <si>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</si>
  <si>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</si>
  <si>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</si>
  <si>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</si>
  <si>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</si>
  <si>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</si>
  <si>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</si>
  <si>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</si>
  <si>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</si>
  <si>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</si>
  <si>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</si>
  <si>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</si>
  <si>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</si>
  <si>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</si>
  <si>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</si>
  <si>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</si>
  <si>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</si>
  <si>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</si>
  <si>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</si>
  <si>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</si>
  <si>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</si>
  <si>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</si>
  <si>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</si>
  <si>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</si>
  <si>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</si>
  <si>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</si>
  <si>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</si>
  <si>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</si>
  <si>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</si>
  <si>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</si>
  <si>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</si>
  <si>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</si>
  <si>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</si>
  <si>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</si>
  <si>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</si>
  <si>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</si>
  <si>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</si>
  <si>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</si>
  <si>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</si>
  <si>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</si>
  <si>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</si>
  <si>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</si>
  <si>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</si>
  <si>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</si>
  <si>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</si>
  <si>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</si>
  <si>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</si>
  <si>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</si>
  <si>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</si>
  <si>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</si>
  <si>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</si>
  <si>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</si>
  <si>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</si>
  <si>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</si>
  <si>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</si>
  <si>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</si>
  <si>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</si>
  <si>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</si>
  <si>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</si>
  <si>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</si>
  <si>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</si>
  <si>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</si>
  <si>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</si>
  <si>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</si>
  <si>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</si>
  <si>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</si>
  <si>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</si>
  <si>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</si>
  <si>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</si>
  <si>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</si>
  <si>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</si>
  <si>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</si>
  <si>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</si>
  <si>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</si>
  <si>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</si>
  <si>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</si>
  <si>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</si>
  <si>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</si>
  <si>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</si>
  <si>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</si>
  <si>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</si>
  <si>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</si>
  <si>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</si>
  <si>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</si>
  <si>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</si>
  <si>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</si>
  <si>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</si>
  <si>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</si>
  <si>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</si>
  <si>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</si>
  <si>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</si>
  <si>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</si>
  <si>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</si>
  <si>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</si>
  <si>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</si>
  <si>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</si>
  <si>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</si>
  <si>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</si>
  <si>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</si>
  <si>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</si>
  <si>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</si>
  <si>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</si>
  <si>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</si>
  <si>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</si>
  <si>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</si>
  <si>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</si>
  <si>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</si>
  <si>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</si>
  <si>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</si>
  <si>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</si>
  <si>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</si>
  <si>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</si>
  <si>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</si>
  <si>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</si>
  <si>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</si>
  <si>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</si>
  <si>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</si>
  <si>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</si>
  <si>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</si>
  <si>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</si>
  <si>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</si>
  <si>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</si>
  <si>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</si>
  <si>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</si>
  <si>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</si>
  <si>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</si>
  <si>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</si>
  <si>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</si>
  <si>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</si>
  <si>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</si>
  <si>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</si>
  <si>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</si>
  <si>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</si>
  <si>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</si>
  <si>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</si>
  <si>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</si>
  <si>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</si>
  <si>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</si>
  <si>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</si>
  <si>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</si>
  <si>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</si>
  <si>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</si>
  <si>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</si>
  <si>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</si>
  <si>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</si>
  <si>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</si>
  <si>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</si>
  <si>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</si>
  <si>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</si>
  <si>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</si>
  <si>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</si>
  <si>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</si>
  <si>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</si>
  <si>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</si>
  <si>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</si>
  <si>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</si>
  <si>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</si>
  <si>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</si>
  <si>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</si>
  <si>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</si>
  <si>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</si>
  <si>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</si>
  <si>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</si>
  <si>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</si>
  <si>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</si>
  <si>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</si>
  <si>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</si>
  <si>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</si>
  <si>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</si>
  <si>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</si>
  <si>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</si>
  <si>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</si>
  <si>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</si>
  <si>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</si>
  <si>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</si>
  <si>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</si>
  <si>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</si>
  <si>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</si>
  <si>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</si>
  <si>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</si>
  <si>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</si>
  <si>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</si>
  <si>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</si>
  <si>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</si>
  <si>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</si>
  <si>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</si>
  <si>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</si>
  <si>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</si>
  <si>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</si>
  <si>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</si>
  <si>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</si>
  <si>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</si>
  <si>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</si>
  <si>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</si>
  <si>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</si>
  <si>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</si>
  <si>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</si>
  <si>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</si>
  <si>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</si>
  <si>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</si>
  <si>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</si>
  <si>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</si>
  <si>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</si>
  <si>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</si>
  <si>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</si>
  <si>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</si>
  <si>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</si>
  <si>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</si>
  <si>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</si>
  <si>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</si>
  <si>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</si>
  <si>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</si>
  <si>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</si>
  <si>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</si>
  <si>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</si>
  <si>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</si>
  <si>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</si>
  <si>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</si>
  <si>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</si>
  <si>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</si>
  <si>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</si>
  <si>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</si>
  <si>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</si>
  <si>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</si>
  <si>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</si>
  <si>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</si>
  <si>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</si>
  <si>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</si>
  <si>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</si>
  <si>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</si>
  <si>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</si>
  <si>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</si>
  <si>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</si>
  <si>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</si>
  <si>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</si>
  <si>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</si>
  <si>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</si>
  <si>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</si>
  <si>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</si>
  <si>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</si>
  <si>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</si>
  <si>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</si>
  <si>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</si>
  <si>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</si>
  <si>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</si>
  <si>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</si>
  <si>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</si>
  <si>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</si>
  <si>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</si>
  <si>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</si>
  <si>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</si>
  <si>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</si>
  <si>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</si>
  <si>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</si>
  <si>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</si>
  <si>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</si>
  <si>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</si>
  <si>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</si>
  <si>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</si>
  <si>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</si>
  <si>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</si>
  <si>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</si>
  <si>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</si>
  <si>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</si>
  <si>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</si>
  <si>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</si>
  <si>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</si>
  <si>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</si>
  <si>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</si>
  <si>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</si>
  <si>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</si>
  <si>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</si>
  <si>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</si>
  <si>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</si>
  <si>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</si>
  <si>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</si>
  <si>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</si>
  <si>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</si>
  <si>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</si>
  <si>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</si>
  <si>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</si>
  <si>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</si>
  <si>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</si>
  <si>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</si>
  <si>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</si>
  <si>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</si>
  <si>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</si>
  <si>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</si>
  <si>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</si>
  <si>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</si>
  <si>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</si>
  <si>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</si>
  <si>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</si>
  <si>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</si>
  <si>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</si>
  <si>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</si>
  <si>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</si>
  <si>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</si>
  <si>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</si>
  <si>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</si>
  <si>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</si>
  <si>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</si>
  <si>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</si>
  <si>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</si>
  <si>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</si>
  <si>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</si>
  <si>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</si>
  <si>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</si>
  <si>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</si>
  <si>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</si>
  <si>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</si>
  <si>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</si>
  <si>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</si>
  <si>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</si>
  <si>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</si>
  <si>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</si>
  <si>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</si>
  <si>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</si>
  <si>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</si>
  <si>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</si>
  <si>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</si>
  <si>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</si>
  <si>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</si>
  <si>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</si>
  <si>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</si>
  <si>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</si>
  <si>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</si>
  <si>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</si>
  <si>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</si>
  <si>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</si>
  <si>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</si>
  <si>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</si>
  <si>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</si>
  <si>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</si>
  <si>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</si>
  <si>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</si>
  <si>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</si>
  <si>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</si>
  <si>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</si>
  <si>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</si>
  <si>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</si>
  <si>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</si>
  <si>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</si>
  <si>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</si>
  <si>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</si>
  <si>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</si>
  <si>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</si>
  <si>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</si>
  <si>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</si>
  <si>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</si>
  <si>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</si>
  <si>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</si>
  <si>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</si>
  <si>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</si>
  <si>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</si>
  <si>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</si>
  <si>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</si>
  <si>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</si>
  <si>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</si>
  <si>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</si>
  <si>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</si>
  <si>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</si>
  <si>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</si>
  <si>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</si>
  <si>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</si>
  <si>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</si>
  <si>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</si>
  <si>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</si>
  <si>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</si>
  <si>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</si>
  <si>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</si>
  <si>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</si>
  <si>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</si>
  <si>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</si>
  <si>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</si>
  <si>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</si>
  <si>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</si>
  <si>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</si>
  <si>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</si>
  <si>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</si>
  <si>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</si>
  <si>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</si>
  <si>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</si>
  <si>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</si>
  <si>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</si>
  <si>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</si>
  <si>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</si>
  <si>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</si>
  <si>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</si>
  <si>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</si>
  <si>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</si>
  <si>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</si>
  <si>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</si>
  <si>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</si>
  <si>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</si>
  <si>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</si>
  <si>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</si>
  <si>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</si>
  <si>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</si>
  <si>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</si>
  <si>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</si>
  <si>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</si>
  <si>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</si>
  <si>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</si>
  <si>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</si>
  <si>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</si>
  <si>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</si>
  <si>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</si>
  <si>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</si>
  <si>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</si>
  <si>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</si>
  <si>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</si>
  <si>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</si>
  <si>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</si>
  <si>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</si>
  <si>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</si>
  <si>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</si>
  <si>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</si>
  <si>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</si>
  <si>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</si>
  <si>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</si>
  <si>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</si>
  <si>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</si>
  <si>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</si>
  <si>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</si>
  <si>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</si>
  <si>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</si>
  <si>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</si>
  <si>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</si>
  <si>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</si>
  <si>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</si>
  <si>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</si>
  <si>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</si>
  <si>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</si>
  <si>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</si>
  <si>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</si>
  <si>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</si>
  <si>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</si>
  <si>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</si>
  <si>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</si>
  <si>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</si>
  <si>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</si>
  <si>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</si>
  <si>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</si>
  <si>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</si>
  <si>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</si>
  <si>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</si>
  <si>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</si>
  <si>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</si>
  <si>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</si>
  <si>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</si>
  <si>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</si>
  <si>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</si>
  <si>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</si>
  <si>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</si>
  <si>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</si>
  <si>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</si>
  <si>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</si>
  <si>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</si>
  <si>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</si>
  <si>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</si>
  <si>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</si>
  <si>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</si>
  <si>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</si>
  <si>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</si>
  <si>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</si>
  <si>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</si>
  <si>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</si>
  <si>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</si>
  <si>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</si>
  <si>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</si>
  <si>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</si>
  <si>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</si>
  <si>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</si>
  <si>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</si>
  <si>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</si>
  <si>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</si>
  <si>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</si>
  <si>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</si>
  <si>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</si>
  <si>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</si>
  <si>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</si>
  <si>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</si>
  <si>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</si>
  <si>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</si>
  <si>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</si>
  <si>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</si>
  <si>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</si>
  <si>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</si>
  <si>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</si>
  <si>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</si>
  <si>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</si>
  <si>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</si>
  <si>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</si>
  <si>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</si>
  <si>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</si>
  <si>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</si>
  <si>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</si>
  <si>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</si>
  <si>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</si>
  <si>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</si>
  <si>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</si>
  <si>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</si>
  <si>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</si>
  <si>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</si>
  <si>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</si>
  <si>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</si>
  <si>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</si>
  <si>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</si>
  <si>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</si>
  <si>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</si>
  <si>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</si>
  <si>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</si>
  <si>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</si>
  <si>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</si>
  <si>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</si>
  <si>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</si>
  <si>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</si>
  <si>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</si>
  <si>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</si>
  <si>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</si>
  <si>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</si>
  <si>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</si>
  <si>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</si>
  <si>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</si>
  <si>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</si>
  <si>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</si>
  <si>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</si>
  <si>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</si>
  <si>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</si>
  <si>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</si>
  <si>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</si>
  <si>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</si>
  <si>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</si>
  <si>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</si>
  <si>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</si>
  <si>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</si>
  <si>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</si>
  <si>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</si>
  <si>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</si>
  <si>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</si>
  <si>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</si>
  <si>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</si>
  <si>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</si>
  <si>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</si>
  <si>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</si>
  <si>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</si>
  <si>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</si>
  <si>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</si>
  <si>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</si>
  <si>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</si>
  <si>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</si>
  <si>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</si>
  <si>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</si>
  <si>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</si>
  <si>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</si>
  <si>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</si>
  <si>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</si>
  <si>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</si>
  <si>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</si>
  <si>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</si>
  <si>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</si>
  <si>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</si>
  <si>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</si>
  <si>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</si>
  <si>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</si>
  <si>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</si>
  <si>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</si>
  <si>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</si>
  <si>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</si>
  <si>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</si>
  <si>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</si>
  <si>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</si>
  <si>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</si>
  <si>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</si>
  <si>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</si>
  <si>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</si>
  <si>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</si>
  <si>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</si>
  <si>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</si>
  <si>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</si>
  <si>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</si>
  <si>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</si>
  <si>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</si>
  <si>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</si>
  <si>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</si>
  <si>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</si>
  <si>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</si>
  <si>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</si>
  <si>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</si>
  <si>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</si>
  <si>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FOLHA 08/2018</t>
  </si>
  <si>
    <t>FOLHA - 08/2018</t>
  </si>
  <si>
    <t>FUNDO FIXO - 09/2018</t>
  </si>
  <si>
    <t xml:space="preserve">JANINE ALVES SANTOS </t>
  </si>
  <si>
    <t xml:space="preserve">JAQUELINE DA SILVA RODRIGUES </t>
  </si>
  <si>
    <t>RENATA FRANCIELE FERREIRA</t>
  </si>
  <si>
    <t xml:space="preserve">ANA CAROLINE MELO DUARTE </t>
  </si>
  <si>
    <t>FGTS 08/2018</t>
  </si>
  <si>
    <t xml:space="preserve">ELLO DISTRIBUICAO LTDA </t>
  </si>
  <si>
    <t xml:space="preserve">ATHOS CONTABILDIADE </t>
  </si>
  <si>
    <t>HANNA TAYAR EPP</t>
  </si>
  <si>
    <t xml:space="preserve">M F PIRES  ME </t>
  </si>
  <si>
    <t xml:space="preserve">MEDICAL SUTURE COMERCIO DE MATERIAL </t>
  </si>
  <si>
    <t xml:space="preserve">MEDILAR IMPORTACAO E DISTRIBUICAO </t>
  </si>
  <si>
    <t xml:space="preserve">OREGON MERCANTI EIRELI </t>
  </si>
  <si>
    <t>VITTA IND E COMERCIO DE PROD HOSP</t>
  </si>
  <si>
    <t>ISS NF 119</t>
  </si>
  <si>
    <t>ISS NF 118</t>
  </si>
  <si>
    <t>ISS NF 6768</t>
  </si>
  <si>
    <t>ISS NF 1901</t>
  </si>
  <si>
    <t>ISS NF 5066</t>
  </si>
  <si>
    <t>ISS NF 5065</t>
  </si>
  <si>
    <t xml:space="preserve">GO MED DISTRIBUIDORA DE MEDICAMENTOS </t>
  </si>
  <si>
    <t>IRRF NF 4</t>
  </si>
  <si>
    <t>IRRF NF 5</t>
  </si>
  <si>
    <t>PCC NF 6</t>
  </si>
  <si>
    <t>PCC NF 4</t>
  </si>
  <si>
    <t>PCC NF 5</t>
  </si>
  <si>
    <t>GPS NF 4</t>
  </si>
  <si>
    <t>GPS NF 5</t>
  </si>
  <si>
    <t>GPS NF 6</t>
  </si>
  <si>
    <t>IRRF NF 119</t>
  </si>
  <si>
    <t>GPS NF 119</t>
  </si>
  <si>
    <t>IRRF NF 118</t>
  </si>
  <si>
    <t>IRRF NF 121</t>
  </si>
  <si>
    <t>PCC NF 106</t>
  </si>
  <si>
    <t>PCC NF 107</t>
  </si>
  <si>
    <t>PCC NF 109</t>
  </si>
  <si>
    <t>PCC NF 66</t>
  </si>
  <si>
    <t xml:space="preserve">PCC NF 67 </t>
  </si>
  <si>
    <t>PCC NF 68</t>
  </si>
  <si>
    <t>PCC NF 69</t>
  </si>
  <si>
    <t>PCC NF 62</t>
  </si>
  <si>
    <t>PCC NF 63</t>
  </si>
  <si>
    <t>PCC NF 64</t>
  </si>
  <si>
    <t>PCC NF 98</t>
  </si>
  <si>
    <t>GPS NF 118</t>
  </si>
  <si>
    <t>GPS 08/2018</t>
  </si>
  <si>
    <t>GPS FOLHA 08/2018</t>
  </si>
  <si>
    <t>IRRF NF 33394</t>
  </si>
  <si>
    <t>PCC NF 33080</t>
  </si>
  <si>
    <t>IRRF FOLHA 08/2018</t>
  </si>
  <si>
    <t xml:space="preserve">MEDIAL BRASIL GESTÃO MEDICO HOSP LTDA </t>
  </si>
  <si>
    <t>IRRF NF 18521</t>
  </si>
  <si>
    <t>PCC NF 18521</t>
  </si>
  <si>
    <t>IRRF NF 421072</t>
  </si>
  <si>
    <t>PCC NF 416651</t>
  </si>
  <si>
    <t>IRRF NF 1901</t>
  </si>
  <si>
    <t>PCC NF 1891</t>
  </si>
  <si>
    <t>GPS NF 1901</t>
  </si>
  <si>
    <t>IRRF NF 5065</t>
  </si>
  <si>
    <t xml:space="preserve">TOTAL VIGILANCIA E SEGURANÇA LTDA </t>
  </si>
  <si>
    <t>PCC NF 4937</t>
  </si>
  <si>
    <t>PCC NF 4938</t>
  </si>
  <si>
    <t>GPS NF 5065</t>
  </si>
  <si>
    <t>IRRF NF 2148</t>
  </si>
  <si>
    <t>PCC NF 2117</t>
  </si>
  <si>
    <t>IRRF NF 14</t>
  </si>
  <si>
    <t>IRRF NF 412</t>
  </si>
  <si>
    <t>PCC NF 394</t>
  </si>
  <si>
    <t xml:space="preserve">EDITORA RAIZES LTDA EPP </t>
  </si>
  <si>
    <t>01.01.</t>
  </si>
  <si>
    <t>PIS FOLHA 08/2018</t>
  </si>
  <si>
    <t xml:space="preserve">SAMEA KELLEN DE OLIVEIRA </t>
  </si>
  <si>
    <t xml:space="preserve">A E C LABOR ASSISTENCIA TECNICA HOSPITALAR </t>
  </si>
  <si>
    <t>RENDIMENTOS 09/2018</t>
  </si>
  <si>
    <t xml:space="preserve">KEILA APARECIDA DA SILVA </t>
  </si>
  <si>
    <t xml:space="preserve">ROSANA APARECIDA GONÇALVES FARIA </t>
  </si>
  <si>
    <t xml:space="preserve">SARA MORAIS LOBO </t>
  </si>
  <si>
    <t>ISS NF 7084</t>
  </si>
  <si>
    <t xml:space="preserve">SG INDUSTRIA E COMERCIO ATACADISTA </t>
  </si>
  <si>
    <t>FUNDO FIXO - 10/2018</t>
  </si>
  <si>
    <t xml:space="preserve">AGUA PURA COM DIST LTDA </t>
  </si>
  <si>
    <t>FOLHA 09/2018</t>
  </si>
  <si>
    <t>FL JENNIFER ALVES</t>
  </si>
  <si>
    <t>FOLHA - 09/2018</t>
  </si>
  <si>
    <t>RPA TATIANE PEREIRA DONIZIO DA SLVA</t>
  </si>
  <si>
    <t xml:space="preserve">PROTEC PRODUTOS CIENTIFICOS LTDA </t>
  </si>
  <si>
    <t xml:space="preserve">CARLA CRISTINA LUCENA </t>
  </si>
  <si>
    <t>03.07</t>
  </si>
  <si>
    <t xml:space="preserve">RESCISÃO </t>
  </si>
  <si>
    <t>PIS FOLHA 09/2018</t>
  </si>
  <si>
    <t>FGTS 09/2018</t>
  </si>
  <si>
    <t>0.01</t>
  </si>
  <si>
    <t>ISS NF 130</t>
  </si>
  <si>
    <t>ISS NF 1927</t>
  </si>
  <si>
    <t>ISS NF 5202</t>
  </si>
  <si>
    <t>ISS NF 5203</t>
  </si>
  <si>
    <t>ISS RPA</t>
  </si>
  <si>
    <t xml:space="preserve">TATIANE PEREIRA DIONIZIO DA SILVA </t>
  </si>
  <si>
    <t>ISS NF 129</t>
  </si>
  <si>
    <t>IRRF NF 33880</t>
  </si>
  <si>
    <t>IRRF FOLHA 09/2018</t>
  </si>
  <si>
    <t>GPS 09/2018</t>
  </si>
  <si>
    <t>GPS FOLHA 09/2018</t>
  </si>
  <si>
    <t xml:space="preserve">OPTMA EMPREENDIMENTOS LTDA </t>
  </si>
  <si>
    <t>ACERTO FUNDO FIXO 10/2018</t>
  </si>
  <si>
    <t xml:space="preserve">NL PRODUTOS HOSPITALARES LTDA </t>
  </si>
  <si>
    <t>LETICIA FLEURY DE OLIVEIRA</t>
  </si>
  <si>
    <t>REDIMENTOS 10/2018</t>
  </si>
  <si>
    <t>FUNDO FIXO - 11/2018</t>
  </si>
  <si>
    <t xml:space="preserve">PENTAGONO EQUIPAMENTOS DE PROTECAO </t>
  </si>
  <si>
    <t xml:space="preserve">CRISTIANE BRITO DUARTE </t>
  </si>
  <si>
    <t xml:space="preserve">LORRANE ATAIDE MARTINS </t>
  </si>
  <si>
    <t>ISS NF 144</t>
  </si>
  <si>
    <t>ISS NF 138</t>
  </si>
  <si>
    <t>ISS NF 7495</t>
  </si>
  <si>
    <t>S&amp;G INDUSTRIA E SOLUÇÕES</t>
  </si>
  <si>
    <t>ISS NF 5308</t>
  </si>
  <si>
    <t>ISS NF 137</t>
  </si>
  <si>
    <t>ISS NF 1938</t>
  </si>
  <si>
    <t>ISS NF 5309</t>
  </si>
  <si>
    <t xml:space="preserve">ORIVAN RODRIGUES DA SILVA </t>
  </si>
  <si>
    <t>FGTS 10/2018</t>
  </si>
  <si>
    <t>PRISCILA BENADETE FREIRE DIAS</t>
  </si>
  <si>
    <t>FOLHA 10/2018</t>
  </si>
  <si>
    <t xml:space="preserve">HILDA FLEURY DE PINA </t>
  </si>
  <si>
    <t>THAYANA DE CARVALHO CONRADO</t>
  </si>
  <si>
    <t>FOLHA - 10/2018</t>
  </si>
  <si>
    <t xml:space="preserve">ENFAMED UTI MOVEL E NEONATAL </t>
  </si>
  <si>
    <t>04.07</t>
  </si>
  <si>
    <t>ACERTO FUNDO FIXO 11/2018</t>
  </si>
  <si>
    <t>RENDIMENTOS 11/2018</t>
  </si>
  <si>
    <t xml:space="preserve">STRATEGI &amp; METAS TDT </t>
  </si>
  <si>
    <t>IRRF FOLHA 10/2018</t>
  </si>
  <si>
    <t>PIS FOLHA 10/2018</t>
  </si>
  <si>
    <t>IRRF RPA 10/2018</t>
  </si>
  <si>
    <t>GPS 10/2018</t>
  </si>
  <si>
    <t>GPS FOLHA 10/2018</t>
  </si>
  <si>
    <t>ALVARENGA E SILVA AUTOS E MECANICA DOIS IRMÃOS</t>
  </si>
  <si>
    <t xml:space="preserve">COMERCIO E MANUTENÇÃO DE EXTINTORES </t>
  </si>
  <si>
    <t>JOELMA OLIVEIRA COSTA BATISTA</t>
  </si>
  <si>
    <t>ALIANE VICENTINA DE SOUZA</t>
  </si>
  <si>
    <t>MURYA KARLA DA ROCHA</t>
  </si>
  <si>
    <t xml:space="preserve">PNEUS VIA NOBRE LTDA </t>
  </si>
  <si>
    <t xml:space="preserve">MPM PRODUTOS MEDICOS LTDA </t>
  </si>
  <si>
    <t xml:space="preserve">META DISTRIBUIDORA DE MED LTDA </t>
  </si>
  <si>
    <t>WANDREY CATARELLI DOS SANTOS</t>
  </si>
  <si>
    <t>EDITORA RAIZES LTDA</t>
  </si>
  <si>
    <t xml:space="preserve">CM HOSPITALAR S.A. BRASILIA </t>
  </si>
  <si>
    <t xml:space="preserve">GOIANIA MEDICA PROD HOSP LTDA </t>
  </si>
  <si>
    <t>FOLHA 11/2018</t>
  </si>
  <si>
    <t>FOLHA - 11/2018</t>
  </si>
  <si>
    <t>RPA 11/2018</t>
  </si>
  <si>
    <t>CRISTALFARMA COM REP IMP EXP LTDA</t>
  </si>
  <si>
    <t>CINCO CIRURGICA COMERCIO DE PRODUTOS HOSPITALARES</t>
  </si>
  <si>
    <t xml:space="preserve">CLAUDIO CIRO SOUZA MEDRADO </t>
  </si>
  <si>
    <t xml:space="preserve">SOQUIMICA LABORATORIOS LTDA </t>
  </si>
  <si>
    <t>IRRF NF 18865</t>
  </si>
  <si>
    <t>IRRF NF 431457</t>
  </si>
  <si>
    <t>IRRF NF 137</t>
  </si>
  <si>
    <t>IRRF NF 138</t>
  </si>
  <si>
    <t>IRRF NF 143</t>
  </si>
  <si>
    <t>IRRF NF 144</t>
  </si>
  <si>
    <t>IRRF NF 439</t>
  </si>
  <si>
    <t>IRRF NF 5309</t>
  </si>
  <si>
    <t>IRRF NF 5308</t>
  </si>
  <si>
    <t>IRRF NF 114</t>
  </si>
  <si>
    <t>FGA SERVIÇOS MEDICOS</t>
  </si>
  <si>
    <t>IRRF NF 34278</t>
  </si>
  <si>
    <t>IRRF NF 21</t>
  </si>
  <si>
    <t>IRRF NF 18697</t>
  </si>
  <si>
    <t>IRRF NF 423079</t>
  </si>
  <si>
    <t>IRRF NF 130</t>
  </si>
  <si>
    <t>IRRF NF 133</t>
  </si>
  <si>
    <t>IRRF NF 425</t>
  </si>
  <si>
    <t>IRRF NF 1927</t>
  </si>
  <si>
    <t>IRRF NF 5202</t>
  </si>
  <si>
    <t>IRRF NF 5203</t>
  </si>
  <si>
    <t>IRRF NF 104</t>
  </si>
  <si>
    <t>IRRF NF 129</t>
  </si>
  <si>
    <t>IRRF NF 2181</t>
  </si>
  <si>
    <t>PCC NF 10</t>
  </si>
  <si>
    <t>PCC NF 1901</t>
  </si>
  <si>
    <t>PCC NF 5065</t>
  </si>
  <si>
    <t>PCC NF 5066</t>
  </si>
  <si>
    <t>PCC NF 118</t>
  </si>
  <si>
    <t>PCC NF 121</t>
  </si>
  <si>
    <t>PCC NF 119</t>
  </si>
  <si>
    <t>PCC NF 421072</t>
  </si>
  <si>
    <t>PCC NF 412</t>
  </si>
  <si>
    <t>PCC NF 2148</t>
  </si>
  <si>
    <t>PCC NF 14</t>
  </si>
  <si>
    <t>PCC NF 33394</t>
  </si>
  <si>
    <t>PCC NF 104</t>
  </si>
  <si>
    <t>PCC NF 18697</t>
  </si>
  <si>
    <t>PCC NF 423079</t>
  </si>
  <si>
    <t>PCC NF 12</t>
  </si>
  <si>
    <t>PCC NF 130</t>
  </si>
  <si>
    <t>PCC NF 1927</t>
  </si>
  <si>
    <t>PCC NF 5202</t>
  </si>
  <si>
    <t>PCC NF 5203</t>
  </si>
  <si>
    <t>PCC NF 129</t>
  </si>
  <si>
    <t>PCC NF 2181</t>
  </si>
  <si>
    <t>FGTS 11/2018</t>
  </si>
  <si>
    <t>GPS NF 5308</t>
  </si>
  <si>
    <t>GPS NF 5202</t>
  </si>
  <si>
    <t>GPS NF 1938</t>
  </si>
  <si>
    <t>GPS NF 1927</t>
  </si>
  <si>
    <t>GPS NF 138</t>
  </si>
  <si>
    <t>GPS NF 144</t>
  </si>
  <si>
    <t>GPS NF 137</t>
  </si>
  <si>
    <t>GPS NF 130</t>
  </si>
  <si>
    <t>GPS NF 129</t>
  </si>
  <si>
    <t>GPS NF 14</t>
  </si>
  <si>
    <t>PILKINGTON BRASIL</t>
  </si>
  <si>
    <t>HOSPDAN COM E SERVICOS HOSP</t>
  </si>
  <si>
    <t xml:space="preserve">CTM EXPRESS DISTRIBUIDORA DE MEDICAMENTOS </t>
  </si>
  <si>
    <t xml:space="preserve">CENTRAL MEDICA COMERCIO E ASSISTENCIA TECNICA </t>
  </si>
  <si>
    <t>BAIXA PROTESTO</t>
  </si>
  <si>
    <t>FERNANDO POMPEU DE PINA</t>
  </si>
  <si>
    <t xml:space="preserve">ANDREIA VIEGAS DOS SANTOS </t>
  </si>
  <si>
    <t xml:space="preserve">FERNANDA RODRIGUES DE QUEIROZ </t>
  </si>
  <si>
    <t>05.07</t>
  </si>
  <si>
    <t>FRANCIS R REIS DE SOUZA</t>
  </si>
  <si>
    <t xml:space="preserve">13° SALARIO - 1° e 2° PARCELA  </t>
  </si>
  <si>
    <t xml:space="preserve">NADIA APARECIDA DE MORAIS </t>
  </si>
  <si>
    <t>REDEMOB CONSORCIO</t>
  </si>
  <si>
    <t>RENDIMENTOS 12/2018</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</si>
  <si>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</si>
  <si>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</si>
  <si>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</si>
  <si>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</si>
  <si>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</si>
  <si>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</si>
  <si>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</si>
  <si>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</si>
  <si>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</si>
  <si>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</si>
  <si>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</si>
  <si>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</si>
  <si>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</si>
  <si>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</si>
  <si>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</si>
  <si>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</si>
  <si>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</si>
  <si>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</si>
  <si>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</si>
  <si>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</si>
  <si>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</si>
  <si>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</si>
  <si>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</si>
  <si>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</si>
  <si>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</si>
  <si>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</si>
  <si>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</si>
  <si>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</si>
  <si>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</si>
  <si>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</si>
  <si>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</si>
  <si>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</si>
  <si>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</si>
  <si>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</si>
  <si>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</si>
  <si>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</si>
  <si>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</si>
  <si>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</si>
  <si>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</si>
  <si>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</si>
  <si>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</si>
  <si>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</si>
  <si>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</si>
  <si>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</si>
  <si>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</si>
  <si>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</si>
  <si>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</si>
  <si>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</si>
  <si>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</si>
  <si>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</si>
  <si>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</si>
  <si>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</si>
  <si>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</si>
  <si>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</si>
  <si>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</si>
  <si>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</si>
  <si>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</si>
  <si>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</si>
  <si>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</si>
  <si>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</si>
  <si>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</si>
  <si>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</si>
  <si>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</si>
  <si>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</si>
  <si>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</si>
  <si>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</si>
  <si>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</si>
  <si>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</si>
  <si>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</si>
  <si>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</si>
  <si>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</si>
  <si>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</si>
  <si>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</si>
  <si>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</si>
  <si>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</si>
  <si>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</si>
  <si>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</si>
  <si>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</si>
  <si>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</si>
  <si>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</si>
  <si>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</si>
  <si>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</si>
  <si>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</si>
  <si>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</si>
  <si>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</si>
  <si>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</si>
  <si>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</si>
  <si>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</si>
  <si>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</si>
  <si>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</si>
  <si>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</si>
  <si>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</si>
  <si>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</si>
  <si>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</si>
  <si>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</si>
  <si>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</si>
  <si>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</si>
  <si>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</si>
  <si>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</si>
  <si>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</si>
  <si>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</si>
  <si>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</si>
  <si>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</si>
  <si>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</si>
  <si>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</si>
  <si>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</si>
  <si>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</si>
  <si>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</si>
  <si>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</si>
  <si>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</si>
  <si>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</si>
  <si>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</si>
  <si>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</si>
  <si>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</si>
  <si>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</si>
  <si>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</si>
  <si>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</si>
  <si>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</si>
  <si>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</si>
  <si>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</si>
  <si>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</si>
  <si>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</si>
  <si>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</si>
  <si>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</si>
  <si>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</si>
  <si>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</si>
  <si>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</si>
  <si>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</si>
  <si>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</si>
  <si>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</si>
  <si>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</si>
  <si>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</si>
  <si>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</si>
  <si>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</si>
  <si>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</si>
  <si>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</si>
  <si>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</si>
  <si>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</si>
  <si>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</si>
  <si>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</si>
  <si>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</si>
  <si>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</si>
  <si>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</si>
  <si>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</si>
  <si>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</si>
  <si>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</si>
  <si>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</si>
  <si>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</si>
  <si>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</si>
  <si>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</si>
  <si>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</si>
  <si>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</si>
  <si>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</si>
  <si>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</si>
  <si>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</si>
  <si>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</si>
  <si>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</si>
  <si>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</si>
  <si>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</si>
  <si>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</si>
  <si>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</si>
  <si>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</si>
  <si>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</si>
  <si>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</si>
  <si>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</si>
  <si>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</si>
  <si>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</si>
  <si>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</si>
  <si>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</si>
  <si>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</si>
  <si>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</si>
  <si>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</si>
  <si>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</si>
  <si>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</si>
  <si>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</si>
  <si>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</si>
  <si>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</si>
  <si>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</si>
  <si>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</si>
  <si>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</si>
  <si>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</si>
  <si>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</si>
  <si>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</si>
  <si>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</si>
  <si>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</si>
  <si>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</si>
  <si>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</si>
  <si>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</si>
  <si>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</si>
  <si>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</si>
  <si>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</si>
  <si>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</si>
  <si>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</si>
  <si>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</si>
  <si>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</si>
  <si>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</si>
  <si>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</si>
  <si>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</si>
  <si>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</si>
  <si>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</si>
  <si>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</si>
  <si>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</si>
  <si>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</si>
  <si>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</si>
  <si>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</si>
  <si>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</si>
  <si>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</si>
  <si>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</si>
  <si>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</si>
  <si>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</si>
  <si>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</si>
  <si>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</si>
  <si>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</si>
  <si>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</si>
  <si>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</si>
  <si>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</si>
  <si>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</si>
  <si>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</si>
  <si>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</si>
  <si>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</si>
  <si>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</si>
  <si>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</si>
  <si>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</si>
  <si>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</si>
  <si>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</si>
  <si>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</si>
  <si>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</si>
  <si>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</si>
  <si>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</si>
  <si>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</si>
  <si>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</si>
  <si>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</si>
  <si>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</si>
  <si>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</si>
  <si>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</si>
  <si>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</si>
  <si>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</si>
  <si>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</si>
  <si>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</si>
  <si>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</si>
  <si>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</si>
  <si>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</si>
  <si>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</si>
  <si>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</si>
  <si>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</si>
  <si>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</si>
  <si>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</si>
  <si>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</si>
  <si>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</si>
  <si>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</si>
  <si>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</si>
  <si>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</si>
  <si>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</si>
  <si>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</si>
  <si>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</si>
  <si>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</si>
  <si>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</si>
  <si>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</si>
  <si>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</si>
  <si>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</si>
  <si>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</si>
  <si>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</si>
  <si>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</si>
  <si>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</si>
  <si>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</si>
  <si>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</si>
  <si>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</si>
  <si>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</si>
  <si>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</si>
  <si>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</si>
  <si>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</si>
  <si>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</si>
  <si>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</si>
  <si>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</si>
  <si>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</si>
  <si>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</si>
  <si>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</si>
  <si>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</si>
  <si>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</si>
  <si>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</si>
  <si>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</si>
  <si>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</si>
  <si>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</si>
  <si>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</si>
  <si>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</si>
  <si>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</si>
  <si>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</si>
  <si>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</si>
  <si>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</si>
  <si>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</si>
  <si>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</si>
  <si>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</si>
  <si>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</si>
  <si>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</si>
  <si>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</si>
  <si>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</si>
  <si>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</si>
  <si>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</si>
  <si>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</si>
  <si>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</si>
  <si>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</si>
  <si>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</si>
  <si>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</si>
  <si>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</si>
  <si>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</si>
  <si>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</si>
  <si>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</si>
  <si>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</si>
  <si>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</si>
  <si>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</si>
  <si>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</si>
  <si>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</si>
  <si>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</si>
  <si>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</si>
  <si>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</si>
  <si>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</si>
  <si>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</si>
  <si>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</si>
  <si>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</si>
  <si>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</si>
  <si>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</si>
  <si>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</si>
  <si>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</si>
  <si>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</si>
  <si>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</si>
  <si>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</si>
  <si>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</si>
  <si>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</si>
  <si>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</si>
  <si>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</si>
  <si>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</si>
  <si>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</si>
  <si>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</si>
  <si>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</si>
  <si>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</si>
  <si>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</si>
  <si>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</si>
  <si>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</si>
  <si>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</si>
  <si>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</si>
  <si>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</si>
  <si>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</si>
  <si>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</si>
  <si>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</si>
  <si>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</si>
  <si>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</si>
  <si>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</si>
  <si>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</si>
  <si>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</si>
  <si>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</si>
  <si>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</si>
  <si>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</si>
  <si>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</si>
  <si>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</si>
  <si>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</si>
  <si>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</si>
  <si>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</si>
  <si>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</si>
  <si>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</si>
  <si>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</si>
  <si>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</si>
  <si>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</si>
  <si>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</si>
  <si>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</si>
  <si>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</si>
  <si>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</si>
  <si>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</si>
  <si>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</si>
  <si>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</si>
  <si>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</si>
  <si>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</si>
  <si>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</si>
  <si>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</si>
  <si>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</si>
  <si>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</si>
  <si>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</si>
  <si>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</si>
  <si>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</si>
  <si>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</si>
  <si>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</si>
  <si>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</si>
  <si>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</si>
  <si>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</si>
  <si>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</si>
  <si>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</si>
  <si>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</si>
  <si>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</si>
  <si>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</si>
  <si>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</si>
  <si>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</si>
  <si>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</si>
  <si>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</si>
  <si>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</si>
  <si>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</si>
  <si>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</si>
  <si>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</si>
  <si>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</si>
  <si>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</si>
  <si>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</si>
  <si>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</si>
  <si>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</si>
  <si>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</si>
  <si>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</si>
  <si>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</si>
  <si>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</si>
  <si>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</si>
  <si>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</si>
  <si>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</si>
  <si>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</si>
  <si>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</si>
  <si>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</si>
  <si>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</si>
  <si>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</si>
  <si>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</si>
  <si>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</si>
  <si>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</si>
  <si>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</si>
  <si>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</si>
  <si>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</si>
  <si>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</si>
  <si>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</si>
  <si>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</si>
  <si>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</si>
  <si>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</si>
  <si>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</si>
  <si>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</si>
  <si>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</si>
  <si>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</si>
  <si>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</si>
  <si>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</si>
  <si>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</si>
  <si>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</si>
  <si>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</si>
  <si>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</si>
  <si>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</si>
  <si>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</si>
  <si>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</si>
  <si>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</si>
  <si>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</si>
  <si>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</si>
  <si>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</si>
  <si>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</si>
  <si>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</si>
  <si>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</si>
  <si>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</si>
  <si>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</si>
  <si>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</si>
  <si>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</si>
  <si>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</si>
  <si>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</si>
  <si>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</si>
  <si>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</si>
  <si>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</si>
  <si>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</si>
  <si>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</si>
  <si>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</si>
  <si>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</si>
  <si>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</si>
  <si>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</si>
  <si>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</si>
  <si>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</si>
  <si>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</si>
  <si>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</si>
  <si>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</si>
  <si>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</si>
  <si>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</si>
  <si>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</si>
  <si>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</si>
  <si>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</si>
  <si>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</si>
  <si>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</si>
  <si>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</si>
  <si>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</si>
  <si>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</si>
  <si>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</si>
  <si>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</si>
  <si>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</si>
  <si>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</si>
  <si>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</si>
  <si>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</si>
  <si>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</si>
  <si>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</si>
  <si>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</si>
  <si>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</si>
  <si>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</si>
  <si>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</si>
  <si>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</si>
  <si>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</si>
  <si>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</si>
  <si>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</si>
  <si>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</si>
  <si>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</si>
  <si>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</si>
  <si>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</si>
  <si>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</si>
  <si>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</si>
  <si>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</si>
  <si>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</si>
  <si>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</si>
  <si>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</si>
  <si>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</si>
  <si>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</si>
  <si>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</si>
  <si>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</si>
  <si>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</si>
  <si>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</si>
  <si>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</si>
  <si>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</si>
  <si>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</si>
  <si>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</si>
  <si>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</si>
  <si>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</si>
  <si>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</si>
  <si>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</si>
  <si>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</si>
  <si>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</si>
  <si>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</si>
  <si>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</si>
  <si>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</si>
  <si>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</si>
  <si>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</si>
  <si>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</si>
  <si>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</si>
  <si>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</si>
  <si>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</si>
  <si>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</si>
  <si>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</si>
  <si>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</si>
  <si>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</si>
  <si>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</si>
  <si>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</si>
  <si>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</si>
  <si>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</si>
  <si>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</si>
  <si>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</si>
  <si>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</si>
  <si>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</si>
  <si>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</si>
  <si>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</si>
  <si>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</si>
  <si>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</si>
  <si>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</si>
  <si>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</si>
  <si>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</si>
  <si>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</si>
  <si>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</si>
  <si>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</si>
  <si>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</si>
  <si>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</si>
  <si>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</si>
  <si>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</si>
  <si>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</si>
  <si>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</si>
  <si>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</si>
  <si>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</si>
  <si>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</si>
  <si>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</si>
  <si>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</si>
  <si>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</si>
  <si>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</si>
  <si>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</si>
  <si>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</si>
  <si>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</si>
  <si>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</si>
  <si>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</si>
  <si>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</si>
  <si>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</si>
  <si>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</si>
  <si>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</si>
  <si>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</si>
  <si>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</si>
  <si>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</si>
  <si>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</si>
  <si>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</si>
  <si>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</si>
  <si>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</si>
  <si>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</si>
  <si>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</si>
  <si>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</si>
  <si>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</si>
  <si>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</si>
  <si>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</si>
  <si>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</si>
  <si>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</si>
  <si>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</si>
  <si>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</si>
  <si>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</si>
  <si>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</si>
  <si>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</si>
  <si>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</si>
  <si>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</si>
  <si>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</si>
  <si>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</si>
  <si>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</si>
  <si>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</si>
  <si>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</si>
  <si>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</si>
  <si>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</si>
  <si>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</si>
  <si>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</si>
  <si>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</si>
  <si>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</si>
  <si>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</si>
  <si>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</si>
  <si>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</si>
  <si>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</si>
  <si>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</si>
  <si>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</si>
  <si>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</si>
  <si>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</si>
  <si>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</si>
  <si>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</si>
  <si>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</si>
  <si>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</si>
  <si>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</si>
  <si>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</si>
  <si>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</si>
  <si>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</si>
  <si>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</si>
  <si>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</si>
  <si>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</si>
  <si>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</si>
  <si>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</si>
  <si>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</si>
  <si>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</si>
  <si>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</si>
  <si>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</si>
  <si>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</si>
  <si>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</si>
  <si>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</si>
  <si>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</si>
  <si>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</si>
  <si>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</si>
  <si>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</si>
  <si>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</si>
  <si>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</si>
  <si>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</si>
  <si>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</si>
  <si>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</si>
  <si>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</si>
  <si>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</si>
  <si>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</si>
  <si>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</si>
  <si>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</si>
  <si>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</si>
  <si>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</si>
  <si>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</si>
  <si>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</si>
  <si>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</si>
  <si>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</si>
  <si>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</si>
  <si>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</si>
  <si>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</si>
  <si>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</si>
  <si>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</si>
  <si>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</si>
  <si>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</si>
  <si>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</si>
  <si>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</si>
  <si>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</si>
  <si>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</si>
  <si>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</si>
  <si>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</si>
  <si>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</si>
  <si>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</si>
  <si>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</si>
  <si>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</si>
  <si>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</si>
  <si>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</si>
  <si>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</si>
  <si>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</si>
  <si>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</si>
  <si>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</si>
  <si>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</si>
  <si>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</si>
  <si>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</si>
  <si>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</si>
  <si>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</si>
  <si>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</si>
  <si>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</si>
  <si>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</si>
  <si>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</si>
  <si>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</si>
  <si>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</si>
  <si>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</si>
  <si>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</si>
  <si>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</si>
  <si>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</si>
  <si>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</si>
  <si>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</si>
  <si>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</si>
  <si>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</si>
  <si>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</si>
  <si>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</si>
  <si>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</si>
  <si>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</si>
  <si>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</si>
  <si>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</si>
  <si>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</si>
  <si>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</si>
  <si>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</si>
  <si>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</si>
  <si>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</si>
  <si>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</si>
  <si>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</si>
  <si>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</si>
  <si>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</si>
  <si>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</si>
  <si>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</si>
  <si>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</si>
  <si>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</si>
  <si>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</si>
  <si>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</si>
  <si>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</si>
  <si>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</si>
  <si>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</si>
  <si>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</si>
  <si>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</si>
  <si>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</si>
  <si>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</si>
  <si>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</si>
  <si>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</si>
  <si>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</si>
  <si>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</si>
  <si>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</si>
  <si>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</si>
  <si>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</si>
  <si>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</si>
  <si>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</si>
  <si>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</si>
  <si>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</si>
  <si>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</si>
  <si>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</si>
  <si>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</si>
  <si>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</si>
  <si>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</si>
  <si>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</si>
  <si>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</si>
  <si>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</si>
  <si>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</si>
  <si>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</si>
  <si>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</si>
  <si>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</si>
  <si>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</si>
  <si>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</si>
  <si>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</si>
  <si>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</si>
  <si>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</si>
  <si>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</si>
  <si>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</si>
  <si>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</si>
  <si>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</si>
  <si>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</si>
  <si>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</si>
  <si>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</si>
  <si>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</si>
  <si>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</si>
  <si>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</si>
  <si>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</si>
  <si>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</si>
  <si>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</si>
  <si>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</si>
  <si>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</si>
  <si>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</si>
  <si>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</si>
  <si>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</si>
  <si>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</si>
  <si>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</si>
  <si>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</si>
  <si>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</si>
  <si>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</si>
  <si>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</si>
  <si>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</si>
  <si>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</si>
  <si>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</si>
  <si>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</si>
  <si>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</si>
  <si>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</si>
  <si>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</si>
  <si>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</si>
  <si>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</si>
  <si>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</si>
  <si>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</si>
  <si>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</si>
  <si>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</si>
  <si>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</si>
  <si>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</si>
  <si>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</si>
  <si>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</si>
  <si>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</si>
  <si>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</si>
  <si>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</si>
  <si>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</si>
  <si>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</si>
  <si>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</si>
  <si>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</si>
  <si>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</si>
  <si>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</si>
  <si>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</si>
  <si>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</si>
  <si>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</si>
  <si>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</si>
  <si>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</si>
  <si>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</si>
  <si>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</si>
  <si>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</si>
  <si>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</si>
  <si>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</si>
  <si>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</si>
  <si>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</si>
  <si>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</si>
  <si>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</si>
  <si>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</si>
  <si>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</si>
  <si>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</si>
  <si>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</si>
  <si>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</si>
  <si>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</si>
  <si>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</si>
  <si>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</si>
  <si>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</si>
  <si>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</si>
  <si>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</si>
  <si>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</si>
  <si>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</si>
  <si>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</si>
  <si>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</si>
  <si>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</si>
  <si>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</si>
  <si>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</si>
  <si>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</si>
  <si>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</si>
  <si>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</si>
  <si>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</si>
  <si>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</si>
  <si>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</si>
  <si>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</si>
  <si>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</si>
  <si>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</si>
  <si>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</si>
  <si>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</si>
  <si>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</si>
  <si>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</si>
  <si>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</si>
  <si>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</si>
  <si>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</si>
  <si>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</si>
  <si>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</si>
  <si>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</si>
  <si>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</si>
  <si>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</si>
  <si>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</si>
  <si>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</si>
  <si>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</si>
  <si>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</si>
  <si>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</si>
  <si>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</si>
  <si>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</si>
  <si>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</si>
  <si>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</si>
  <si>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</si>
  <si>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</si>
  <si>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</si>
  <si>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</si>
  <si>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</si>
  <si>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</si>
  <si>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</si>
  <si>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</si>
  <si>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</si>
  <si>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</si>
  <si>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</si>
  <si>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</si>
  <si>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</si>
  <si>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</si>
  <si>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</si>
  <si>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</si>
  <si>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</si>
  <si>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</si>
  <si>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</si>
  <si>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</si>
  <si>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</si>
  <si>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</si>
  <si>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</si>
  <si>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</si>
  <si>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</si>
  <si>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</si>
  <si>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</si>
  <si>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</si>
  <si>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</si>
  <si>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</si>
  <si>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</si>
  <si>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</si>
  <si>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</si>
  <si>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</si>
  <si>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</si>
  <si>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</si>
  <si>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</si>
  <si>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</si>
  <si>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</si>
  <si>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</si>
  <si>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</si>
  <si>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</si>
  <si>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</si>
  <si>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</si>
  <si>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</si>
  <si>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</si>
  <si>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</si>
  <si>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</si>
  <si>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</si>
  <si>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</si>
  <si>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</si>
  <si>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</si>
  <si>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</si>
  <si>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</si>
  <si>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</si>
  <si>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</si>
  <si>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</si>
  <si>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</si>
  <si>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</si>
  <si>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</si>
  <si>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</si>
  <si>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</si>
  <si>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</si>
  <si>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</si>
  <si>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</si>
  <si>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</si>
  <si>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</si>
  <si>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</si>
  <si>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</si>
  <si>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</si>
  <si>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</si>
  <si>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</si>
  <si>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</si>
  <si>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</si>
  <si>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</si>
  <si>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</si>
  <si>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</si>
  <si>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</si>
  <si>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</si>
  <si>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</si>
  <si>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</si>
  <si>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</si>
  <si>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</si>
  <si>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</si>
  <si>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</si>
  <si>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</si>
  <si>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</si>
  <si>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</si>
  <si>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</si>
  <si>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</si>
  <si>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</si>
  <si>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</si>
  <si>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</si>
  <si>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</si>
  <si>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</si>
  <si>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</si>
  <si>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</si>
  <si>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</si>
  <si>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</si>
  <si>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</si>
  <si>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</si>
  <si>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</si>
  <si>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</si>
  <si>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</si>
  <si>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</si>
  <si>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</si>
  <si>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</si>
  <si>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</si>
  <si>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</si>
  <si>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</si>
  <si>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</si>
  <si>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</si>
  <si>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</si>
  <si>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</si>
  <si>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</si>
  <si>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</si>
  <si>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</si>
  <si>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</si>
  <si>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</si>
  <si>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</si>
  <si>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</si>
  <si>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</si>
  <si>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</si>
  <si>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</si>
  <si>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</si>
  <si>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</si>
  <si>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</si>
  <si>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</si>
  <si>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</si>
  <si>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</si>
  <si>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</si>
  <si>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</si>
  <si>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</si>
  <si>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</si>
  <si>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</si>
  <si>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</si>
  <si>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</si>
  <si>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</si>
  <si>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</si>
  <si>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</si>
  <si>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</si>
  <si>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</si>
  <si>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METROPOLE COMERCIO DE MOVEIS LTDA </t>
  </si>
  <si>
    <t xml:space="preserve">OBJETIVA PRODUTOS E SERVIÇOS P LABORATORIO LTDA </t>
  </si>
  <si>
    <t>TRANSFERENCIA ENTRE CONTAS</t>
  </si>
  <si>
    <t>DESPESA ADMINISTRATIVA DA EXECUTORA</t>
  </si>
  <si>
    <t>FOLHA 12/2018</t>
  </si>
  <si>
    <t xml:space="preserve">FOLHA 12/2018  </t>
  </si>
  <si>
    <t>APLICAÇÃO</t>
  </si>
  <si>
    <t>FÉRIAS JANEIRO/2019</t>
  </si>
  <si>
    <t>CENTRAL MEDICA COMERCIO E ASSISTENCIA TECNICA</t>
  </si>
  <si>
    <t>FGTS FOLHA</t>
  </si>
  <si>
    <t>FGTS FOLHA 12/2018</t>
  </si>
  <si>
    <t xml:space="preserve">INSTITUTO MEDICO CLAUDIO MEDRADO EIRELI </t>
  </si>
  <si>
    <t xml:space="preserve">INSTITUTO QUALISA DE GESTÃO </t>
  </si>
  <si>
    <t>TAR DOC IN</t>
  </si>
  <si>
    <t xml:space="preserve">TIRADENTES MEDICO HOSPITALAR </t>
  </si>
  <si>
    <t xml:space="preserve">VYTTRA DIAGNOSTICOS IMPORTACAO E EXPORTACAO </t>
  </si>
  <si>
    <t xml:space="preserve">ATHOS CONTABILIDADE EIRELI LTDA </t>
  </si>
  <si>
    <t xml:space="preserve">PVC PRIOTO -TREINAMENTOS ADMINISTRATIVOS </t>
  </si>
  <si>
    <t xml:space="preserve">MEDCOMERCE COML PRODUTOS HOSPITALAR </t>
  </si>
  <si>
    <t xml:space="preserve">RAD MED ASSESSORIA LTDA </t>
  </si>
  <si>
    <t>POLAR FIX INDUSTRIA E COMRCIO DE PRODUTOS HOSP</t>
  </si>
  <si>
    <t>06.07</t>
  </si>
  <si>
    <t xml:space="preserve">BICUDOS PRESTADORA DE SERVIÇO </t>
  </si>
  <si>
    <t xml:space="preserve">CENTRO DE ANALISES CLINICAS PASTEUR -EUDES PINA FORZANI </t>
  </si>
  <si>
    <t xml:space="preserve">HONDINELLY SANTANA DE MELO </t>
  </si>
  <si>
    <t>JB BARBOSA FILHO LAVANDERIA JHONCLER</t>
  </si>
  <si>
    <t xml:space="preserve">LETICIA RABELO DA SILVA </t>
  </si>
  <si>
    <t>NASSER RODRIGUES TANNUS</t>
  </si>
  <si>
    <t>PEDRO AUGUSTO NOVATO BARSI</t>
  </si>
  <si>
    <t xml:space="preserve">ANDRE LUIZ DAS DORES </t>
  </si>
  <si>
    <t>BIOMEDICAL PRODUTOS CIENTIFICOS MEDICOS E HOSPITALARES</t>
  </si>
  <si>
    <t xml:space="preserve">CIRO JOSÉ NAVES OLIVEIRA </t>
  </si>
  <si>
    <t xml:space="preserve">COMERCIAL CIRURGICA RIOCLARENSE </t>
  </si>
  <si>
    <t xml:space="preserve">DALVA DE OLIVEIRA TRINDADE </t>
  </si>
  <si>
    <t xml:space="preserve">DIAGGOIAS DIAGNOSTICOS LTDA </t>
  </si>
  <si>
    <t xml:space="preserve">PLASLIMP COMERCIO EIRELI </t>
  </si>
  <si>
    <t xml:space="preserve">R.R FERREIRA MATERIAIS HOSPITALARES E ELETRICOS </t>
  </si>
  <si>
    <t>SEGURO</t>
  </si>
  <si>
    <t>CAIXA SEGURADORA (SEGURO DE VIDA -FUNCIONÁRIOS)</t>
  </si>
  <si>
    <t xml:space="preserve">DMI MATERIAL MEDICO HOSPITALAR </t>
  </si>
  <si>
    <t>RENDIMENTOS 01/2019</t>
  </si>
  <si>
    <t xml:space="preserve">TOPMED PRODUTOS HOSPITALARES </t>
  </si>
  <si>
    <t>FOLHA 01/2019</t>
  </si>
  <si>
    <t xml:space="preserve">MULTICLEAN DISTRIBUIDORA </t>
  </si>
  <si>
    <t>FGTS RESCISÃO</t>
  </si>
  <si>
    <t>CAROLINE ROCHA DE FARIA</t>
  </si>
  <si>
    <t>EDUARDO COELHO DE ABREU</t>
  </si>
  <si>
    <t>JOZANA APARECIDA GOMES DE ARAUJO</t>
  </si>
  <si>
    <t>KASSIA DE SOUZA SANTOS</t>
  </si>
  <si>
    <t>MARCELA NOGUEIRA</t>
  </si>
  <si>
    <t>IRRF FOLHA 11/2018</t>
  </si>
  <si>
    <t>MARCELI APARECIDA FERREIRA</t>
  </si>
  <si>
    <t>PIS FOLHA 11/2018</t>
  </si>
  <si>
    <t>TATIANE PEREIRA DIONIZIO</t>
  </si>
  <si>
    <t xml:space="preserve">NUCLEO DE INFORMAÇÕES DE CORDERNAÇÃO P NIC -BR </t>
  </si>
  <si>
    <t>TAXAS</t>
  </si>
  <si>
    <t xml:space="preserve">TAXA DE LICENÇA E FUNCIONAMENTO </t>
  </si>
  <si>
    <t>FGTS FOLHA 01/2019</t>
  </si>
  <si>
    <t xml:space="preserve">GPS FOLHA 11/2018 </t>
  </si>
  <si>
    <t>GPS FOLHA 01/2019</t>
  </si>
  <si>
    <t xml:space="preserve">NICOVIDA MEDICAL CARE IND E COM LTDA </t>
  </si>
  <si>
    <t xml:space="preserve">PNEULANDIA COMERCIAL LTDA </t>
  </si>
  <si>
    <t>GPS 13°</t>
  </si>
  <si>
    <t>GPS 13°SALARIO</t>
  </si>
  <si>
    <t xml:space="preserve">LOGMED DISTRIBUIDORA E LOGISTICA </t>
  </si>
  <si>
    <t>03.08</t>
  </si>
  <si>
    <t xml:space="preserve">ATIVA COMERCIAL HOSPITALAR LTDA </t>
  </si>
  <si>
    <t xml:space="preserve">JOANA DARC CARREIRO SILVA </t>
  </si>
  <si>
    <t>MED VITTA COMERCIO DE PRODUTOS HOSPITALARES</t>
  </si>
  <si>
    <t xml:space="preserve">MEDLINN  HOSPITALAR LTDA </t>
  </si>
  <si>
    <t>PIS FOLHA 01/2019</t>
  </si>
  <si>
    <t xml:space="preserve">MECSUL IND COM IMP EXP EQUIP HOSP LTDA </t>
  </si>
  <si>
    <t>NOVA HOSPITALAR COMERCIAL E IMPORTADORA EIRELI</t>
  </si>
  <si>
    <t xml:space="preserve">PRIME COMERCIO DE PRODUTOS HOSPITALARES </t>
  </si>
  <si>
    <t xml:space="preserve">SANDRO AUTO PEÇAS E SERVIÇOS </t>
  </si>
  <si>
    <t xml:space="preserve">GOIAS MERCANTIL DE PRODUTOS HOSPITALARES </t>
  </si>
  <si>
    <t xml:space="preserve">HIGHTECH INFORMATICA INDUSTRIA E COMERCIO </t>
  </si>
  <si>
    <t xml:space="preserve">MARIA LUCIA ROSA MODESTO </t>
  </si>
  <si>
    <t xml:space="preserve">MPM PRODUTOS LTDA </t>
  </si>
  <si>
    <t xml:space="preserve">TRANSMAI EQUIPAMENTOS MEDICOS HOSPITALARES </t>
  </si>
  <si>
    <t xml:space="preserve">UNIGATES EMBALAGENS  TECNICAS </t>
  </si>
  <si>
    <t>RENDIMENTOS 02/2019</t>
  </si>
  <si>
    <t>FÉRIAS MARÇO/2019</t>
  </si>
  <si>
    <t xml:space="preserve">MEGA FORTE TECNOLOGIA </t>
  </si>
  <si>
    <t>PENTAGONO EQUIP DE PROT</t>
  </si>
  <si>
    <t xml:space="preserve">PETROBESSA COM DE PROD DERIV DE PET LTDA </t>
  </si>
  <si>
    <t xml:space="preserve">ROMILDA BARRETO DE ALMEIDA </t>
  </si>
  <si>
    <t xml:space="preserve">VISIONBAND SOLUCOES EM IMPRESSAO </t>
  </si>
  <si>
    <t xml:space="preserve">RECMED COMERCIO DE MATERIAIS HOSPITALARES </t>
  </si>
  <si>
    <t xml:space="preserve">ANBIOTON IMPORTADORA LTDA </t>
  </si>
  <si>
    <t>KEILA SUZANA DE MORAIS AS</t>
  </si>
  <si>
    <t xml:space="preserve">CARTORIO 2 OFICIO DE NOTAS, PROTESTO </t>
  </si>
  <si>
    <t>FOLHA 02/2019</t>
  </si>
  <si>
    <t>KARLA MILKA VALERIO</t>
  </si>
  <si>
    <t>GPS FOLHA 02/2019</t>
  </si>
  <si>
    <t>ROBERTO LEANDRO DE CARVALHO</t>
  </si>
  <si>
    <t xml:space="preserve">TOTAL ADMINISTRAÇÃO E SERVIÇOS LTDA </t>
  </si>
  <si>
    <t>FGTS FOLHA 02/2019</t>
  </si>
  <si>
    <t xml:space="preserve">PIS FOLHA </t>
  </si>
  <si>
    <t>PIS FOLHA 02/2019</t>
  </si>
  <si>
    <t>GLEIDSON RODRIGUES RANULFO EIRELI - EPP</t>
  </si>
  <si>
    <t>INOVAÇÃO SERVIÇOS E COMERCIO DE PRODUTOS HOSP</t>
  </si>
  <si>
    <t>RAPHAELLA FERREIRA GUIMARAES</t>
  </si>
  <si>
    <t xml:space="preserve">RM HOSPITALAR LTDA </t>
  </si>
  <si>
    <t xml:space="preserve">CIBELE RODRIGUES DE PINA </t>
  </si>
  <si>
    <t xml:space="preserve">MARCELA SANTANA </t>
  </si>
  <si>
    <t xml:space="preserve">DEISE LUANA MARTINEZ PIMENTA </t>
  </si>
  <si>
    <t>RENDIMENTOS 03/2019</t>
  </si>
  <si>
    <t>FUNDO FIXO 04/2019</t>
  </si>
  <si>
    <t xml:space="preserve">JESUS DANIEL DE CARVALHO </t>
  </si>
  <si>
    <t>FOLHA 03/2019</t>
  </si>
  <si>
    <t xml:space="preserve">FOLHA 03/19  LOTADOS NA SEDE </t>
  </si>
  <si>
    <t xml:space="preserve">BERENICE DA SILVA MELO </t>
  </si>
  <si>
    <t xml:space="preserve">BRASIL AIRLINES VIAGENS E TURISMO LTDA </t>
  </si>
  <si>
    <t>FGTS FOLHA 03/2019</t>
  </si>
  <si>
    <t xml:space="preserve">FOLHA 03/2019  </t>
  </si>
  <si>
    <t xml:space="preserve">ALVAREGA E SILVA AUTO PECAS </t>
  </si>
  <si>
    <t>EDUARDO VIEIRA DE SOUZA</t>
  </si>
  <si>
    <t>IVANEIDE AQUINO DE ARAUJO</t>
  </si>
  <si>
    <t>JACKELINE MOREIRA FELISBERTO</t>
  </si>
  <si>
    <t>JULIANA MARIA DOS SANTOS</t>
  </si>
  <si>
    <t>DETRAN -UNIDADE HEELJ</t>
  </si>
  <si>
    <t xml:space="preserve">MANDACARU UTILIDADES DOMESTICAS </t>
  </si>
  <si>
    <t xml:space="preserve">NARCEL REFRIGERAÇÃO COMERCIAL </t>
  </si>
  <si>
    <t xml:space="preserve">SANDRA REGINA BARROS DE ALMEIDA </t>
  </si>
  <si>
    <t>GPS FOLHA 03/2019</t>
  </si>
  <si>
    <t>PIS FOLHA 03/2019</t>
  </si>
  <si>
    <t xml:space="preserve">KARLA MILKA VALERIO </t>
  </si>
  <si>
    <t>ACERTO FUNDO FIXO 04/2019</t>
  </si>
  <si>
    <t>RENDIMENTOS 04/2019</t>
  </si>
  <si>
    <t>FOLHA 04/2019</t>
  </si>
  <si>
    <t>FUNDO FIXO 05/2019</t>
  </si>
  <si>
    <t>CINCO CIRURGICA COM DE PRODUTOS HOSPITALARES</t>
  </si>
  <si>
    <t>F.G.A SERVIÇOS MÉDICOS LTDA</t>
  </si>
  <si>
    <t>IRRF FOLHA 01/2019</t>
  </si>
  <si>
    <t>Encargos Federais</t>
  </si>
  <si>
    <t>IRRF FOLHA 02/2019</t>
  </si>
  <si>
    <t>IRRF FOLHA 03/2019</t>
  </si>
  <si>
    <t>IRRF FOLHA 12/2018</t>
  </si>
  <si>
    <t>ATACADÃO DAS EMBALAGENS</t>
  </si>
  <si>
    <t>PIS FL 12/2018</t>
  </si>
  <si>
    <t>PIS FOLHA 12/2018</t>
  </si>
  <si>
    <t>IMAGEM PRODUTOS HOSPITALARES EIRELI</t>
  </si>
  <si>
    <t>CM HOSPITALAR S.A BRASILIA</t>
  </si>
  <si>
    <t>IMPERIAL COMERCIAL DE MED E PRO HOSP</t>
  </si>
  <si>
    <t xml:space="preserve">INNOVAR PRODUTOS HOSPITALARES LTDA </t>
  </si>
  <si>
    <t>MEDCOM COM. DE MEDICAMENTOS HOSP. LTDA</t>
  </si>
  <si>
    <t xml:space="preserve">OMNI HOSPITALAR DE GESTÃO HOSPITALAR </t>
  </si>
  <si>
    <t>RAFAELLA R DE CASTRO</t>
  </si>
  <si>
    <t xml:space="preserve">DIARIAS </t>
  </si>
  <si>
    <t>DV MARTINS INFORMATICA EIRELI</t>
  </si>
  <si>
    <t>FDF HOSPITALAR</t>
  </si>
  <si>
    <t>INSTITUTO EVALDO LODI-GOIAS</t>
  </si>
  <si>
    <t>NEOCLEAN COML MAT HIG ELIMPEZA LTDA</t>
  </si>
  <si>
    <t xml:space="preserve">NL PRODUTOS HOSPITALARES </t>
  </si>
  <si>
    <t>FGTS /RESCISÃO</t>
  </si>
  <si>
    <t>GRRF - GUIA DE RECOLHIMENTO RESCISÓRIO DO FGTS</t>
  </si>
  <si>
    <t xml:space="preserve">ANTONIO FREDERICO NETO </t>
  </si>
  <si>
    <t>FGTS 04/2019</t>
  </si>
  <si>
    <t>GRRF - GUIA DE RECOLHIMENTO  DO FGTS</t>
  </si>
  <si>
    <t>MEDICINI COM HOSPITALAR LTDA - ME</t>
  </si>
  <si>
    <t>SANEAMENTO DE GOIAS S.A</t>
  </si>
  <si>
    <t>EXAME ADMISSIONAL</t>
  </si>
  <si>
    <t>MS HOSPITALAR EIRELI ME</t>
  </si>
  <si>
    <t>TAR TEV AG</t>
  </si>
  <si>
    <t xml:space="preserve">ATACADÃO DAS EMBALAGENS </t>
  </si>
  <si>
    <t>BEE COMERCIO DE PROD E EQUIP EIRELI</t>
  </si>
  <si>
    <t xml:space="preserve">HOSPDAN COM E SERVIÇOS HOSP LTDA </t>
  </si>
  <si>
    <t xml:space="preserve">M F PIRES </t>
  </si>
  <si>
    <t xml:space="preserve">N L PRODUTOS HOSPITALARES LTDA </t>
  </si>
  <si>
    <t>EST TAR TED INTERNETE</t>
  </si>
  <si>
    <t>GPS FOLHA</t>
  </si>
  <si>
    <t>GPS FOLHA 04/2019</t>
  </si>
  <si>
    <t>INOVACAO SERVICOS E COMERCIO DE PRODUTOS HOSP</t>
  </si>
  <si>
    <t>PIS FOLHA</t>
  </si>
  <si>
    <t>PIS FOLHA 04/2019</t>
  </si>
  <si>
    <t xml:space="preserve">SISPACK MEDICAL LTDA </t>
  </si>
  <si>
    <t>AMANDA DOS SANTOS FERNANDES SÁ</t>
  </si>
  <si>
    <t xml:space="preserve">IZAGMAR DE OLIVEIRA PIO JUNIOR </t>
  </si>
  <si>
    <t>R R TECNOLOGIA EIRELI</t>
  </si>
  <si>
    <t xml:space="preserve">LEANDRO JOSE CARDOSO GUIMARAES </t>
  </si>
  <si>
    <t xml:space="preserve">MARIA INEZ SIMOA DE MORAIS </t>
  </si>
  <si>
    <t>4789 - 4790</t>
  </si>
  <si>
    <t>RENDIMENTOS 05/2019</t>
  </si>
  <si>
    <t>ACERTO FUNDO FIXO 05/2019</t>
  </si>
  <si>
    <t xml:space="preserve">AUGUSTO AYRES DE OLIVEIRA </t>
  </si>
  <si>
    <t xml:space="preserve">CINTIA DANIELE DOS SANTOS PARREIRA </t>
  </si>
  <si>
    <t xml:space="preserve">DIEGO BATISTA DA SILVA E SOUZA </t>
  </si>
  <si>
    <t>FOLHA 05/2019</t>
  </si>
  <si>
    <t xml:space="preserve">FOLHA 05/19  LOTADOS NA SEDE </t>
  </si>
  <si>
    <t xml:space="preserve">GLEIDYS MORGANA GONCALVES </t>
  </si>
  <si>
    <t xml:space="preserve">KARLA DAIANE DA SILVA </t>
  </si>
  <si>
    <t xml:space="preserve">MARCELO CARVALHO DE SOUSA </t>
  </si>
  <si>
    <t xml:space="preserve">MARIA INEZ DE MORAIS </t>
  </si>
  <si>
    <t xml:space="preserve">SILVANA MARIA GRAZIANI BRAGA </t>
  </si>
  <si>
    <t>FOLHA 05/19 JESUS DANIEL DE CARVALHO</t>
  </si>
  <si>
    <t>FUNDO FIXO 06/2019</t>
  </si>
  <si>
    <t>IRRF FOLHA</t>
  </si>
  <si>
    <t>IRRF FOLHA 04/2019</t>
  </si>
  <si>
    <t>JOSE INACIO DA SILVA JUNIOR</t>
  </si>
  <si>
    <t>KELVIN CANTARELLI DOS SANTOS</t>
  </si>
  <si>
    <t xml:space="preserve">PEDRO MAURO DE ALMEIDA </t>
  </si>
  <si>
    <t xml:space="preserve">ROSANA APARECIDA GONCALVES FARIA </t>
  </si>
  <si>
    <t xml:space="preserve">WANDREY CANTARELLI DOS SANTOS </t>
  </si>
  <si>
    <t>GOLDSERV COMERCIO E SERVICO EIRELI</t>
  </si>
  <si>
    <t xml:space="preserve">ROSIELE CRISTINA DA SILVA FIGUEIRA </t>
  </si>
  <si>
    <t xml:space="preserve">INSS -JUDICAIL </t>
  </si>
  <si>
    <t xml:space="preserve">CAMILA LOPES BARROS -GUIA JUDIAL </t>
  </si>
  <si>
    <t>FGTS FOLHA  05/2019</t>
  </si>
  <si>
    <t>FOLHA 05/19</t>
  </si>
  <si>
    <t xml:space="preserve">PAULO BOETTCHER JUNIOR </t>
  </si>
  <si>
    <t xml:space="preserve">DV MARTINS INFORMATICA EIRELI </t>
  </si>
  <si>
    <t>LUIZ CARLOS BUENO</t>
  </si>
  <si>
    <t>FORTE IMPERADOR COM ATAC EPI</t>
  </si>
  <si>
    <t xml:space="preserve">MEDICAMENTAL DISTRIBUIDORA </t>
  </si>
  <si>
    <t xml:space="preserve">STAR PURIFICADORES </t>
  </si>
  <si>
    <t>04.06</t>
  </si>
  <si>
    <t>05.06</t>
  </si>
  <si>
    <t>08.12</t>
  </si>
  <si>
    <t>PROCESSO</t>
  </si>
  <si>
    <t xml:space="preserve">CAMILA LOPES BARROS -PROCESSO </t>
  </si>
  <si>
    <t xml:space="preserve">FACTO TURISMO EIRELI </t>
  </si>
  <si>
    <t>GPS FOLHA 05/2019</t>
  </si>
  <si>
    <t xml:space="preserve">I2 TELECOM TECNOLOGIA DA INFORMACAO LTDA </t>
  </si>
  <si>
    <t xml:space="preserve">LETICIA BASILIO DA SILVA </t>
  </si>
  <si>
    <t>IRRF FOLHA 05/2019</t>
  </si>
  <si>
    <t xml:space="preserve">PIS </t>
  </si>
  <si>
    <t>PIS FOLHA 05/2019</t>
  </si>
  <si>
    <t xml:space="preserve">GLEDSON SANTANA BATISTA </t>
  </si>
  <si>
    <t xml:space="preserve">LORRANE DANTAS DA SILVA </t>
  </si>
  <si>
    <t xml:space="preserve">LUNA CORIANDRE CAMPOS RIBEIRO DE CARMAGO </t>
  </si>
  <si>
    <t xml:space="preserve">ROBERTA DA SILVA FLORENTINO FERREIRA </t>
  </si>
  <si>
    <t xml:space="preserve">SHEILA SAMIRA MILKE </t>
  </si>
  <si>
    <t xml:space="preserve">SUELEN CAROLINA DA COSTA BANDEIRAS </t>
  </si>
  <si>
    <t>ACERTO FUNDO FIXO 06/2019</t>
  </si>
  <si>
    <t>J CAMARA &amp; IRMAOS S/A</t>
  </si>
  <si>
    <t xml:space="preserve">Seguro Predial </t>
  </si>
  <si>
    <t>https://ibghorg.sharepoint.com/:x:/r/documentos/_layouts/15/Doc.aspx?sourcedoc=%7BDC22AC0D-F647-5335-A6B4-9D3591F96E33%7D&amp;file=FLUXO%20CAIXA%20-%202019%20-Dezembro%20-%20PIRENOPOLIS.1.0.xlsx&amp;action=default&amp;mobileredirect=true</t>
  </si>
  <si>
    <t xml:space="preserve"> -   </t>
  </si>
  <si>
    <t xml:space="preserve">-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</si>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</sst>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6" formatCode="&quot;R$ &quot;#,##0.00;[Red]&quot;-R$ &quot;#,##0.00"/>
    <numFmt numFmtId="167" formatCode="#,##0_ ;\-#,##0\ "/>
    <numFmt numFmtId="168" formatCode="_(&quot;R$ &quot;* #,##0.00_);_(&quot;R$ &quot;* \(#,##0.00\);_(&quot;R$ &quot;* &quot;-&quot;??_);_(@_)"/>
    <numFmt numFmtId="169" formatCode="000000"/>
    <numFmt numFmtId="170" formatCode="#,##0.00_ ;[Red]\-#,##0.00\ "/>
    <numFmt numFmtId="171" formatCode="_-* #,##0_-;\-* #,##0_-;_-* \-??_-;_-@_-"/>
  </numFmts>
  <fonts count="61"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u/>
      <sz val="11"/>
      <color theme="10"/>
      <name val="Calibri"/>
      <family val="2"/>
    </font>
    <font>
      <sz val="11"/>
      <color rgb="FF000000"/>
      <name val="Calibri"/>
      <family val="2"/>
    </font>
    <font>
      <sz val="11"/>
      <name val="Calibri"/>
      <family val="2"/>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2">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1">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6">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8"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0" fontId="51" fillId="0" borderId="0" applyNumberFormat="0" applyFill="0" applyBorder="0" applyAlignment="0" applyProtection="0"/>
    <xf numFmtId="43" fontId="26" fillId="0" borderId="0" applyFont="0" applyFill="0" applyBorder="0" applyAlignment="0" applyProtection="0"/>
  </cellStyleXfs>
  <cellXfs count="359">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7" fontId="11" fillId="2" borderId="0" xfId="0" applyNumberFormat="1" applyFont="1" applyFill="1" applyAlignment="1">
      <alignment horizontal="center" vertical="center"/>
    </xf>
    <xf numFmtId="167"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7"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69"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0" fontId="37" fillId="0" borderId="35" xfId="12" applyNumberFormat="1" applyFont="1" applyBorder="1"/>
    <xf numFmtId="170"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4" fontId="45" fillId="0" borderId="17"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6"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0"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7" fontId="48" fillId="3" borderId="17" xfId="0" applyNumberFormat="1" applyFont="1" applyFill="1" applyBorder="1" applyAlignment="1">
      <alignment horizontal="center" vertical="center"/>
    </xf>
    <xf numFmtId="0" fontId="48" fillId="0" borderId="22" xfId="0" applyFont="1" applyBorder="1"/>
    <xf numFmtId="167"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7"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7"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0"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0" fontId="45" fillId="0" borderId="0" xfId="0" applyFont="1" applyAlignment="1">
      <alignment horizontal="center" vertical="center"/>
    </xf>
    <xf numFmtId="0" fontId="52" fillId="0" borderId="6" xfId="0" applyFont="1" applyBorder="1" applyAlignment="1">
      <alignment horizontal="center"/>
    </xf>
    <xf numFmtId="0" fontId="52" fillId="0" borderId="6" xfId="0" applyFont="1" applyBorder="1" applyAlignment="1">
      <alignment horizontal="left"/>
    </xf>
    <xf numFmtId="0" fontId="53" fillId="0" borderId="6" xfId="0" applyFont="1" applyBorder="1" applyAlignment="1">
      <alignment horizontal="center"/>
    </xf>
    <xf numFmtId="0" fontId="52" fillId="17" borderId="6" xfId="0" applyFont="1" applyFill="1" applyBorder="1" applyAlignment="1">
      <alignment horizontal="center"/>
    </xf>
    <xf numFmtId="14" fontId="52" fillId="0" borderId="6" xfId="0" applyNumberFormat="1" applyFont="1" applyBorder="1" applyAlignment="1">
      <alignment horizontal="center"/>
    </xf>
    <xf numFmtId="0" fontId="52" fillId="0" borderId="6" xfId="0" applyFont="1" applyBorder="1"/>
    <xf numFmtId="4" fontId="52" fillId="0" borderId="6" xfId="0" applyNumberFormat="1" applyFont="1" applyBorder="1"/>
    <xf numFmtId="0" fontId="52" fillId="17" borderId="6" xfId="0" applyFont="1" applyFill="1" applyBorder="1"/>
    <xf numFmtId="0" fontId="52" fillId="0" borderId="30" xfId="0" applyFont="1" applyBorder="1"/>
    <xf numFmtId="0" fontId="52" fillId="0" borderId="6" xfId="0" applyFont="1" applyBorder="1" applyAlignment="1">
      <alignment vertical="center"/>
    </xf>
    <xf numFmtId="0" fontId="53" fillId="0" borderId="6" xfId="0" applyFont="1" applyBorder="1"/>
    <xf numFmtId="0" fontId="52" fillId="0" borderId="33" xfId="0" applyFont="1" applyBorder="1"/>
    <xf numFmtId="0" fontId="52" fillId="0" borderId="33" xfId="0" applyFont="1" applyBorder="1" applyAlignment="1">
      <alignment horizontal="left"/>
    </xf>
    <xf numFmtId="0" fontId="52" fillId="0" borderId="42" xfId="0" applyFont="1" applyBorder="1"/>
    <xf numFmtId="14" fontId="53" fillId="0" borderId="6" xfId="0" applyNumberFormat="1" applyFont="1" applyBorder="1" applyAlignment="1">
      <alignment horizontal="center"/>
    </xf>
    <xf numFmtId="4" fontId="53" fillId="0" borderId="6" xfId="0" applyNumberFormat="1" applyFont="1" applyBorder="1"/>
    <xf numFmtId="0" fontId="53" fillId="17" borderId="6" xfId="0" applyFont="1" applyFill="1" applyBorder="1" applyAlignment="1">
      <alignment horizontal="center"/>
    </xf>
    <xf numFmtId="0" fontId="52" fillId="18" borderId="6" xfId="0" applyFont="1" applyFill="1" applyBorder="1" applyAlignment="1">
      <alignment horizontal="center"/>
    </xf>
    <xf numFmtId="0" fontId="51" fillId="0" borderId="0" xfId="14"/>
    <xf numFmtId="17" fontId="36" fillId="0" borderId="44" xfId="12" applyNumberFormat="1" applyFont="1" applyBorder="1" applyAlignment="1"/>
    <xf numFmtId="170" fontId="37" fillId="0" borderId="44" xfId="12" applyNumberFormat="1" applyFont="1" applyBorder="1"/>
    <xf numFmtId="17" fontId="36" fillId="0" borderId="44" xfId="0" applyNumberFormat="1" applyFont="1" applyBorder="1" applyAlignment="1"/>
    <xf numFmtId="170" fontId="37" fillId="0" borderId="44" xfId="0" applyNumberFormat="1" applyFont="1" applyBorder="1"/>
    <xf numFmtId="17" fontId="36" fillId="0" borderId="45" xfId="12" applyNumberFormat="1" applyFont="1" applyBorder="1" applyAlignment="1"/>
    <xf numFmtId="170" fontId="37" fillId="0" borderId="45" xfId="12" applyNumberFormat="1" applyFont="1" applyBorder="1"/>
    <xf numFmtId="170" fontId="37" fillId="0" borderId="43" xfId="12" applyNumberFormat="1" applyFont="1" applyBorder="1"/>
    <xf numFmtId="17" fontId="36" fillId="0" borderId="45" xfId="0" applyNumberFormat="1" applyFont="1" applyBorder="1" applyAlignment="1"/>
    <xf numFmtId="170" fontId="37" fillId="0" borderId="45" xfId="0" applyNumberFormat="1" applyFont="1" applyBorder="1"/>
    <xf numFmtId="17" fontId="36" fillId="0" borderId="44" xfId="12" applyNumberFormat="1" applyFont="1" applyFill="1" applyBorder="1" applyAlignment="1"/>
    <xf numFmtId="170" fontId="37" fillId="0" borderId="44" xfId="12" applyNumberFormat="1" applyFont="1" applyFill="1" applyBorder="1"/>
    <xf numFmtId="17" fontId="36" fillId="0" borderId="44" xfId="0" applyNumberFormat="1" applyFont="1" applyFill="1" applyBorder="1" applyAlignment="1"/>
    <xf numFmtId="170" fontId="37" fillId="0" borderId="44" xfId="0" applyNumberFormat="1" applyFont="1" applyFill="1" applyBorder="1"/>
    <xf numFmtId="4" fontId="45" fillId="0" borderId="36" xfId="0" applyNumberFormat="1" applyFont="1" applyBorder="1"/>
    <xf numFmtId="170" fontId="37" fillId="0" borderId="46" xfId="12" applyNumberFormat="1" applyFont="1" applyBorder="1"/>
    <xf numFmtId="17" fontId="36" fillId="0" borderId="46" xfId="12" applyNumberFormat="1" applyFont="1" applyBorder="1" applyAlignment="1"/>
    <xf numFmtId="170" fontId="37" fillId="0" borderId="46" xfId="0" applyNumberFormat="1" applyFont="1" applyBorder="1"/>
    <xf numFmtId="17" fontId="36" fillId="0" borderId="47" xfId="12" applyNumberFormat="1" applyFont="1" applyBorder="1" applyAlignment="1"/>
    <xf numFmtId="170" fontId="36" fillId="0" borderId="35" xfId="12" applyNumberFormat="1" applyFont="1" applyBorder="1"/>
    <xf numFmtId="170" fontId="36" fillId="0" borderId="44" xfId="12" applyNumberFormat="1" applyFont="1" applyFill="1" applyBorder="1"/>
    <xf numFmtId="170" fontId="36" fillId="0" borderId="45" xfId="12" applyNumberFormat="1" applyFont="1" applyBorder="1"/>
    <xf numFmtId="170" fontId="36" fillId="0" borderId="44" xfId="12" applyNumberFormat="1" applyFont="1" applyBorder="1"/>
    <xf numFmtId="170" fontId="36" fillId="0" borderId="46" xfId="12" applyNumberFormat="1" applyFont="1" applyBorder="1"/>
    <xf numFmtId="170" fontId="37" fillId="18" borderId="0" xfId="12" applyNumberFormat="1" applyFont="1" applyFill="1"/>
    <xf numFmtId="4" fontId="54" fillId="0" borderId="0" xfId="0" applyNumberFormat="1" applyFont="1" applyAlignment="1">
      <alignment horizontal="center" wrapText="1"/>
    </xf>
    <xf numFmtId="0" fontId="54" fillId="0" borderId="0" xfId="0" applyFont="1" applyAlignment="1">
      <alignment horizontal="center" wrapText="1"/>
    </xf>
    <xf numFmtId="43" fontId="55" fillId="0" borderId="0" xfId="15" applyFont="1"/>
    <xf numFmtId="43" fontId="56" fillId="0" borderId="0" xfId="15" applyFont="1" applyAlignment="1">
      <alignment horizontal="center" wrapText="1"/>
    </xf>
    <xf numFmtId="9" fontId="15" fillId="7" borderId="0" xfId="4" applyNumberFormat="1" applyFont="1" applyFill="1" applyBorder="1" applyAlignment="1" applyProtection="1">
      <alignment horizontal="center" vertical="center" wrapText="1"/>
    </xf>
    <xf numFmtId="0" fontId="57" fillId="2" borderId="0" xfId="2" applyFont="1" applyFill="1"/>
    <xf numFmtId="0" fontId="57" fillId="2" borderId="0" xfId="2" applyFont="1" applyFill="1" applyAlignment="1">
      <alignment horizontal="center"/>
    </xf>
    <xf numFmtId="0" fontId="58" fillId="0" borderId="0" xfId="4" applyNumberFormat="1" applyFont="1" applyBorder="1" applyAlignment="1" applyProtection="1">
      <alignment horizontal="center" vertical="center" wrapText="1"/>
    </xf>
    <xf numFmtId="171" fontId="58" fillId="0" borderId="0" xfId="4" applyNumberFormat="1" applyFont="1" applyBorder="1" applyAlignment="1" applyProtection="1">
      <alignment vertical="center" wrapText="1"/>
    </xf>
    <xf numFmtId="164" fontId="58" fillId="0" borderId="0" xfId="4" applyFont="1" applyBorder="1" applyProtection="1"/>
    <xf numFmtId="164" fontId="58" fillId="0" borderId="0" xfId="4" applyFont="1" applyBorder="1" applyAlignment="1" applyProtection="1">
      <alignment vertical="center" wrapText="1"/>
    </xf>
    <xf numFmtId="4" fontId="59" fillId="0" borderId="0" xfId="2" applyNumberFormat="1" applyFont="1"/>
    <xf numFmtId="4" fontId="60" fillId="0" borderId="0" xfId="2" applyNumberFormat="1" applyFont="1"/>
    <xf numFmtId="170" fontId="37" fillId="19" borderId="35" xfId="12" applyNumberFormat="1" applyFont="1" applyFill="1" applyBorder="1"/>
    <xf numFmtId="170" fontId="37" fillId="19" borderId="35" xfId="0" applyNumberFormat="1" applyFont="1" applyFill="1" applyBorder="1"/>
    <xf numFmtId="43" fontId="0" fillId="19" borderId="6" xfId="8" applyFont="1" applyFill="1" applyBorder="1"/>
    <xf numFmtId="0" fontId="40" fillId="19" borderId="0" xfId="6" applyFont="1" applyFill="1"/>
    <xf numFmtId="43" fontId="0" fillId="20" borderId="6" xfId="8" applyFont="1" applyFill="1" applyBorder="1"/>
    <xf numFmtId="0" fontId="40" fillId="20" borderId="0" xfId="6" applyFont="1" applyFill="1"/>
    <xf numFmtId="43" fontId="0" fillId="11" borderId="6" xfId="8" applyFont="1" applyFill="1" applyBorder="1"/>
    <xf numFmtId="0" fontId="40" fillId="11" borderId="0" xfId="6" applyFont="1" applyFill="1"/>
    <xf numFmtId="170" fontId="36" fillId="19" borderId="35" xfId="12" applyNumberFormat="1" applyFont="1" applyFill="1" applyBorder="1"/>
    <xf numFmtId="4" fontId="45" fillId="0" borderId="16" xfId="0" applyNumberFormat="1" applyFont="1" applyFill="1" applyBorder="1"/>
    <xf numFmtId="170" fontId="37" fillId="21" borderId="35" xfId="12" applyNumberFormat="1" applyFont="1" applyFill="1" applyBorder="1"/>
    <xf numFmtId="170" fontId="37" fillId="0" borderId="35" xfId="12" applyNumberFormat="1" applyFont="1" applyFill="1" applyBorder="1"/>
    <xf numFmtId="0" fontId="52" fillId="0" borderId="0" xfId="0" applyFont="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8" xfId="12" applyFont="1" applyBorder="1" applyAlignment="1">
      <alignment horizontal="center" vertical="center" textRotation="255"/>
    </xf>
    <xf numFmtId="0" fontId="37" fillId="0" borderId="50"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6">
    <cellStyle name="Comma 2 2" xfId="9" xr:uid="{00000000-0005-0000-0000-000000000000}"/>
    <cellStyle name="Excel Built-in Check Cell" xfId="3" xr:uid="{00000000-0005-0000-0000-000001000000}"/>
    <cellStyle name="Hiperlink" xfId="14" builtinId="8"/>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5"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11422</xdr:row>
      <xdr:rowOff>0</xdr:rowOff>
    </xdr:from>
    <xdr:to>
      <xdr:col>6</xdr:col>
      <xdr:colOff>0</xdr:colOff>
      <xdr:row>11425</xdr:row>
      <xdr:rowOff>31751</xdr:rowOff>
    </xdr:to>
    <xdr:pic>
      <xdr:nvPicPr>
        <xdr:cNvPr id="4" name="Imagem 3" descr="Descrição: Logo IBGH">
          <a:extLst>
            <a:ext uri="{FF2B5EF4-FFF2-40B4-BE49-F238E27FC236}">
              <a16:creationId xmlns:a16="http://schemas.microsoft.com/office/drawing/2014/main" id="{71231313-45B2-4EE6-834E-27F120E0C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225" y="365626650"/>
          <a:ext cx="0" cy="31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drawing" Target="../drawings/drawing1.x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printerSettings" Target="../printerSettings/printerSettings4.bin"/><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hyperlink" Target="https://ibghorg.sharepoint.com/:x:/r/documentos/_layouts/15/Doc.aspx?sourcedoc=%7BDC22AC0D-F647-5335-A6B4-9D3591F96E33%7D&amp;file=FLUXO%20CAIXA%20-%202019%20-Dezembro%20-%20PIRENOPOLIS.1.0.xlsx&amp;action=default&amp;mobileredirect=true" TargetMode="External"/><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36" Type="http://schemas.openxmlformats.org/officeDocument/2006/relationships/comments" Target="../comments1.xm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vmlDrawing" Target="../drawings/vmlDrawing1.v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312"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32" t="s">
        <v>0</v>
      </c>
      <c r="B1" s="332"/>
      <c r="C1" s="332"/>
      <c r="D1" s="332"/>
      <c r="E1" s="332"/>
      <c r="F1" s="332"/>
      <c r="G1" s="332"/>
      <c r="H1" s="332"/>
      <c r="I1" s="332"/>
      <c r="J1" s="332"/>
      <c r="K1" s="332"/>
      <c r="L1" s="332"/>
      <c r="M1" s="308"/>
    </row>
    <row r="2" spans="1:15" ht="15" customHeight="1" x14ac:dyDescent="0.3">
      <c r="A2" s="333" t="s">
        <v>1</v>
      </c>
      <c r="B2" s="333"/>
      <c r="C2" s="333"/>
      <c r="D2" s="333"/>
      <c r="E2" s="333"/>
      <c r="F2" s="333"/>
      <c r="G2" s="333"/>
      <c r="H2" s="333"/>
      <c r="I2" s="333"/>
      <c r="J2" s="333"/>
      <c r="K2" s="333"/>
      <c r="L2" s="333"/>
      <c r="M2" s="308"/>
    </row>
    <row r="3" spans="1:15" ht="15.75" customHeight="1" thickBot="1" x14ac:dyDescent="0.35">
      <c r="A3" s="334" t="s">
        <v>2</v>
      </c>
      <c r="B3" s="334"/>
      <c r="C3" s="334"/>
      <c r="D3" s="334"/>
      <c r="E3" s="334"/>
      <c r="F3" s="334"/>
      <c r="G3" s="334"/>
      <c r="H3" s="334"/>
      <c r="I3" s="334"/>
      <c r="J3" s="334"/>
      <c r="K3" s="334"/>
      <c r="L3" s="334"/>
      <c r="M3" s="309"/>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310"/>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f>'Base -Receita-Despesa'!AU14</f>
        <v>1208</v>
      </c>
      <c r="H5" s="27" t="e">
        <f>'Base -Receita-Despesa'!#REF!</f>
        <v>#REF!</v>
      </c>
      <c r="I5" s="27" t="e">
        <f>'Base -Receita-Despesa'!#REF!</f>
        <v>#REF!</v>
      </c>
      <c r="J5" s="28">
        <f>E5/D5</f>
        <v>5.6687687894098211</v>
      </c>
      <c r="K5" s="27">
        <f>HLOOKUP($K$4,$D$4:$J$17,M5,0)</f>
        <v>8878320.879999999</v>
      </c>
      <c r="L5" s="28">
        <f t="shared" ref="L5:L7" si="0">K5/E5</f>
        <v>7.8177897052535634</v>
      </c>
      <c r="M5" s="311">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1208</v>
      </c>
      <c r="G6" s="27">
        <f>'Base -Receita-Despesa'!BF69</f>
        <v>0</v>
      </c>
      <c r="H6" s="27" t="e">
        <f>'Base -Receita-Despesa'!#REF!</f>
        <v>#REF!</v>
      </c>
      <c r="I6" s="27" t="e">
        <f>'Base -Receita-Despesa'!#REF!</f>
        <v>#REF!</v>
      </c>
      <c r="J6" s="28">
        <f>E6/D6</f>
        <v>7.8177897052535634</v>
      </c>
      <c r="K6" s="27">
        <f t="shared" ref="K6:K15" si="1">HLOOKUP($K$4,$D$4:$J$17,M6,0)</f>
        <v>1208</v>
      </c>
      <c r="L6" s="28">
        <f t="shared" si="0"/>
        <v>1.3606176396724242E-4</v>
      </c>
      <c r="M6" s="311">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18895313.170000002</v>
      </c>
      <c r="G7" s="27">
        <f t="shared" ca="1" si="2"/>
        <v>16961019.400000002</v>
      </c>
      <c r="H7" s="27">
        <f t="shared" ca="1" si="2"/>
        <v>0</v>
      </c>
      <c r="I7" s="27">
        <f t="shared" ca="1" si="2"/>
        <v>0</v>
      </c>
      <c r="J7" s="28">
        <f ca="1">E7/D7</f>
        <v>1.6690832894057892</v>
      </c>
      <c r="K7" s="27">
        <f t="shared" ca="1" si="1"/>
        <v>18895313.170000002</v>
      </c>
      <c r="L7" s="28">
        <f t="shared" ca="1" si="0"/>
        <v>0.71937935533316666</v>
      </c>
      <c r="M7" s="311">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18895313.170000002</v>
      </c>
      <c r="L8" s="307">
        <f ca="1">K8/E8</f>
        <v>0.71937935533316666</v>
      </c>
      <c r="M8" s="311">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-1008295.4</v>
      </c>
      <c r="G9" s="27">
        <f t="shared" ca="1" si="3"/>
        <v>-42252.909999999996</v>
      </c>
      <c r="H9" s="27">
        <f t="shared" ca="1" si="3"/>
        <v>0</v>
      </c>
      <c r="I9" s="27">
        <f t="shared" ca="1" si="3"/>
        <v>0</v>
      </c>
      <c r="J9" s="28">
        <f ca="1">E9/D9</f>
        <v>41.965826012164406</v>
      </c>
      <c r="K9" s="27">
        <f t="shared" ca="1" si="1"/>
        <v>-1008295.4</v>
      </c>
      <c r="L9" s="28">
        <f t="shared" ref="L9:L17" ca="1" si="4">K9/E9</f>
        <v>0.87863472837950485</v>
      </c>
      <c r="M9" s="311">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-16023975.549999999</v>
      </c>
      <c r="G10" s="27">
        <f t="shared" ca="1" si="5"/>
        <v>-9099810.5599999987</v>
      </c>
      <c r="H10" s="27">
        <f t="shared" ca="1" si="5"/>
        <v>0</v>
      </c>
      <c r="I10" s="27">
        <f t="shared" ca="1" si="5"/>
        <v>0</v>
      </c>
      <c r="J10" s="28">
        <f t="shared" ref="J10:J16" ca="1" si="6">E10/D10</f>
        <v>1.1222658098981078</v>
      </c>
      <c r="K10" s="27">
        <f t="shared" ca="1" si="1"/>
        <v>-16023975.549999999</v>
      </c>
      <c r="L10" s="28">
        <f t="shared" ca="1" si="4"/>
        <v>2.0519454772668291</v>
      </c>
      <c r="M10" s="311">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-585008.22000000009</v>
      </c>
      <c r="G11" s="35">
        <f t="shared" ca="1" si="7"/>
        <v>-104787.34</v>
      </c>
      <c r="H11" s="35">
        <f t="shared" ca="1" si="7"/>
        <v>0</v>
      </c>
      <c r="I11" s="35">
        <f t="shared" ca="1" si="7"/>
        <v>0</v>
      </c>
      <c r="J11" s="28">
        <f t="shared" ca="1" si="6"/>
        <v>0.4541264201388675</v>
      </c>
      <c r="K11" s="35">
        <f t="shared" ca="1" si="1"/>
        <v>-585008.22000000009</v>
      </c>
      <c r="L11" s="36">
        <f t="shared" ca="1" si="4"/>
        <v>2.1372699124265049</v>
      </c>
      <c r="M11" s="311">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-7468233.3529999973</v>
      </c>
      <c r="G12" s="27">
        <f t="shared" ca="1" si="8"/>
        <v>-3921753.25</v>
      </c>
      <c r="H12" s="27">
        <f t="shared" ca="1" si="8"/>
        <v>0</v>
      </c>
      <c r="I12" s="27">
        <f t="shared" ca="1" si="8"/>
        <v>0</v>
      </c>
      <c r="J12" s="28">
        <f t="shared" ca="1" si="6"/>
        <v>1.2973802151269926</v>
      </c>
      <c r="K12" s="27">
        <f t="shared" ca="1" si="1"/>
        <v>-7468233.3529999973</v>
      </c>
      <c r="L12" s="28">
        <f t="shared" ca="1" si="4"/>
        <v>1.034399694949715</v>
      </c>
      <c r="M12" s="311">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-1199994.4500000002</v>
      </c>
      <c r="G13" s="27">
        <f t="shared" ca="1" si="9"/>
        <v>-613614.46</v>
      </c>
      <c r="H13" s="27">
        <f t="shared" ca="1" si="9"/>
        <v>0</v>
      </c>
      <c r="I13" s="27">
        <f t="shared" ca="1" si="9"/>
        <v>0</v>
      </c>
      <c r="J13" s="28">
        <f t="shared" ca="1" si="6"/>
        <v>0.95500992336437829</v>
      </c>
      <c r="K13" s="27">
        <f t="shared" ca="1" si="1"/>
        <v>-1199994.4500000002</v>
      </c>
      <c r="L13" s="28">
        <f t="shared" ca="1" si="4"/>
        <v>1.0757961703953549</v>
      </c>
      <c r="M13" s="311">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-36862.92</v>
      </c>
      <c r="G14" s="27">
        <f t="shared" ca="1" si="10"/>
        <v>-29810.899999999998</v>
      </c>
      <c r="H14" s="27">
        <f t="shared" ca="1" si="10"/>
        <v>0</v>
      </c>
      <c r="I14" s="27">
        <f t="shared" ca="1" si="10"/>
        <v>0</v>
      </c>
      <c r="J14" s="28">
        <f t="shared" ca="1" si="6"/>
        <v>2.3452389087987218</v>
      </c>
      <c r="K14" s="27">
        <f t="shared" ca="1" si="1"/>
        <v>-36862.92</v>
      </c>
      <c r="L14" s="28">
        <f t="shared" ca="1" si="4"/>
        <v>0.66718454136777561</v>
      </c>
      <c r="M14" s="311">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-1457900.5752902187</v>
      </c>
      <c r="G15" s="27">
        <f>SUM('Base -Receita-Despesa'!BG37,'Base -Receita-Despesa'!BG39,'Base -Receita-Despesa'!AS42:BG46,'Base -Receita-Despesa'!BG48:BG49)</f>
        <v>-1337382.988777769</v>
      </c>
      <c r="H15" s="27" t="e">
        <f>SUM('Base -Receita-Despesa'!#REF!,'Base -Receita-Despesa'!#REF!,'Base -Receita-Despesa'!S42:BI46,'Base -Receita-Despesa'!#REF!)</f>
        <v>#REF!</v>
      </c>
      <c r="I15" s="27" t="e">
        <f>SUM('Base -Receita-Despesa'!#REF!,'Base -Receita-Despesa'!#REF!,'Base -Receita-Despesa'!#REF!,'Base -Receita-Despesa'!#REF!)</f>
        <v>#REF!</v>
      </c>
      <c r="J15" s="28">
        <f t="shared" si="6"/>
        <v>1.9766436213717413</v>
      </c>
      <c r="K15" s="27">
        <f t="shared" si="1"/>
        <v>-1457900.5752902187</v>
      </c>
      <c r="L15" s="28">
        <f t="shared" si="4"/>
        <v>1.6154997485834133</v>
      </c>
      <c r="M15" s="311">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-27780270.468290213</v>
      </c>
      <c r="G16" s="31">
        <f t="shared" ca="1" si="11"/>
        <v>-15149412.40877777</v>
      </c>
      <c r="H16" s="31" t="e">
        <f t="shared" ca="1" si="11"/>
        <v>#REF!</v>
      </c>
      <c r="I16" s="31" t="e">
        <f t="shared" ca="1" si="11"/>
        <v>#REF!</v>
      </c>
      <c r="J16" s="192">
        <f t="shared" ca="1" si="6"/>
        <v>1.2514553551995626</v>
      </c>
      <c r="K16" s="31">
        <f ca="1">SUM(K9:K15)</f>
        <v>-27780270.468290213</v>
      </c>
      <c r="L16" s="192">
        <f t="shared" ca="1" si="4"/>
        <v>1.499733821880143</v>
      </c>
      <c r="M16" s="311">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-27780270.468290213</v>
      </c>
      <c r="G17" s="38">
        <f t="shared" ca="1" si="12"/>
        <v>-15149412.40877777</v>
      </c>
      <c r="H17" s="38" t="e">
        <f t="shared" ca="1" si="12"/>
        <v>#REF!</v>
      </c>
      <c r="I17" s="38" t="e">
        <f t="shared" ca="1" si="12"/>
        <v>#REF!</v>
      </c>
      <c r="J17" s="39">
        <f ca="1">E17/D17</f>
        <v>8.2780868783327914</v>
      </c>
      <c r="K17" s="38">
        <f ca="1">K8+K16</f>
        <v>-8884957.2982902117</v>
      </c>
      <c r="L17" s="39">
        <f t="shared" ca="1" si="4"/>
        <v>-1.1475322237463808</v>
      </c>
      <c r="M17" s="311">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30" t="s">
        <v>21</v>
      </c>
      <c r="B20" s="330"/>
      <c r="C20" s="330"/>
      <c r="D20" s="330"/>
      <c r="E20" s="330"/>
      <c r="F20" s="330"/>
      <c r="G20" s="330"/>
      <c r="H20" s="330"/>
      <c r="I20" s="330"/>
      <c r="J20" s="330"/>
      <c r="K20" s="330"/>
      <c r="L20" s="330"/>
    </row>
    <row r="21" spans="1:15" x14ac:dyDescent="0.3">
      <c r="A21" s="330" t="s">
        <v>22</v>
      </c>
      <c r="B21" s="330"/>
      <c r="C21" s="330"/>
      <c r="D21" s="330"/>
      <c r="E21" s="330"/>
      <c r="F21" s="330"/>
      <c r="G21" s="330"/>
      <c r="H21" s="330"/>
      <c r="I21" s="330"/>
      <c r="J21" s="330"/>
      <c r="K21" s="330"/>
      <c r="L21" s="330"/>
    </row>
    <row r="22" spans="1:15" x14ac:dyDescent="0.3">
      <c r="A22" s="329" t="s">
        <v>23</v>
      </c>
      <c r="B22" s="329"/>
      <c r="C22" s="329"/>
      <c r="D22" s="329"/>
      <c r="E22" s="329"/>
      <c r="F22" s="257"/>
      <c r="G22" s="257"/>
      <c r="H22" s="257"/>
      <c r="I22" s="257"/>
      <c r="J22" s="43"/>
      <c r="K22" s="43"/>
      <c r="L22" s="43"/>
    </row>
    <row r="23" spans="1:15" ht="12.75" customHeight="1" x14ac:dyDescent="0.3">
      <c r="A23" s="331" t="s">
        <v>24</v>
      </c>
      <c r="B23" s="331"/>
      <c r="C23" s="331"/>
      <c r="D23" s="331"/>
      <c r="E23" s="331"/>
      <c r="F23" s="258"/>
      <c r="G23" s="258"/>
      <c r="H23" s="258"/>
      <c r="I23" s="258"/>
      <c r="J23" s="43"/>
      <c r="K23" s="43"/>
      <c r="L23" s="43"/>
    </row>
    <row r="24" spans="1:15" x14ac:dyDescent="0.3">
      <c r="A24" s="331"/>
      <c r="B24" s="331"/>
      <c r="C24" s="331"/>
      <c r="D24" s="331"/>
      <c r="E24" s="331"/>
      <c r="F24" s="258"/>
      <c r="G24" s="258"/>
      <c r="H24" s="258"/>
      <c r="I24" s="258"/>
      <c r="J24" s="43"/>
      <c r="K24" s="43"/>
      <c r="L24" s="43"/>
    </row>
    <row r="25" spans="1:15" x14ac:dyDescent="0.3">
      <c r="A25" s="331"/>
      <c r="B25" s="331"/>
      <c r="C25" s="331"/>
      <c r="D25" s="331"/>
      <c r="E25" s="331"/>
      <c r="F25" s="258"/>
      <c r="G25" s="258"/>
      <c r="H25" s="258"/>
      <c r="I25" s="258"/>
      <c r="J25" s="43"/>
      <c r="K25" s="43"/>
      <c r="L25" s="43"/>
    </row>
    <row r="26" spans="1:15" x14ac:dyDescent="0.3">
      <c r="A26" s="331"/>
      <c r="B26" s="331"/>
      <c r="C26" s="331"/>
      <c r="D26" s="331"/>
      <c r="E26" s="331"/>
      <c r="F26" s="258"/>
      <c r="G26" s="258"/>
      <c r="H26" s="258"/>
      <c r="I26" s="258"/>
      <c r="J26" s="43"/>
      <c r="K26" s="43"/>
      <c r="L26" s="43"/>
    </row>
    <row r="27" spans="1:15" x14ac:dyDescent="0.3">
      <c r="A27" s="331"/>
      <c r="B27" s="331"/>
      <c r="C27" s="331"/>
      <c r="D27" s="331"/>
      <c r="E27" s="331"/>
      <c r="F27" s="258"/>
      <c r="G27" s="258"/>
      <c r="H27" s="258"/>
      <c r="I27" s="258"/>
      <c r="J27" s="43"/>
      <c r="K27" s="43"/>
      <c r="L27" s="43"/>
    </row>
    <row r="28" spans="1:15" x14ac:dyDescent="0.3">
      <c r="A28" s="331"/>
      <c r="B28" s="331"/>
      <c r="C28" s="331"/>
      <c r="D28" s="331"/>
      <c r="E28" s="331"/>
      <c r="F28" s="258"/>
      <c r="G28" s="258"/>
      <c r="H28" s="258"/>
      <c r="I28" s="258"/>
      <c r="J28" s="43"/>
      <c r="K28" s="43"/>
      <c r="L28" s="43"/>
    </row>
    <row r="29" spans="1:15" s="20" customFormat="1" ht="13.2" x14ac:dyDescent="0.25">
      <c r="A29" s="21"/>
      <c r="B29" s="22"/>
      <c r="M29" s="312"/>
    </row>
    <row r="30" spans="1:15" s="20" customFormat="1" ht="13.2" x14ac:dyDescent="0.25">
      <c r="A30" s="21"/>
      <c r="B30" s="22"/>
      <c r="M30" s="312"/>
    </row>
    <row r="31" spans="1:15" s="20" customFormat="1" ht="13.2" x14ac:dyDescent="0.25">
      <c r="A31" s="21"/>
      <c r="B31" s="22"/>
      <c r="M31" s="312"/>
    </row>
    <row r="32" spans="1:15" s="20" customFormat="1" ht="13.2" x14ac:dyDescent="0.25">
      <c r="A32" s="21"/>
      <c r="B32" s="22"/>
      <c r="M32" s="312"/>
    </row>
    <row r="33" spans="1:13" s="20" customFormat="1" ht="13.2" x14ac:dyDescent="0.25">
      <c r="A33" s="21"/>
      <c r="B33" s="22"/>
      <c r="M33" s="312"/>
    </row>
    <row r="34" spans="1:13" s="20" customFormat="1" ht="13.2" x14ac:dyDescent="0.25">
      <c r="A34" s="21"/>
      <c r="B34" s="22"/>
      <c r="M34" s="312"/>
    </row>
    <row r="35" spans="1:13" s="20" customFormat="1" ht="13.2" x14ac:dyDescent="0.25">
      <c r="A35" s="21"/>
      <c r="B35" s="22"/>
      <c r="M35" s="312"/>
    </row>
    <row r="36" spans="1:13" s="20" customFormat="1" ht="13.2" x14ac:dyDescent="0.25">
      <c r="A36" s="21"/>
      <c r="B36" s="22"/>
      <c r="M36" s="312"/>
    </row>
    <row r="37" spans="1:13" s="20" customFormat="1" ht="13.2" x14ac:dyDescent="0.25">
      <c r="A37" s="21"/>
      <c r="B37" s="22"/>
      <c r="M37" s="312"/>
    </row>
    <row r="38" spans="1:13" s="20" customFormat="1" ht="13.2" x14ac:dyDescent="0.25">
      <c r="A38" s="21"/>
      <c r="B38" s="22"/>
      <c r="M38" s="312"/>
    </row>
    <row r="39" spans="1:13" s="20" customFormat="1" ht="13.2" x14ac:dyDescent="0.25">
      <c r="A39" s="21"/>
      <c r="B39" s="22"/>
      <c r="M39" s="312"/>
    </row>
    <row r="40" spans="1:13" s="20" customFormat="1" ht="13.2" x14ac:dyDescent="0.25">
      <c r="A40" s="21"/>
      <c r="B40" s="22"/>
      <c r="M40" s="312"/>
    </row>
    <row r="41" spans="1:13" s="20" customFormat="1" ht="13.2" x14ac:dyDescent="0.25">
      <c r="A41" s="21"/>
      <c r="B41" s="22"/>
      <c r="M41" s="312"/>
    </row>
    <row r="42" spans="1:13" s="20" customFormat="1" ht="13.2" x14ac:dyDescent="0.25">
      <c r="A42" s="21"/>
      <c r="B42" s="22"/>
      <c r="M42" s="312"/>
    </row>
    <row r="43" spans="1:13" s="20" customFormat="1" ht="13.2" x14ac:dyDescent="0.25">
      <c r="A43" s="21"/>
      <c r="B43" s="22"/>
      <c r="M43" s="313"/>
    </row>
    <row r="44" spans="1:13" s="20" customFormat="1" ht="13.2" x14ac:dyDescent="0.25">
      <c r="A44" s="21"/>
      <c r="B44" s="22"/>
      <c r="M44" s="314"/>
    </row>
    <row r="45" spans="1:13" s="20" customFormat="1" ht="13.2" x14ac:dyDescent="0.25">
      <c r="A45" s="21"/>
      <c r="B45" s="22"/>
      <c r="M45" s="312"/>
    </row>
    <row r="46" spans="1:13" s="20" customFormat="1" ht="13.2" x14ac:dyDescent="0.25">
      <c r="A46" s="21"/>
      <c r="B46" s="22"/>
      <c r="M46" s="312"/>
    </row>
    <row r="47" spans="1:13" s="20" customFormat="1" ht="13.2" x14ac:dyDescent="0.25">
      <c r="A47" s="21"/>
      <c r="B47" s="22"/>
      <c r="M47" s="315"/>
    </row>
    <row r="48" spans="1:13" s="20" customFormat="1" ht="13.2" x14ac:dyDescent="0.25">
      <c r="A48" s="21"/>
      <c r="B48" s="22"/>
      <c r="M48" s="312"/>
    </row>
    <row r="49" spans="1:13" s="20" customFormat="1" ht="13.2" x14ac:dyDescent="0.25">
      <c r="A49" s="21"/>
      <c r="B49" s="22"/>
      <c r="M49" s="312"/>
    </row>
    <row r="50" spans="1:13" s="20" customFormat="1" ht="13.2" x14ac:dyDescent="0.25">
      <c r="A50" s="21"/>
      <c r="B50" s="22"/>
      <c r="M50" s="312"/>
    </row>
    <row r="51" spans="1:13" s="20" customFormat="1" ht="13.2" x14ac:dyDescent="0.25">
      <c r="A51" s="21"/>
      <c r="B51" s="22"/>
      <c r="M51" s="312"/>
    </row>
    <row r="52" spans="1:13" s="20" customFormat="1" ht="13.2" x14ac:dyDescent="0.25">
      <c r="A52" s="21"/>
      <c r="B52" s="22"/>
      <c r="M52" s="312"/>
    </row>
    <row r="53" spans="1:13" s="20" customFormat="1" ht="13.2" x14ac:dyDescent="0.25">
      <c r="A53" s="21"/>
      <c r="B53" s="22"/>
      <c r="M53" s="312"/>
    </row>
    <row r="63" spans="1:13" s="20" customFormat="1" ht="13.2" x14ac:dyDescent="0.25">
      <c r="A63" s="21"/>
      <c r="B63" s="22"/>
      <c r="M63" s="312"/>
    </row>
    <row r="64" spans="1:13" s="20" customFormat="1" ht="13.2" x14ac:dyDescent="0.25">
      <c r="A64" s="21"/>
      <c r="B64" s="22"/>
      <c r="M64" s="312"/>
    </row>
    <row r="65" spans="1:13" s="20" customFormat="1" ht="13.2" x14ac:dyDescent="0.25">
      <c r="A65" s="21"/>
      <c r="B65" s="22"/>
      <c r="M65" s="312"/>
    </row>
    <row r="66" spans="1:13" s="20" customFormat="1" ht="13.2" x14ac:dyDescent="0.25">
      <c r="A66" s="21"/>
      <c r="B66" s="22"/>
      <c r="M66" s="312"/>
    </row>
    <row r="67" spans="1:13" s="20" customFormat="1" ht="13.2" x14ac:dyDescent="0.25">
      <c r="A67" s="21"/>
      <c r="B67" s="22"/>
      <c r="M67" s="312"/>
    </row>
    <row r="68" spans="1:13" s="20" customFormat="1" ht="13.2" x14ac:dyDescent="0.25">
      <c r="A68" s="21"/>
      <c r="B68" s="22"/>
      <c r="M68" s="312"/>
    </row>
    <row r="69" spans="1:13" s="20" customFormat="1" ht="13.2" x14ac:dyDescent="0.25">
      <c r="A69" s="21"/>
      <c r="B69" s="22"/>
      <c r="M69" s="312"/>
    </row>
    <row r="70" spans="1:13" s="20" customFormat="1" ht="13.2" x14ac:dyDescent="0.25">
      <c r="A70" s="21"/>
      <c r="B70" s="22"/>
      <c r="M70" s="312"/>
    </row>
    <row r="71" spans="1:13" s="20" customFormat="1" ht="13.2" x14ac:dyDescent="0.25">
      <c r="A71" s="21"/>
      <c r="B71" s="22"/>
      <c r="M71" s="312"/>
    </row>
    <row r="72" spans="1:13" s="20" customFormat="1" ht="13.2" x14ac:dyDescent="0.25">
      <c r="A72" s="21"/>
      <c r="B72" s="22"/>
      <c r="M72" s="312"/>
    </row>
    <row r="88" spans="1:13" ht="23.25" customHeight="1" x14ac:dyDescent="0.3"/>
    <row r="89" spans="1:13" s="20" customFormat="1" ht="13.2" x14ac:dyDescent="0.25">
      <c r="A89" s="330"/>
      <c r="B89" s="330"/>
      <c r="C89" s="330"/>
      <c r="D89" s="330"/>
      <c r="E89" s="330"/>
      <c r="F89" s="330"/>
      <c r="G89" s="330"/>
      <c r="H89" s="330"/>
      <c r="I89" s="330"/>
      <c r="J89" s="330"/>
      <c r="K89" s="330"/>
      <c r="L89" s="330"/>
      <c r="M89" s="312"/>
    </row>
    <row r="90" spans="1:13" s="20" customFormat="1" ht="13.8" x14ac:dyDescent="0.25">
      <c r="A90" s="47"/>
      <c r="B90" s="47"/>
      <c r="C90" s="47"/>
      <c r="D90" s="47"/>
      <c r="E90" s="47"/>
      <c r="F90" s="47"/>
      <c r="G90" s="47"/>
      <c r="H90" s="47"/>
      <c r="I90" s="47"/>
      <c r="J90" s="47"/>
      <c r="M90" s="312"/>
    </row>
    <row r="91" spans="1:13" s="20" customFormat="1" ht="13.8" x14ac:dyDescent="0.25">
      <c r="A91" s="47"/>
      <c r="B91" s="47"/>
      <c r="C91" s="47"/>
      <c r="D91" s="47"/>
      <c r="E91" s="47"/>
      <c r="F91" s="47"/>
      <c r="G91" s="47"/>
      <c r="H91" s="47"/>
      <c r="I91" s="47"/>
      <c r="J91" s="47"/>
      <c r="M91" s="312"/>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06"/>
  <sheetViews>
    <sheetView showGridLines="0" tabSelected="1" zoomScaleNormal="100" workbookViewId="0">
      <pane xSplit="2" ySplit="14" topLeftCell="AU15" activePane="bottomRight" state="frozen"/>
      <selection pane="topRight" activeCell="C1" sqref="C1"/>
      <selection pane="bottomLeft" activeCell="A15" sqref="A15"/>
      <selection pane="bottomRight" activeCell="AU7" sqref="AU7:BH7"/>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5"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48" width="11" style="114" customWidth="1" outlineLevel="1"/>
    <col min="49" max="49" width="11" style="118" customWidth="1" outlineLevel="1"/>
    <col min="50" max="50" width="11" style="114" customWidth="1" outlineLevel="1"/>
    <col min="51" max="51" width="11" style="119" customWidth="1" outlineLevel="1"/>
    <col min="52" max="52" width="11" style="120" customWidth="1" outlineLevel="1"/>
    <col min="53" max="58" width="11" style="114" customWidth="1" outlineLevel="1"/>
    <col min="59" max="59" width="11.88671875" style="117" bestFit="1" customWidth="1"/>
    <col min="60" max="60" width="8.6640625" style="117" bestFit="1" customWidth="1"/>
    <col min="61" max="61" width="1.6640625" style="114" customWidth="1"/>
    <col min="62" max="16384" width="11.5546875" style="114"/>
  </cols>
  <sheetData>
    <row r="1" spans="2:6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T1" s="214"/>
      <c r="AU1" s="214"/>
      <c r="AV1" s="214"/>
      <c r="AW1" s="214"/>
      <c r="AX1" s="214"/>
      <c r="AY1" s="214"/>
      <c r="AZ1" s="214"/>
      <c r="BA1" s="214"/>
      <c r="BB1" s="214"/>
      <c r="BC1" s="214"/>
      <c r="BD1" s="214"/>
      <c r="BE1" s="214"/>
      <c r="BF1" s="214"/>
      <c r="BG1" s="214"/>
      <c r="BI1" s="214"/>
    </row>
    <row r="2" spans="2:61" ht="8.25" customHeight="1" thickBot="1" x14ac:dyDescent="0.35">
      <c r="AO2" s="342" t="s">
        <v>37</v>
      </c>
      <c r="AP2" s="342"/>
      <c r="AQ2" s="342"/>
      <c r="AR2" s="342"/>
      <c r="BD2" s="342" t="str">
        <f>"Referência: Jan a Dez /"&amp;AU3</f>
        <v>Referência: Jan a Dez /2019</v>
      </c>
      <c r="BE2" s="342"/>
      <c r="BF2" s="342"/>
      <c r="BG2" s="342"/>
    </row>
    <row r="3" spans="2:61" ht="12.6" thickBot="1" x14ac:dyDescent="0.35">
      <c r="B3" s="338" t="s">
        <v>38</v>
      </c>
      <c r="C3" s="339">
        <v>2016</v>
      </c>
      <c r="D3" s="339"/>
      <c r="E3" s="339"/>
      <c r="F3" s="339"/>
      <c r="G3" s="339"/>
      <c r="H3" s="339"/>
      <c r="I3" s="339"/>
      <c r="J3" s="339"/>
      <c r="K3" s="339"/>
      <c r="L3" s="339"/>
      <c r="M3" s="339"/>
      <c r="N3" s="339"/>
      <c r="O3" s="339"/>
      <c r="P3" s="206"/>
      <c r="Q3" s="340">
        <v>2017</v>
      </c>
      <c r="R3" s="340"/>
      <c r="S3" s="340"/>
      <c r="T3" s="340"/>
      <c r="U3" s="340"/>
      <c r="V3" s="340"/>
      <c r="W3" s="340"/>
      <c r="X3" s="340"/>
      <c r="Y3" s="340"/>
      <c r="Z3" s="340"/>
      <c r="AA3" s="340"/>
      <c r="AB3" s="340"/>
      <c r="AC3" s="340"/>
      <c r="AD3" s="340"/>
      <c r="AE3" s="121"/>
      <c r="AF3" s="341">
        <v>2018</v>
      </c>
      <c r="AG3" s="341"/>
      <c r="AH3" s="341"/>
      <c r="AI3" s="341"/>
      <c r="AJ3" s="341"/>
      <c r="AK3" s="341"/>
      <c r="AL3" s="341"/>
      <c r="AM3" s="341"/>
      <c r="AN3" s="341"/>
      <c r="AO3" s="341"/>
      <c r="AP3" s="341"/>
      <c r="AQ3" s="341"/>
      <c r="AR3" s="341"/>
      <c r="AS3" s="341"/>
      <c r="AT3" s="121"/>
      <c r="AU3" s="341">
        <v>2019</v>
      </c>
      <c r="AV3" s="341"/>
      <c r="AW3" s="341"/>
      <c r="AX3" s="341"/>
      <c r="AY3" s="341"/>
      <c r="AZ3" s="341"/>
      <c r="BA3" s="341"/>
      <c r="BB3" s="341"/>
      <c r="BC3" s="341"/>
      <c r="BD3" s="341"/>
      <c r="BE3" s="341"/>
      <c r="BF3" s="341"/>
      <c r="BG3" s="341"/>
      <c r="BH3" s="341"/>
      <c r="BI3" s="121"/>
    </row>
    <row r="4" spans="2:61" ht="12.6" thickBot="1" x14ac:dyDescent="0.35">
      <c r="B4" s="338"/>
      <c r="C4" s="339"/>
      <c r="D4" s="339"/>
      <c r="E4" s="339"/>
      <c r="F4" s="339"/>
      <c r="G4" s="339"/>
      <c r="H4" s="339"/>
      <c r="I4" s="339"/>
      <c r="J4" s="339"/>
      <c r="K4" s="339"/>
      <c r="L4" s="339"/>
      <c r="M4" s="339"/>
      <c r="N4" s="339"/>
      <c r="O4" s="339"/>
      <c r="P4" s="206"/>
      <c r="Q4" s="340"/>
      <c r="R4" s="340"/>
      <c r="S4" s="340"/>
      <c r="T4" s="340"/>
      <c r="U4" s="340"/>
      <c r="V4" s="340"/>
      <c r="W4" s="340"/>
      <c r="X4" s="340"/>
      <c r="Y4" s="340"/>
      <c r="Z4" s="340"/>
      <c r="AA4" s="340"/>
      <c r="AB4" s="340"/>
      <c r="AC4" s="340"/>
      <c r="AD4" s="340"/>
      <c r="AE4" s="121"/>
      <c r="AF4" s="341"/>
      <c r="AG4" s="341"/>
      <c r="AH4" s="341"/>
      <c r="AI4" s="341"/>
      <c r="AJ4" s="341"/>
      <c r="AK4" s="341"/>
      <c r="AL4" s="341"/>
      <c r="AM4" s="341"/>
      <c r="AN4" s="341"/>
      <c r="AO4" s="341"/>
      <c r="AP4" s="341"/>
      <c r="AQ4" s="341"/>
      <c r="AR4" s="341"/>
      <c r="AS4" s="341"/>
      <c r="AT4" s="121"/>
      <c r="AU4" s="341"/>
      <c r="AV4" s="341"/>
      <c r="AW4" s="341"/>
      <c r="AX4" s="341"/>
      <c r="AY4" s="341"/>
      <c r="AZ4" s="341"/>
      <c r="BA4" s="341"/>
      <c r="BB4" s="341"/>
      <c r="BC4" s="341"/>
      <c r="BD4" s="341"/>
      <c r="BE4" s="341"/>
      <c r="BF4" s="341"/>
      <c r="BG4" s="341"/>
      <c r="BH4" s="341"/>
      <c r="BI4" s="121"/>
    </row>
    <row r="5" spans="2:61" ht="12.6" thickBot="1" x14ac:dyDescent="0.35">
      <c r="B5" s="243"/>
      <c r="C5" s="123" t="s">
        <v>3782</v>
      </c>
      <c r="D5" s="123" t="s">
        <v>3783</v>
      </c>
      <c r="E5" s="123" t="s">
        <v>3784</v>
      </c>
      <c r="F5" s="123" t="s">
        <v>3785</v>
      </c>
      <c r="G5" s="123" t="s">
        <v>3786</v>
      </c>
      <c r="H5" s="123" t="s">
        <v>3787</v>
      </c>
      <c r="I5" s="123" t="s">
        <v>3788</v>
      </c>
      <c r="J5" s="123" t="s">
        <v>3789</v>
      </c>
      <c r="K5" s="123" t="s">
        <v>3790</v>
      </c>
      <c r="L5" s="123" t="s">
        <v>3791</v>
      </c>
      <c r="M5" s="123" t="s">
        <v>3792</v>
      </c>
      <c r="N5" s="123" t="s">
        <v>3793</v>
      </c>
      <c r="O5" s="234"/>
      <c r="P5" s="206"/>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3"/>
      <c r="AD5" s="223"/>
      <c r="AE5" s="121"/>
      <c r="AF5" s="228" t="str">
        <f t="shared" ref="AF5" si="1">LEFT(Q5,7)&amp;RIGHT(Q5,1)+1</f>
        <v>jan/2018</v>
      </c>
      <c r="AG5" s="228" t="str">
        <f t="shared" ref="AG5" si="2">LEFT(R5,7)&amp;RIGHT(R5,1)+1</f>
        <v>fev/2018</v>
      </c>
      <c r="AH5" s="228" t="str">
        <f t="shared" ref="AH5" si="3">LEFT(S5,7)&amp;RIGHT(S5,1)+1</f>
        <v>mar/2018</v>
      </c>
      <c r="AI5" s="228" t="str">
        <f t="shared" ref="AI5" si="4">LEFT(T5,7)&amp;RIGHT(T5,1)+1</f>
        <v>abr/2018</v>
      </c>
      <c r="AJ5" s="228" t="str">
        <f t="shared" ref="AJ5" si="5">LEFT(U5,7)&amp;RIGHT(U5,1)+1</f>
        <v>mai/2018</v>
      </c>
      <c r="AK5" s="228" t="str">
        <f t="shared" ref="AK5" si="6">LEFT(V5,7)&amp;RIGHT(V5,1)+1</f>
        <v>jun/2018</v>
      </c>
      <c r="AL5" s="228" t="str">
        <f t="shared" ref="AL5" si="7">LEFT(W5,7)&amp;RIGHT(W5,1)+1</f>
        <v>jul/2018</v>
      </c>
      <c r="AM5" s="228" t="str">
        <f t="shared" ref="AM5" si="8">LEFT(X5,7)&amp;RIGHT(X5,1)+1</f>
        <v>ago/2018</v>
      </c>
      <c r="AN5" s="228" t="str">
        <f t="shared" ref="AN5" si="9">LEFT(Y5,7)&amp;RIGHT(Y5,1)+1</f>
        <v>set/2018</v>
      </c>
      <c r="AO5" s="228" t="str">
        <f t="shared" ref="AO5" si="10">LEFT(Z5,7)&amp;RIGHT(Z5,1)+1</f>
        <v>out/2018</v>
      </c>
      <c r="AP5" s="228" t="str">
        <f t="shared" ref="AP5" si="11">LEFT(AA5,7)&amp;RIGHT(AA5,1)+1</f>
        <v>nov/2018</v>
      </c>
      <c r="AQ5" s="228" t="str">
        <f t="shared" ref="AQ5" si="12">LEFT(AB5,7)&amp;RIGHT(AB5,1)+1</f>
        <v>dez/2018</v>
      </c>
      <c r="AR5" s="228"/>
      <c r="AS5" s="223"/>
      <c r="AT5" s="121"/>
      <c r="AU5" s="228" t="str">
        <f t="shared" ref="AU5" si="13">LEFT(AF5,7)&amp;RIGHT(AF5,1)+1</f>
        <v>jan/2019</v>
      </c>
      <c r="AV5" s="228" t="str">
        <f t="shared" ref="AV5" si="14">LEFT(AG5,7)&amp;RIGHT(AG5,1)+1</f>
        <v>fev/2019</v>
      </c>
      <c r="AW5" s="228" t="str">
        <f t="shared" ref="AW5" si="15">LEFT(AH5,7)&amp;RIGHT(AH5,1)+1</f>
        <v>mar/2019</v>
      </c>
      <c r="AX5" s="228" t="str">
        <f t="shared" ref="AX5" si="16">LEFT(AI5,7)&amp;RIGHT(AI5,1)+1</f>
        <v>abr/2019</v>
      </c>
      <c r="AY5" s="228" t="str">
        <f t="shared" ref="AY5" si="17">LEFT(AJ5,7)&amp;RIGHT(AJ5,1)+1</f>
        <v>mai/2019</v>
      </c>
      <c r="AZ5" s="228" t="str">
        <f t="shared" ref="AZ5" si="18">LEFT(AK5,7)&amp;RIGHT(AK5,1)+1</f>
        <v>jun/2019</v>
      </c>
      <c r="BA5" s="228" t="str">
        <f t="shared" ref="BA5" si="19">LEFT(AL5,7)&amp;RIGHT(AL5,1)+1</f>
        <v>jul/2019</v>
      </c>
      <c r="BB5" s="228" t="str">
        <f t="shared" ref="BB5" si="20">LEFT(AM5,7)&amp;RIGHT(AM5,1)+1</f>
        <v>ago/2019</v>
      </c>
      <c r="BC5" s="228" t="str">
        <f t="shared" ref="BC5" si="21">LEFT(AN5,7)&amp;RIGHT(AN5,1)+1</f>
        <v>set/2019</v>
      </c>
      <c r="BD5" s="228" t="str">
        <f t="shared" ref="BD5" si="22">LEFT(AO5,7)&amp;RIGHT(AO5,1)+1</f>
        <v>out/2019</v>
      </c>
      <c r="BE5" s="228" t="str">
        <f t="shared" ref="BE5" si="23">LEFT(AP5,7)&amp;RIGHT(AP5,1)+1</f>
        <v>nov/2019</v>
      </c>
      <c r="BF5" s="228" t="str">
        <f t="shared" ref="BF5" si="24">LEFT(AQ5,7)&amp;RIGHT(AQ5,1)+1</f>
        <v>dez/2019</v>
      </c>
      <c r="BG5" s="228"/>
      <c r="BH5" s="223"/>
      <c r="BI5" s="121"/>
    </row>
    <row r="6" spans="2:61" ht="12.6" thickBot="1" x14ac:dyDescent="0.35">
      <c r="B6" s="244"/>
      <c r="C6" s="124" t="s">
        <v>3794</v>
      </c>
      <c r="D6" s="124" t="s">
        <v>3795</v>
      </c>
      <c r="E6" s="124" t="s">
        <v>3796</v>
      </c>
      <c r="F6" s="124" t="s">
        <v>3797</v>
      </c>
      <c r="G6" s="124" t="s">
        <v>3798</v>
      </c>
      <c r="H6" s="124" t="s">
        <v>3799</v>
      </c>
      <c r="I6" s="124" t="s">
        <v>3800</v>
      </c>
      <c r="J6" s="124" t="s">
        <v>3801</v>
      </c>
      <c r="K6" s="124" t="s">
        <v>3802</v>
      </c>
      <c r="L6" s="124" t="s">
        <v>3803</v>
      </c>
      <c r="M6" s="124" t="s">
        <v>3804</v>
      </c>
      <c r="N6" s="124" t="s">
        <v>3805</v>
      </c>
      <c r="O6" s="235" t="s">
        <v>30</v>
      </c>
      <c r="P6" s="206"/>
      <c r="Q6" s="124" t="s">
        <v>3794</v>
      </c>
      <c r="R6" s="124" t="s">
        <v>3795</v>
      </c>
      <c r="S6" s="124" t="s">
        <v>3796</v>
      </c>
      <c r="T6" s="124" t="s">
        <v>3797</v>
      </c>
      <c r="U6" s="124" t="s">
        <v>3798</v>
      </c>
      <c r="V6" s="124" t="s">
        <v>3799</v>
      </c>
      <c r="W6" s="124" t="s">
        <v>3800</v>
      </c>
      <c r="X6" s="124" t="s">
        <v>3801</v>
      </c>
      <c r="Y6" s="124" t="s">
        <v>3802</v>
      </c>
      <c r="Z6" s="124" t="s">
        <v>3803</v>
      </c>
      <c r="AA6" s="124" t="s">
        <v>3804</v>
      </c>
      <c r="AB6" s="124" t="s">
        <v>3805</v>
      </c>
      <c r="AC6" s="222" t="s">
        <v>30</v>
      </c>
      <c r="AD6" s="224" t="s">
        <v>51</v>
      </c>
      <c r="AE6" s="121"/>
      <c r="AF6" s="225" t="s">
        <v>39</v>
      </c>
      <c r="AG6" s="226" t="s">
        <v>40</v>
      </c>
      <c r="AH6" s="226" t="s">
        <v>41</v>
      </c>
      <c r="AI6" s="226" t="s">
        <v>42</v>
      </c>
      <c r="AJ6" s="226" t="s">
        <v>43</v>
      </c>
      <c r="AK6" s="226" t="s">
        <v>44</v>
      </c>
      <c r="AL6" s="226" t="s">
        <v>45</v>
      </c>
      <c r="AM6" s="226" t="s">
        <v>46</v>
      </c>
      <c r="AN6" s="226" t="s">
        <v>47</v>
      </c>
      <c r="AO6" s="226" t="s">
        <v>48</v>
      </c>
      <c r="AP6" s="226" t="s">
        <v>49</v>
      </c>
      <c r="AQ6" s="226" t="s">
        <v>50</v>
      </c>
      <c r="AR6" s="222" t="s">
        <v>30</v>
      </c>
      <c r="AS6" s="227" t="s">
        <v>52</v>
      </c>
      <c r="AT6" s="121"/>
      <c r="AU6" s="225" t="s">
        <v>39</v>
      </c>
      <c r="AV6" s="226" t="s">
        <v>40</v>
      </c>
      <c r="AW6" s="226" t="s">
        <v>41</v>
      </c>
      <c r="AX6" s="226" t="s">
        <v>42</v>
      </c>
      <c r="AY6" s="226" t="s">
        <v>43</v>
      </c>
      <c r="AZ6" s="226" t="s">
        <v>44</v>
      </c>
      <c r="BA6" s="226" t="s">
        <v>45</v>
      </c>
      <c r="BB6" s="226" t="s">
        <v>46</v>
      </c>
      <c r="BC6" s="226" t="s">
        <v>47</v>
      </c>
      <c r="BD6" s="226" t="s">
        <v>48</v>
      </c>
      <c r="BE6" s="226" t="s">
        <v>49</v>
      </c>
      <c r="BF6" s="226" t="s">
        <v>50</v>
      </c>
      <c r="BG6" s="222" t="s">
        <v>30</v>
      </c>
      <c r="BH6" s="227" t="s">
        <v>52</v>
      </c>
      <c r="BI6" s="121"/>
    </row>
    <row r="7" spans="2:61" x14ac:dyDescent="0.3">
      <c r="B7" s="245" t="s">
        <v>53</v>
      </c>
      <c r="C7" s="127"/>
      <c r="D7" s="128"/>
      <c r="E7" s="128"/>
      <c r="F7" s="129"/>
      <c r="G7" s="128"/>
      <c r="H7" s="128"/>
      <c r="I7" s="128"/>
      <c r="J7" s="128"/>
      <c r="K7" s="128"/>
      <c r="L7" s="128"/>
      <c r="M7" s="128"/>
      <c r="N7" s="229"/>
      <c r="O7" s="236"/>
      <c r="P7" s="207"/>
      <c r="Q7" s="343"/>
      <c r="R7" s="344"/>
      <c r="S7" s="344"/>
      <c r="T7" s="344"/>
      <c r="U7" s="344"/>
      <c r="V7" s="344"/>
      <c r="W7" s="344"/>
      <c r="X7" s="344"/>
      <c r="Y7" s="344"/>
      <c r="Z7" s="344"/>
      <c r="AA7" s="344"/>
      <c r="AB7" s="344"/>
      <c r="AC7" s="344"/>
      <c r="AD7" s="345"/>
      <c r="AE7" s="130"/>
      <c r="AF7" s="346"/>
      <c r="AG7" s="346"/>
      <c r="AH7" s="346"/>
      <c r="AI7" s="346"/>
      <c r="AJ7" s="346"/>
      <c r="AK7" s="346"/>
      <c r="AL7" s="346"/>
      <c r="AM7" s="346"/>
      <c r="AN7" s="346"/>
      <c r="AO7" s="346"/>
      <c r="AP7" s="346"/>
      <c r="AQ7" s="346"/>
      <c r="AR7" s="346"/>
      <c r="AS7" s="346"/>
      <c r="AT7" s="130"/>
      <c r="AU7" s="346"/>
      <c r="AV7" s="346"/>
      <c r="AW7" s="346"/>
      <c r="AX7" s="346"/>
      <c r="AY7" s="346"/>
      <c r="AZ7" s="346"/>
      <c r="BA7" s="346"/>
      <c r="BB7" s="346"/>
      <c r="BC7" s="346"/>
      <c r="BD7" s="346"/>
      <c r="BE7" s="346"/>
      <c r="BF7" s="346"/>
      <c r="BG7" s="346"/>
      <c r="BH7" s="346"/>
      <c r="BI7" s="130"/>
    </row>
    <row r="8" spans="2:61" outlineLevel="1" x14ac:dyDescent="0.3">
      <c r="B8" s="246"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30">
        <f>'HEELJ - Saldos Bancários'!P9</f>
        <v>288.57</v>
      </c>
      <c r="O8" s="241">
        <f>N8</f>
        <v>288.57</v>
      </c>
      <c r="P8" s="208"/>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25">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309866.39</v>
      </c>
      <c r="AP8" s="133">
        <f>'HEELJ - Saldos Bancários'!AM9</f>
        <v>34702.74</v>
      </c>
      <c r="AQ8" s="133">
        <f>'HEELJ - Saldos Bancários'!AN9</f>
        <v>500824.54</v>
      </c>
      <c r="AR8" s="134">
        <f t="shared" ref="AR8:AR13" si="26">AQ8</f>
        <v>500824.54</v>
      </c>
      <c r="AS8" s="139">
        <f t="shared" ref="AS8:AS14" si="27">AR8/$AR$14</f>
        <v>0.38792169254830111</v>
      </c>
      <c r="AT8" s="115"/>
      <c r="AU8" s="133">
        <f>'HEELJ - Saldos Bancários'!AO9</f>
        <v>0.94</v>
      </c>
      <c r="AV8" s="133">
        <f>'HEELJ - Saldos Bancários'!AP9</f>
        <v>59393.04</v>
      </c>
      <c r="AW8" s="133">
        <f>'HEELJ - Saldos Bancários'!AQ9</f>
        <v>35.880000000000003</v>
      </c>
      <c r="AX8" s="133">
        <f>'HEELJ - Saldos Bancários'!AR9</f>
        <v>0</v>
      </c>
      <c r="AY8" s="133">
        <f>'HEELJ - Saldos Bancários'!AS9</f>
        <v>556961.01</v>
      </c>
      <c r="AZ8" s="133">
        <f>'HEELJ - Saldos Bancários'!AT9</f>
        <v>1127598.75</v>
      </c>
      <c r="BA8" s="133">
        <f>'HEELJ - Saldos Bancários'!AU9</f>
        <v>0</v>
      </c>
      <c r="BB8" s="133">
        <f>'HEELJ - Saldos Bancários'!AV9</f>
        <v>0</v>
      </c>
      <c r="BC8" s="133">
        <f>'HEELJ - Saldos Bancários'!AW9</f>
        <v>0</v>
      </c>
      <c r="BD8" s="133">
        <f>'HEELJ - Saldos Bancários'!AX9</f>
        <v>0</v>
      </c>
      <c r="BE8" s="133">
        <f>'HEELJ - Saldos Bancários'!AY9</f>
        <v>0</v>
      </c>
      <c r="BF8" s="133">
        <f>'HEELJ - Saldos Bancários'!AZ9</f>
        <v>0</v>
      </c>
      <c r="BG8" s="134">
        <f t="shared" ref="BG8:BG13" si="28">BF8</f>
        <v>0</v>
      </c>
      <c r="BH8" s="139">
        <f t="shared" ref="BH8:BH14" si="29">BG8/$AR$14</f>
        <v>0</v>
      </c>
      <c r="BI8" s="115"/>
    </row>
    <row r="9" spans="2:61" outlineLevel="1" x14ac:dyDescent="0.3">
      <c r="B9" s="246"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30">
        <f>'HEELJ - Saldos Bancários'!P19</f>
        <v>128644.9</v>
      </c>
      <c r="O9" s="241">
        <f t="shared" ref="O9:O13" si="30">N9</f>
        <v>128644.9</v>
      </c>
      <c r="P9" s="208"/>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25"/>
        <v>0.66075254882971712</v>
      </c>
      <c r="AE9" s="115"/>
      <c r="AF9" s="150">
        <f>AC66</f>
        <v>6071895.0299999993</v>
      </c>
      <c r="AG9" s="133">
        <f>AF66</f>
        <v>8235270.8700000001</v>
      </c>
      <c r="AH9" s="133">
        <f t="shared" ref="AH9:AJ11" si="31">AG66</f>
        <v>6422611.4899999993</v>
      </c>
      <c r="AI9" s="133">
        <f t="shared" si="31"/>
        <v>6221881.1799999997</v>
      </c>
      <c r="AJ9" s="133">
        <f t="shared" si="31"/>
        <v>4783855.63</v>
      </c>
      <c r="AK9" s="133">
        <f>AJ66</f>
        <v>5275488.4799999995</v>
      </c>
      <c r="AL9" s="133">
        <f t="shared" ref="AL9:AQ11" si="32">AK66</f>
        <v>4353731.42</v>
      </c>
      <c r="AM9" s="133">
        <f t="shared" si="32"/>
        <v>3446686.6899999995</v>
      </c>
      <c r="AN9" s="133">
        <f t="shared" si="32"/>
        <v>989599.58</v>
      </c>
      <c r="AO9" s="133">
        <f t="shared" si="32"/>
        <v>185106.05000000002</v>
      </c>
      <c r="AP9" s="133">
        <f t="shared" si="32"/>
        <v>1028.67</v>
      </c>
      <c r="AQ9" s="133">
        <f t="shared" si="32"/>
        <v>790220.92</v>
      </c>
      <c r="AR9" s="134">
        <f t="shared" si="26"/>
        <v>790220.92</v>
      </c>
      <c r="AS9" s="139">
        <f t="shared" si="27"/>
        <v>0.61207830745169889</v>
      </c>
      <c r="AT9" s="115"/>
      <c r="AU9" s="133">
        <f>'HEELJ - Saldos Bancários'!AO19</f>
        <v>1207.06</v>
      </c>
      <c r="AV9" s="133">
        <f>'HEELJ - Saldos Bancários'!AP19</f>
        <v>90281.4</v>
      </c>
      <c r="AW9" s="133">
        <f>'HEELJ - Saldos Bancários'!AQ19</f>
        <v>423424.54000000004</v>
      </c>
      <c r="AX9" s="133">
        <f>'HEELJ - Saldos Bancários'!AR19</f>
        <v>76549.72</v>
      </c>
      <c r="AY9" s="133">
        <f>'HEELJ - Saldos Bancários'!AS19</f>
        <v>1000867.24</v>
      </c>
      <c r="AZ9" s="133">
        <f>'HEELJ - Saldos Bancários'!AT19</f>
        <v>543136.29</v>
      </c>
      <c r="BA9" s="133">
        <f>'HEELJ - Saldos Bancários'!AU19</f>
        <v>0</v>
      </c>
      <c r="BB9" s="133">
        <f>'HEELJ - Saldos Bancários'!AV19</f>
        <v>0</v>
      </c>
      <c r="BC9" s="133">
        <f>'HEELJ - Saldos Bancários'!AW19</f>
        <v>0</v>
      </c>
      <c r="BD9" s="133">
        <f>'HEELJ - Saldos Bancários'!AX19</f>
        <v>0</v>
      </c>
      <c r="BE9" s="133">
        <f>'HEELJ - Saldos Bancários'!AY19</f>
        <v>0</v>
      </c>
      <c r="BF9" s="133">
        <f>'HEELJ - Saldos Bancários'!AZ19</f>
        <v>0</v>
      </c>
      <c r="BG9" s="134">
        <f t="shared" si="28"/>
        <v>0</v>
      </c>
      <c r="BH9" s="139">
        <f t="shared" si="29"/>
        <v>0</v>
      </c>
      <c r="BI9" s="115"/>
    </row>
    <row r="10" spans="2:61" outlineLevel="1" x14ac:dyDescent="0.3">
      <c r="B10" s="246" t="s">
        <v>56</v>
      </c>
      <c r="C10" s="131">
        <v>0</v>
      </c>
      <c r="D10" s="132">
        <v>0</v>
      </c>
      <c r="E10" s="132">
        <v>0</v>
      </c>
      <c r="F10" s="132">
        <v>0</v>
      </c>
      <c r="G10" s="132">
        <v>0</v>
      </c>
      <c r="H10" s="132">
        <v>0</v>
      </c>
      <c r="I10" s="132">
        <v>0</v>
      </c>
      <c r="J10" s="132">
        <v>0</v>
      </c>
      <c r="K10" s="132">
        <v>0</v>
      </c>
      <c r="L10" s="132">
        <v>0</v>
      </c>
      <c r="M10" s="132">
        <v>0</v>
      </c>
      <c r="N10" s="200">
        <v>0</v>
      </c>
      <c r="O10" s="241">
        <f t="shared" si="30"/>
        <v>0</v>
      </c>
      <c r="P10" s="208"/>
      <c r="Q10" s="131">
        <v>0</v>
      </c>
      <c r="R10" s="132">
        <v>0</v>
      </c>
      <c r="S10" s="132">
        <v>0</v>
      </c>
      <c r="T10" s="132">
        <v>0</v>
      </c>
      <c r="U10" s="132">
        <v>0</v>
      </c>
      <c r="V10" s="132">
        <v>0</v>
      </c>
      <c r="W10" s="132">
        <v>0</v>
      </c>
      <c r="X10" s="132">
        <v>0</v>
      </c>
      <c r="Y10" s="132">
        <v>0</v>
      </c>
      <c r="Z10" s="132">
        <v>0</v>
      </c>
      <c r="AA10" s="132">
        <v>0</v>
      </c>
      <c r="AB10" s="132">
        <v>0</v>
      </c>
      <c r="AC10" s="134">
        <f t="shared" ref="AC10:AC13" si="33">AB10</f>
        <v>0</v>
      </c>
      <c r="AD10" s="139">
        <f t="shared" si="25"/>
        <v>0</v>
      </c>
      <c r="AE10" s="115"/>
      <c r="AF10" s="131">
        <f>AC67</f>
        <v>0</v>
      </c>
      <c r="AG10" s="131">
        <f>AF67</f>
        <v>0</v>
      </c>
      <c r="AH10" s="131">
        <f t="shared" si="31"/>
        <v>0</v>
      </c>
      <c r="AI10" s="131">
        <f t="shared" si="31"/>
        <v>0</v>
      </c>
      <c r="AJ10" s="131">
        <f t="shared" si="31"/>
        <v>0</v>
      </c>
      <c r="AK10" s="131">
        <f>AJ67</f>
        <v>0</v>
      </c>
      <c r="AL10" s="131">
        <f t="shared" si="32"/>
        <v>0</v>
      </c>
      <c r="AM10" s="131">
        <f t="shared" si="32"/>
        <v>0</v>
      </c>
      <c r="AN10" s="131">
        <f t="shared" si="32"/>
        <v>0</v>
      </c>
      <c r="AO10" s="131">
        <f t="shared" si="32"/>
        <v>0</v>
      </c>
      <c r="AP10" s="131">
        <f t="shared" si="32"/>
        <v>0</v>
      </c>
      <c r="AQ10" s="131">
        <f t="shared" si="32"/>
        <v>0</v>
      </c>
      <c r="AR10" s="134">
        <f t="shared" si="26"/>
        <v>0</v>
      </c>
      <c r="AS10" s="139">
        <f t="shared" si="27"/>
        <v>0</v>
      </c>
      <c r="AT10" s="115"/>
      <c r="AU10" s="131">
        <v>0</v>
      </c>
      <c r="AV10" s="131">
        <v>0</v>
      </c>
      <c r="AW10" s="132">
        <v>0</v>
      </c>
      <c r="AX10" s="132">
        <v>0</v>
      </c>
      <c r="AY10" s="132">
        <v>0</v>
      </c>
      <c r="AZ10" s="132">
        <v>0</v>
      </c>
      <c r="BA10" s="132">
        <v>0</v>
      </c>
      <c r="BB10" s="132">
        <v>0</v>
      </c>
      <c r="BC10" s="132">
        <v>0</v>
      </c>
      <c r="BD10" s="132">
        <v>0</v>
      </c>
      <c r="BE10" s="132">
        <v>0</v>
      </c>
      <c r="BF10" s="132">
        <v>0</v>
      </c>
      <c r="BG10" s="134">
        <f t="shared" si="28"/>
        <v>0</v>
      </c>
      <c r="BH10" s="139">
        <f t="shared" si="29"/>
        <v>0</v>
      </c>
      <c r="BI10" s="115"/>
    </row>
    <row r="11" spans="2:61" outlineLevel="1" x14ac:dyDescent="0.3">
      <c r="B11" s="246" t="s">
        <v>57</v>
      </c>
      <c r="C11" s="131">
        <v>3701.4399999995949</v>
      </c>
      <c r="D11" s="132">
        <v>0</v>
      </c>
      <c r="E11" s="132">
        <v>0</v>
      </c>
      <c r="F11" s="132">
        <v>0</v>
      </c>
      <c r="G11" s="132">
        <v>0</v>
      </c>
      <c r="H11" s="132">
        <v>0</v>
      </c>
      <c r="I11" s="132">
        <v>0</v>
      </c>
      <c r="J11" s="132">
        <v>0</v>
      </c>
      <c r="K11" s="132">
        <v>0</v>
      </c>
      <c r="L11" s="132">
        <v>0</v>
      </c>
      <c r="M11" s="132">
        <v>0</v>
      </c>
      <c r="N11" s="200">
        <v>0</v>
      </c>
      <c r="O11" s="241">
        <f t="shared" si="30"/>
        <v>0</v>
      </c>
      <c r="P11" s="208"/>
      <c r="Q11" s="131">
        <v>0</v>
      </c>
      <c r="R11" s="132">
        <v>0</v>
      </c>
      <c r="S11" s="132">
        <v>0</v>
      </c>
      <c r="T11" s="132">
        <v>0</v>
      </c>
      <c r="U11" s="132">
        <v>0</v>
      </c>
      <c r="V11" s="132">
        <v>0</v>
      </c>
      <c r="W11" s="132">
        <v>0</v>
      </c>
      <c r="X11" s="132">
        <v>0</v>
      </c>
      <c r="Y11" s="132">
        <v>0</v>
      </c>
      <c r="Z11" s="132">
        <v>0</v>
      </c>
      <c r="AA11" s="132">
        <v>0</v>
      </c>
      <c r="AB11" s="132">
        <v>0</v>
      </c>
      <c r="AC11" s="134">
        <f t="shared" si="33"/>
        <v>0</v>
      </c>
      <c r="AD11" s="139">
        <f t="shared" si="25"/>
        <v>0</v>
      </c>
      <c r="AE11" s="115"/>
      <c r="AF11" s="131">
        <f>AC68</f>
        <v>0</v>
      </c>
      <c r="AG11" s="131">
        <f>AF68</f>
        <v>0</v>
      </c>
      <c r="AH11" s="131">
        <f t="shared" si="31"/>
        <v>0</v>
      </c>
      <c r="AI11" s="131">
        <f t="shared" si="31"/>
        <v>0</v>
      </c>
      <c r="AJ11" s="131">
        <f t="shared" si="31"/>
        <v>0</v>
      </c>
      <c r="AK11" s="131">
        <f>AJ68</f>
        <v>0</v>
      </c>
      <c r="AL11" s="131">
        <f t="shared" si="32"/>
        <v>0</v>
      </c>
      <c r="AM11" s="131">
        <f t="shared" si="32"/>
        <v>0</v>
      </c>
      <c r="AN11" s="131">
        <f t="shared" si="32"/>
        <v>0</v>
      </c>
      <c r="AO11" s="131">
        <f t="shared" si="32"/>
        <v>0</v>
      </c>
      <c r="AP11" s="131">
        <f t="shared" si="32"/>
        <v>0</v>
      </c>
      <c r="AQ11" s="131">
        <f t="shared" si="32"/>
        <v>0</v>
      </c>
      <c r="AR11" s="134">
        <f t="shared" si="26"/>
        <v>0</v>
      </c>
      <c r="AS11" s="139">
        <f t="shared" si="27"/>
        <v>0</v>
      </c>
      <c r="AT11" s="115"/>
      <c r="AU11" s="131">
        <f>AQ68</f>
        <v>0</v>
      </c>
      <c r="AV11" s="131">
        <f>AU68</f>
        <v>0</v>
      </c>
      <c r="AW11" s="131">
        <v>0</v>
      </c>
      <c r="AX11" s="131">
        <v>0</v>
      </c>
      <c r="AY11" s="131">
        <v>0</v>
      </c>
      <c r="AZ11" s="131">
        <v>0</v>
      </c>
      <c r="BA11" s="131">
        <v>0</v>
      </c>
      <c r="BB11" s="131">
        <v>0</v>
      </c>
      <c r="BC11" s="131">
        <v>0</v>
      </c>
      <c r="BD11" s="131">
        <v>0</v>
      </c>
      <c r="BE11" s="131">
        <v>0</v>
      </c>
      <c r="BF11" s="131">
        <v>0</v>
      </c>
      <c r="BG11" s="134">
        <f t="shared" si="28"/>
        <v>0</v>
      </c>
      <c r="BH11" s="139">
        <f t="shared" si="29"/>
        <v>0</v>
      </c>
      <c r="BI11" s="115"/>
    </row>
    <row r="12" spans="2:61" outlineLevel="1" x14ac:dyDescent="0.3">
      <c r="B12" s="246" t="s">
        <v>58</v>
      </c>
      <c r="C12" s="131">
        <v>0</v>
      </c>
      <c r="D12" s="132">
        <v>0</v>
      </c>
      <c r="E12" s="132">
        <v>0</v>
      </c>
      <c r="F12" s="132">
        <v>0</v>
      </c>
      <c r="G12" s="132">
        <v>0</v>
      </c>
      <c r="H12" s="132">
        <v>0</v>
      </c>
      <c r="I12" s="132">
        <v>0</v>
      </c>
      <c r="J12" s="132">
        <v>0</v>
      </c>
      <c r="K12" s="132">
        <v>0</v>
      </c>
      <c r="L12" s="132">
        <v>0</v>
      </c>
      <c r="M12" s="132">
        <v>0</v>
      </c>
      <c r="N12" s="200">
        <v>0</v>
      </c>
      <c r="O12" s="241">
        <f t="shared" si="30"/>
        <v>0</v>
      </c>
      <c r="P12" s="208"/>
      <c r="Q12" s="131">
        <v>0</v>
      </c>
      <c r="R12" s="132">
        <v>0</v>
      </c>
      <c r="S12" s="132">
        <v>0</v>
      </c>
      <c r="T12" s="132">
        <v>0</v>
      </c>
      <c r="U12" s="132">
        <v>0</v>
      </c>
      <c r="V12" s="132">
        <v>0</v>
      </c>
      <c r="W12" s="132">
        <v>0</v>
      </c>
      <c r="X12" s="132">
        <v>0</v>
      </c>
      <c r="Y12" s="132">
        <v>0</v>
      </c>
      <c r="Z12" s="132">
        <v>0</v>
      </c>
      <c r="AA12" s="132">
        <v>0</v>
      </c>
      <c r="AB12" s="132">
        <v>0</v>
      </c>
      <c r="AC12" s="134">
        <f t="shared" si="33"/>
        <v>0</v>
      </c>
      <c r="AD12" s="139">
        <f t="shared" si="25"/>
        <v>0</v>
      </c>
      <c r="AE12" s="115"/>
      <c r="AF12" s="131">
        <v>0</v>
      </c>
      <c r="AG12" s="131">
        <v>0</v>
      </c>
      <c r="AH12" s="131">
        <v>0</v>
      </c>
      <c r="AI12" s="131">
        <v>0</v>
      </c>
      <c r="AJ12" s="131">
        <v>0</v>
      </c>
      <c r="AK12" s="131">
        <v>0</v>
      </c>
      <c r="AL12" s="131">
        <v>0</v>
      </c>
      <c r="AM12" s="131">
        <v>0</v>
      </c>
      <c r="AN12" s="131">
        <v>0</v>
      </c>
      <c r="AO12" s="131">
        <v>0</v>
      </c>
      <c r="AP12" s="131">
        <v>0</v>
      </c>
      <c r="AQ12" s="131">
        <v>0</v>
      </c>
      <c r="AR12" s="134">
        <f t="shared" si="26"/>
        <v>0</v>
      </c>
      <c r="AS12" s="139">
        <f t="shared" si="27"/>
        <v>0</v>
      </c>
      <c r="AT12" s="115"/>
      <c r="AU12" s="131">
        <v>0</v>
      </c>
      <c r="AV12" s="131">
        <v>0</v>
      </c>
      <c r="AW12" s="132">
        <v>0</v>
      </c>
      <c r="AX12" s="132">
        <v>0</v>
      </c>
      <c r="AY12" s="132">
        <v>0</v>
      </c>
      <c r="AZ12" s="132">
        <v>0</v>
      </c>
      <c r="BA12" s="132">
        <v>0</v>
      </c>
      <c r="BB12" s="132">
        <v>0</v>
      </c>
      <c r="BC12" s="132">
        <v>0</v>
      </c>
      <c r="BD12" s="132">
        <v>0</v>
      </c>
      <c r="BE12" s="132">
        <v>0</v>
      </c>
      <c r="BF12" s="132">
        <v>0</v>
      </c>
      <c r="BG12" s="134">
        <f t="shared" si="28"/>
        <v>0</v>
      </c>
      <c r="BH12" s="139">
        <f t="shared" si="29"/>
        <v>0</v>
      </c>
      <c r="BI12" s="115"/>
    </row>
    <row r="13" spans="2:61" outlineLevel="1" x14ac:dyDescent="0.3">
      <c r="B13" s="246"/>
      <c r="C13" s="131">
        <v>0</v>
      </c>
      <c r="D13" s="132">
        <v>0</v>
      </c>
      <c r="E13" s="132">
        <v>0</v>
      </c>
      <c r="F13" s="132">
        <v>0</v>
      </c>
      <c r="G13" s="132">
        <v>0</v>
      </c>
      <c r="H13" s="132">
        <v>0</v>
      </c>
      <c r="I13" s="132">
        <v>0</v>
      </c>
      <c r="J13" s="132">
        <v>0</v>
      </c>
      <c r="K13" s="132">
        <v>0</v>
      </c>
      <c r="L13" s="132">
        <v>0</v>
      </c>
      <c r="M13" s="132">
        <v>0</v>
      </c>
      <c r="N13" s="200">
        <v>0</v>
      </c>
      <c r="O13" s="241">
        <f t="shared" si="30"/>
        <v>0</v>
      </c>
      <c r="P13" s="208"/>
      <c r="Q13" s="131">
        <v>0</v>
      </c>
      <c r="R13" s="132">
        <v>0</v>
      </c>
      <c r="S13" s="132">
        <v>0</v>
      </c>
      <c r="T13" s="132">
        <v>0</v>
      </c>
      <c r="U13" s="132">
        <v>0</v>
      </c>
      <c r="V13" s="132">
        <v>0</v>
      </c>
      <c r="W13" s="132">
        <v>0</v>
      </c>
      <c r="X13" s="132">
        <v>0</v>
      </c>
      <c r="Y13" s="132">
        <v>0</v>
      </c>
      <c r="Z13" s="132">
        <v>0</v>
      </c>
      <c r="AA13" s="132">
        <v>0</v>
      </c>
      <c r="AB13" s="132">
        <v>0</v>
      </c>
      <c r="AC13" s="134">
        <f t="shared" si="33"/>
        <v>0</v>
      </c>
      <c r="AD13" s="139">
        <f t="shared" si="25"/>
        <v>0</v>
      </c>
      <c r="AE13" s="115"/>
      <c r="AF13" s="131">
        <v>0</v>
      </c>
      <c r="AG13" s="131">
        <v>0</v>
      </c>
      <c r="AH13" s="131">
        <v>0</v>
      </c>
      <c r="AI13" s="131">
        <v>0</v>
      </c>
      <c r="AJ13" s="131">
        <v>0</v>
      </c>
      <c r="AK13" s="131">
        <v>0</v>
      </c>
      <c r="AL13" s="131">
        <v>0</v>
      </c>
      <c r="AM13" s="131">
        <v>0</v>
      </c>
      <c r="AN13" s="131">
        <v>0</v>
      </c>
      <c r="AO13" s="131">
        <v>0</v>
      </c>
      <c r="AP13" s="131">
        <v>0</v>
      </c>
      <c r="AQ13" s="131">
        <v>0</v>
      </c>
      <c r="AR13" s="134">
        <f t="shared" si="26"/>
        <v>0</v>
      </c>
      <c r="AS13" s="139">
        <f t="shared" si="27"/>
        <v>0</v>
      </c>
      <c r="AT13" s="115"/>
      <c r="AU13" s="131">
        <v>0</v>
      </c>
      <c r="AV13" s="131">
        <v>0</v>
      </c>
      <c r="AW13" s="132">
        <v>0</v>
      </c>
      <c r="AX13" s="132">
        <v>0</v>
      </c>
      <c r="AY13" s="132">
        <v>0</v>
      </c>
      <c r="AZ13" s="132">
        <v>0</v>
      </c>
      <c r="BA13" s="132">
        <v>0</v>
      </c>
      <c r="BB13" s="132">
        <v>0</v>
      </c>
      <c r="BC13" s="132">
        <v>0</v>
      </c>
      <c r="BD13" s="132">
        <v>0</v>
      </c>
      <c r="BE13" s="132">
        <v>0</v>
      </c>
      <c r="BF13" s="132">
        <v>0</v>
      </c>
      <c r="BG13" s="134">
        <f t="shared" si="28"/>
        <v>0</v>
      </c>
      <c r="BH13" s="139">
        <f t="shared" si="29"/>
        <v>0</v>
      </c>
      <c r="BI13" s="115"/>
    </row>
    <row r="14" spans="2:61" s="117" customFormat="1" x14ac:dyDescent="0.3">
      <c r="B14" s="247" t="s">
        <v>59</v>
      </c>
      <c r="C14" s="135">
        <f t="shared" ref="C14:O14" si="34">SUM(C7:C13)</f>
        <v>200335.58999999959</v>
      </c>
      <c r="D14" s="136">
        <f t="shared" si="34"/>
        <v>147844.24</v>
      </c>
      <c r="E14" s="136">
        <f t="shared" si="34"/>
        <v>403838.25</v>
      </c>
      <c r="F14" s="136">
        <f t="shared" si="34"/>
        <v>416805.55</v>
      </c>
      <c r="G14" s="136">
        <f t="shared" si="34"/>
        <v>160911.85</v>
      </c>
      <c r="H14" s="136">
        <f t="shared" si="34"/>
        <v>267204.24</v>
      </c>
      <c r="I14" s="136">
        <f t="shared" si="34"/>
        <v>388544.77</v>
      </c>
      <c r="J14" s="136">
        <f t="shared" si="34"/>
        <v>272471.52</v>
      </c>
      <c r="K14" s="136">
        <f t="shared" si="34"/>
        <v>143187.24</v>
      </c>
      <c r="L14" s="136">
        <f t="shared" si="34"/>
        <v>169487.19999999998</v>
      </c>
      <c r="M14" s="136">
        <f t="shared" si="34"/>
        <v>278508.5</v>
      </c>
      <c r="N14" s="201">
        <f t="shared" si="34"/>
        <v>128933.47</v>
      </c>
      <c r="O14" s="237">
        <f t="shared" si="34"/>
        <v>128933.47</v>
      </c>
      <c r="P14" s="209"/>
      <c r="Q14" s="135">
        <f t="shared" ref="Q14:AC14" si="35">SUM(Q7:Q13)</f>
        <v>1135656.1399999999</v>
      </c>
      <c r="R14" s="136">
        <f t="shared" si="35"/>
        <v>732683.55</v>
      </c>
      <c r="S14" s="136">
        <f t="shared" si="35"/>
        <v>560994.09</v>
      </c>
      <c r="T14" s="136">
        <f t="shared" si="35"/>
        <v>829613.30999999994</v>
      </c>
      <c r="U14" s="136">
        <f t="shared" si="35"/>
        <v>411206.95000000007</v>
      </c>
      <c r="V14" s="136">
        <f t="shared" si="35"/>
        <v>1800874.8900000001</v>
      </c>
      <c r="W14" s="136">
        <f t="shared" si="35"/>
        <v>1844659.1100000003</v>
      </c>
      <c r="X14" s="136">
        <f t="shared" si="35"/>
        <v>2550071.9900000002</v>
      </c>
      <c r="Y14" s="136">
        <f t="shared" si="35"/>
        <v>2054219.49</v>
      </c>
      <c r="Z14" s="136">
        <f t="shared" si="35"/>
        <v>1764480.0899999999</v>
      </c>
      <c r="AA14" s="136">
        <f t="shared" si="35"/>
        <v>1670110.38</v>
      </c>
      <c r="AB14" s="136">
        <f t="shared" si="35"/>
        <v>2423520.08</v>
      </c>
      <c r="AC14" s="136">
        <f t="shared" si="35"/>
        <v>2423520.08</v>
      </c>
      <c r="AD14" s="139">
        <f t="shared" si="25"/>
        <v>1</v>
      </c>
      <c r="AE14" s="115"/>
      <c r="AF14" s="135">
        <f>SUM(AF7:AF13)</f>
        <v>8878320.879999999</v>
      </c>
      <c r="AG14" s="136">
        <f t="shared" ref="AG14:AR14" si="36">SUM(AG7:AG13)</f>
        <v>8235270.8700000001</v>
      </c>
      <c r="AH14" s="136">
        <f t="shared" si="36"/>
        <v>6422611.4899999993</v>
      </c>
      <c r="AI14" s="136">
        <f t="shared" si="36"/>
        <v>6221881.1799999997</v>
      </c>
      <c r="AJ14" s="136">
        <f t="shared" si="36"/>
        <v>5283032.7299999995</v>
      </c>
      <c r="AK14" s="136">
        <f t="shared" si="36"/>
        <v>5275488.4799999995</v>
      </c>
      <c r="AL14" s="136">
        <f t="shared" si="36"/>
        <v>4353731.42</v>
      </c>
      <c r="AM14" s="136">
        <f t="shared" si="36"/>
        <v>3446686.6899999995</v>
      </c>
      <c r="AN14" s="136">
        <f t="shared" si="36"/>
        <v>989599.58</v>
      </c>
      <c r="AO14" s="136">
        <f t="shared" si="36"/>
        <v>494972.44000000006</v>
      </c>
      <c r="AP14" s="136">
        <f t="shared" si="36"/>
        <v>35731.409999999996</v>
      </c>
      <c r="AQ14" s="136">
        <f t="shared" si="36"/>
        <v>1291045.46</v>
      </c>
      <c r="AR14" s="136">
        <f t="shared" si="36"/>
        <v>1291045.46</v>
      </c>
      <c r="AS14" s="139">
        <f t="shared" si="27"/>
        <v>1</v>
      </c>
      <c r="AT14" s="115"/>
      <c r="AU14" s="135">
        <f>SUM(AU7:AU13)</f>
        <v>1208</v>
      </c>
      <c r="AV14" s="136">
        <f t="shared" ref="AV14:BG14" si="37">SUM(AV7:AV13)</f>
        <v>149674.44</v>
      </c>
      <c r="AW14" s="136">
        <f t="shared" si="37"/>
        <v>423460.42000000004</v>
      </c>
      <c r="AX14" s="136">
        <f t="shared" si="37"/>
        <v>76549.72</v>
      </c>
      <c r="AY14" s="136">
        <f t="shared" si="37"/>
        <v>1557828.25</v>
      </c>
      <c r="AZ14" s="136">
        <f t="shared" si="37"/>
        <v>1670735.04</v>
      </c>
      <c r="BA14" s="136">
        <f t="shared" si="37"/>
        <v>0</v>
      </c>
      <c r="BB14" s="136">
        <f t="shared" si="37"/>
        <v>0</v>
      </c>
      <c r="BC14" s="136">
        <f t="shared" si="37"/>
        <v>0</v>
      </c>
      <c r="BD14" s="136">
        <f t="shared" si="37"/>
        <v>0</v>
      </c>
      <c r="BE14" s="136">
        <f t="shared" si="37"/>
        <v>0</v>
      </c>
      <c r="BF14" s="136">
        <f t="shared" si="37"/>
        <v>0</v>
      </c>
      <c r="BG14" s="136">
        <f t="shared" si="37"/>
        <v>0</v>
      </c>
      <c r="BH14" s="139">
        <f t="shared" si="29"/>
        <v>0</v>
      </c>
      <c r="BI14" s="115"/>
    </row>
    <row r="15" spans="2:61" x14ac:dyDescent="0.3">
      <c r="B15" s="248"/>
      <c r="C15" s="347" t="s">
        <v>60</v>
      </c>
      <c r="D15" s="347"/>
      <c r="E15" s="347"/>
      <c r="F15" s="347"/>
      <c r="G15" s="347"/>
      <c r="H15" s="347"/>
      <c r="I15" s="347"/>
      <c r="J15" s="347"/>
      <c r="K15" s="347"/>
      <c r="L15" s="347"/>
      <c r="M15" s="347"/>
      <c r="N15" s="348"/>
      <c r="O15" s="238"/>
      <c r="P15" s="210"/>
      <c r="Q15" s="349" t="s">
        <v>60</v>
      </c>
      <c r="R15" s="349"/>
      <c r="S15" s="349"/>
      <c r="T15" s="349"/>
      <c r="U15" s="349"/>
      <c r="V15" s="349"/>
      <c r="W15" s="349"/>
      <c r="X15" s="349"/>
      <c r="Y15" s="349"/>
      <c r="Z15" s="349"/>
      <c r="AA15" s="349"/>
      <c r="AB15" s="349"/>
      <c r="AC15" s="349"/>
      <c r="AD15" s="349"/>
      <c r="AE15" s="137"/>
      <c r="AF15" s="349" t="s">
        <v>60</v>
      </c>
      <c r="AG15" s="349"/>
      <c r="AH15" s="349"/>
      <c r="AI15" s="349"/>
      <c r="AJ15" s="349"/>
      <c r="AK15" s="349"/>
      <c r="AL15" s="349"/>
      <c r="AM15" s="349"/>
      <c r="AN15" s="349"/>
      <c r="AO15" s="349"/>
      <c r="AP15" s="349"/>
      <c r="AQ15" s="349"/>
      <c r="AR15" s="349"/>
      <c r="AS15" s="349"/>
      <c r="AT15" s="137"/>
      <c r="AU15" s="349" t="s">
        <v>60</v>
      </c>
      <c r="AV15" s="349"/>
      <c r="AW15" s="349"/>
      <c r="AX15" s="349"/>
      <c r="AY15" s="349"/>
      <c r="AZ15" s="349"/>
      <c r="BA15" s="349"/>
      <c r="BB15" s="349"/>
      <c r="BC15" s="349"/>
      <c r="BD15" s="349"/>
      <c r="BE15" s="349"/>
      <c r="BF15" s="349"/>
      <c r="BG15" s="349"/>
      <c r="BH15" s="349"/>
      <c r="BI15" s="137"/>
    </row>
    <row r="16" spans="2:61" x14ac:dyDescent="0.3">
      <c r="B16" s="245" t="s">
        <v>61</v>
      </c>
      <c r="C16" s="215" t="s">
        <v>39</v>
      </c>
      <c r="D16" s="126" t="s">
        <v>40</v>
      </c>
      <c r="E16" s="126" t="s">
        <v>41</v>
      </c>
      <c r="F16" s="126" t="s">
        <v>42</v>
      </c>
      <c r="G16" s="126" t="s">
        <v>43</v>
      </c>
      <c r="H16" s="126" t="s">
        <v>44</v>
      </c>
      <c r="I16" s="126" t="s">
        <v>45</v>
      </c>
      <c r="J16" s="126" t="s">
        <v>46</v>
      </c>
      <c r="K16" s="126" t="s">
        <v>47</v>
      </c>
      <c r="L16" s="126" t="s">
        <v>48</v>
      </c>
      <c r="M16" s="126" t="s">
        <v>49</v>
      </c>
      <c r="N16" s="231" t="s">
        <v>50</v>
      </c>
      <c r="O16" s="239" t="s">
        <v>30</v>
      </c>
      <c r="P16" s="208"/>
      <c r="Q16" s="215"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5"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7"/>
      <c r="AT16" s="115"/>
      <c r="AU16" s="215" t="s">
        <v>39</v>
      </c>
      <c r="AV16" s="126" t="s">
        <v>40</v>
      </c>
      <c r="AW16" s="126" t="s">
        <v>41</v>
      </c>
      <c r="AX16" s="126" t="s">
        <v>42</v>
      </c>
      <c r="AY16" s="126" t="s">
        <v>43</v>
      </c>
      <c r="AZ16" s="126" t="s">
        <v>44</v>
      </c>
      <c r="BA16" s="138" t="s">
        <v>45</v>
      </c>
      <c r="BB16" s="126" t="s">
        <v>46</v>
      </c>
      <c r="BC16" s="126" t="s">
        <v>47</v>
      </c>
      <c r="BD16" s="126" t="s">
        <v>48</v>
      </c>
      <c r="BE16" s="126" t="s">
        <v>49</v>
      </c>
      <c r="BF16" s="126" t="s">
        <v>50</v>
      </c>
      <c r="BG16" s="125" t="s">
        <v>30</v>
      </c>
      <c r="BH16" s="197"/>
      <c r="BI16" s="115"/>
    </row>
    <row r="17" spans="2:61" s="117" customFormat="1" outlineLevel="1" x14ac:dyDescent="0.3">
      <c r="B17" s="246"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30">
        <f>SUMIFS('Conciliação Bancária 2016.17.18'!$J:$J,'Conciliação Bancária 2016.17.18'!$K:$K,'Base -Receita-Despesa'!$B17,'Conciliação Bancária 2016.17.18'!$D:$D,'Base -Receita-Despesa'!N$5)</f>
        <v>2460662.04</v>
      </c>
      <c r="O17" s="241">
        <f t="shared" ref="O17:O22" si="38">SUM(C17:N17)</f>
        <v>15727805.329999998</v>
      </c>
      <c r="P17" s="208"/>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39">SUM(Q17:AB17)</f>
        <v>26215310.18</v>
      </c>
      <c r="AD17" s="139">
        <f t="shared" ref="AD17:AD26" si="40">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900000</v>
      </c>
      <c r="AO17" s="131">
        <f>SUMIFS('Conciliação Bancária 2016.17.18'!$J:$J,'Conciliação Bancária 2016.17.18'!$K:$K,'Base -Receita-Despesa'!$B17,'Conciliação Bancária 2016.17.18'!$D:$D,'Base -Receita-Despesa'!AO$5)</f>
        <v>1628403.79</v>
      </c>
      <c r="AP17" s="131">
        <f>SUMIFS('Conciliação Bancária 2016.17.18'!$J:$J,'Conciliação Bancária 2016.17.18'!$K:$K,'Base -Receita-Despesa'!$B17,'Conciliação Bancária 2016.17.18'!$D:$D,'Base -Receita-Despesa'!AP$5)</f>
        <v>2291411.41</v>
      </c>
      <c r="AQ17" s="131">
        <f>SUMIFS('Conciliação Bancária 2016.17.18'!$J:$J,'Conciliação Bancária 2016.17.18'!$K:$K,'Base -Receita-Despesa'!$B17,'Conciliação Bancária 2016.17.18'!$D:$D,'Base -Receita-Despesa'!AQ$5)</f>
        <v>1413905.69</v>
      </c>
      <c r="AR17" s="134">
        <f t="shared" ref="AR17:AR26" si="41">SUM(AF17:AQ17)</f>
        <v>18736830.520000003</v>
      </c>
      <c r="AS17" s="139">
        <f t="shared" ref="AS17:AS26" si="42">AR17/$AR$26</f>
        <v>0.99161259469085594</v>
      </c>
      <c r="AT17" s="122"/>
      <c r="AU17" s="131">
        <f>SUMIFS('Conciliação Bancária 2016.17.18'!$J:$J,'Conciliação Bancária 2016.17.18'!$K:$K,'Base -Receita-Despesa'!$B17,'Conciliação Bancária 2016.17.18'!$D:$D,'Base -Receita-Despesa'!AU$5)</f>
        <v>1425433.01</v>
      </c>
      <c r="AV17" s="131">
        <f>SUMIFS('Conciliação Bancária 2016.17.18'!$J:$J,'Conciliação Bancária 2016.17.18'!$K:$K,'Base -Receita-Despesa'!$B17,'Conciliação Bancária 2016.17.18'!$D:$D,'Base -Receita-Despesa'!AV$5)</f>
        <v>2532179.3800000008</v>
      </c>
      <c r="AW17" s="131">
        <f>SUMIFS('Conciliação Bancária 2016.17.18'!$J:$J,'Conciliação Bancária 2016.17.18'!$K:$K,'Base -Receita-Despesa'!$B17,'Conciliação Bancária 2016.17.18'!$D:$D,'Base -Receita-Despesa'!AW$5)</f>
        <v>2438454.12</v>
      </c>
      <c r="AX17" s="131">
        <f>SUMIFS('Conciliação Bancária 2016.17.18'!$J:$J,'Conciliação Bancária 2016.17.18'!$K:$K,'Base -Receita-Despesa'!$B17,'Conciliação Bancária 2016.17.18'!$D:$D,'Base -Receita-Despesa'!AX$5)</f>
        <v>2733619.4699999997</v>
      </c>
      <c r="AY17" s="131">
        <f>SUMIFS('Conciliação Bancária 2016.17.18'!$J:$J,'Conciliação Bancária 2016.17.18'!$K:$K,'Base -Receita-Despesa'!$B17,'Conciliação Bancária 2016.17.18'!$D:$D,'Base -Receita-Despesa'!AY$5)</f>
        <v>2973747.7800000003</v>
      </c>
      <c r="AZ17" s="131">
        <f>SUMIFS('Conciliação Bancária 2016.17.18'!$J:$J,'Conciliação Bancária 2016.17.18'!$K:$K,'Base -Receita-Despesa'!$B17,'Conciliação Bancária 2016.17.18'!$D:$D,'Base -Receita-Despesa'!AZ$5)</f>
        <v>4857015.33</v>
      </c>
      <c r="BA17" s="131">
        <f>SUMIFS('Conciliação Bancária 2016.17.18'!$J:$J,'Conciliação Bancária 2016.17.18'!$K:$K,'Base -Receita-Despesa'!$B17,'Conciliação Bancária 2016.17.18'!$D:$D,'Base -Receita-Despesa'!BA$5)</f>
        <v>0</v>
      </c>
      <c r="BB17" s="131">
        <f>SUMIFS('Conciliação Bancária 2016.17.18'!$J:$J,'Conciliação Bancária 2016.17.18'!$K:$K,'Base -Receita-Despesa'!$B17,'Conciliação Bancária 2016.17.18'!$D:$D,'Base -Receita-Despesa'!BB$5)</f>
        <v>0</v>
      </c>
      <c r="BC17" s="131">
        <f>SUMIFS('Conciliação Bancária 2016.17.18'!$J:$J,'Conciliação Bancária 2016.17.18'!$K:$K,'Base -Receita-Despesa'!$B17,'Conciliação Bancária 2016.17.18'!$D:$D,'Base -Receita-Despesa'!BC$5)</f>
        <v>0</v>
      </c>
      <c r="BD17" s="131">
        <f>SUMIFS('Conciliação Bancária 2016.17.18'!$J:$J,'Conciliação Bancária 2016.17.18'!$K:$K,'Base -Receita-Despesa'!$B17,'Conciliação Bancária 2016.17.18'!$D:$D,'Base -Receita-Despesa'!BD$5)</f>
        <v>0</v>
      </c>
      <c r="BE17" s="131">
        <f>SUMIFS('Conciliação Bancária 2016.17.18'!$J:$J,'Conciliação Bancária 2016.17.18'!$K:$K,'Base -Receita-Despesa'!$B17,'Conciliação Bancária 2016.17.18'!$D:$D,'Base -Receita-Despesa'!BE$5)</f>
        <v>0</v>
      </c>
      <c r="BF17" s="131">
        <f>SUMIFS('Conciliação Bancária 2016.17.18'!$J:$J,'Conciliação Bancária 2016.17.18'!$K:$K,'Base -Receita-Despesa'!$B17,'Conciliação Bancária 2016.17.18'!$D:$D,'Base -Receita-Despesa'!BF$5)</f>
        <v>0</v>
      </c>
      <c r="BG17" s="134">
        <f t="shared" ref="BG17:BG22" si="43">SUM(AU17:BF17)</f>
        <v>16960449.090000004</v>
      </c>
      <c r="BH17" s="139">
        <f t="shared" ref="BH17:BH26" si="44">BG17/$AR$26</f>
        <v>0.89760084616792846</v>
      </c>
      <c r="BI17" s="122"/>
    </row>
    <row r="18" spans="2:61" outlineLevel="1" x14ac:dyDescent="0.3">
      <c r="B18" s="246"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30">
        <f>SUMIFS('Conciliação Bancária 2016.17.18'!$J:$J,'Conciliação Bancária 2016.17.18'!$K:$K,'Base -Receita-Despesa'!$B18,'Conciliação Bancária 2016.17.18'!$D:$D,'Base -Receita-Despesa'!N$5)</f>
        <v>369.03000000000003</v>
      </c>
      <c r="O18" s="241">
        <f t="shared" si="38"/>
        <v>9055.8900000000012</v>
      </c>
      <c r="P18" s="208"/>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39"/>
        <v>50437.96</v>
      </c>
      <c r="AD18" s="139">
        <f t="shared" si="40"/>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-423.96000000000004</v>
      </c>
      <c r="AO18" s="131">
        <f>SUMIFS('Conciliação Bancária 2016.17.18'!$J:$J,'Conciliação Bancária 2016.17.18'!$K:$K,'Base -Receita-Despesa'!$B18,'Conciliação Bancária 2016.17.18'!$D:$D,'Base -Receita-Despesa'!AO$5)</f>
        <v>-10.66</v>
      </c>
      <c r="AP18" s="131">
        <f>SUMIFS('Conciliação Bancária 2016.17.18'!$J:$J,'Conciliação Bancária 2016.17.18'!$K:$K,'Base -Receita-Despesa'!$B18,'Conciliação Bancária 2016.17.18'!$D:$D,'Base -Receita-Despesa'!AP$5)</f>
        <v>0.47</v>
      </c>
      <c r="AQ18" s="131">
        <f>SUMIFS('Conciliação Bancária 2016.17.18'!$J:$J,'Conciliação Bancária 2016.17.18'!$K:$K,'Base -Receita-Despesa'!$B18,'Conciliação Bancária 2016.17.18'!$D:$D,'Base -Receita-Despesa'!AQ$5)</f>
        <v>53.730000000000004</v>
      </c>
      <c r="AR18" s="134">
        <f t="shared" si="41"/>
        <v>158482.65000000002</v>
      </c>
      <c r="AS18" s="139">
        <f t="shared" si="42"/>
        <v>8.387405309144183E-3</v>
      </c>
      <c r="AT18" s="115"/>
      <c r="AU18" s="131">
        <f>SUMIFS('Conciliação Bancária 2016.17.18'!$J:$J,'Conciliação Bancária 2016.17.18'!$K:$K,'Base -Receita-Despesa'!$B18,'Conciliação Bancária 2016.17.18'!$D:$D,'Base -Receita-Despesa'!AU$5)</f>
        <v>93.65</v>
      </c>
      <c r="AV18" s="131">
        <f>SUMIFS('Conciliação Bancária 2016.17.18'!$J:$J,'Conciliação Bancária 2016.17.18'!$K:$K,'Base -Receita-Despesa'!$B18,'Conciliação Bancária 2016.17.18'!$D:$D,'Base -Receita-Despesa'!AV$5)</f>
        <v>116.67</v>
      </c>
      <c r="AW18" s="131">
        <f>SUMIFS('Conciliação Bancária 2016.17.18'!$J:$J,'Conciliação Bancária 2016.17.18'!$K:$K,'Base -Receita-Despesa'!$B18,'Conciliação Bancária 2016.17.18'!$D:$D,'Base -Receita-Despesa'!AW$5)</f>
        <v>-68.77</v>
      </c>
      <c r="AX18" s="131">
        <f>SUMIFS('Conciliação Bancária 2016.17.18'!$J:$J,'Conciliação Bancária 2016.17.18'!$K:$K,'Base -Receita-Despesa'!$B18,'Conciliação Bancária 2016.17.18'!$D:$D,'Base -Receita-Despesa'!AX$5)</f>
        <v>17.12</v>
      </c>
      <c r="AY18" s="131">
        <f>SUMIFS('Conciliação Bancária 2016.17.18'!$J:$J,'Conciliação Bancária 2016.17.18'!$K:$K,'Base -Receita-Despesa'!$B18,'Conciliação Bancária 2016.17.18'!$D:$D,'Base -Receita-Despesa'!AY$5)</f>
        <v>200.89000000000001</v>
      </c>
      <c r="AZ18" s="131">
        <f>SUMIFS('Conciliação Bancária 2016.17.18'!$J:$J,'Conciliação Bancária 2016.17.18'!$K:$K,'Base -Receita-Despesa'!$B18,'Conciliação Bancária 2016.17.18'!$D:$D,'Base -Receita-Despesa'!AZ$5)</f>
        <v>210.75</v>
      </c>
      <c r="BA18" s="131">
        <f>SUMIFS('Conciliação Bancária 2016.17.18'!$J:$J,'Conciliação Bancária 2016.17.18'!$K:$K,'Base -Receita-Despesa'!$B18,'Conciliação Bancária 2016.17.18'!$D:$D,'Base -Receita-Despesa'!BA$5)</f>
        <v>0</v>
      </c>
      <c r="BB18" s="131">
        <f>SUMIFS('Conciliação Bancária 2016.17.18'!$J:$J,'Conciliação Bancária 2016.17.18'!$K:$K,'Base -Receita-Despesa'!$B18,'Conciliação Bancária 2016.17.18'!$D:$D,'Base -Receita-Despesa'!BB$5)</f>
        <v>0</v>
      </c>
      <c r="BC18" s="131">
        <f>SUMIFS('Conciliação Bancária 2016.17.18'!$J:$J,'Conciliação Bancária 2016.17.18'!$K:$K,'Base -Receita-Despesa'!$B18,'Conciliação Bancária 2016.17.18'!$D:$D,'Base -Receita-Despesa'!BC$5)</f>
        <v>0</v>
      </c>
      <c r="BD18" s="131">
        <f>SUMIFS('Conciliação Bancária 2016.17.18'!$J:$J,'Conciliação Bancária 2016.17.18'!$K:$K,'Base -Receita-Despesa'!$B18,'Conciliação Bancária 2016.17.18'!$D:$D,'Base -Receita-Despesa'!BD$5)</f>
        <v>0</v>
      </c>
      <c r="BE18" s="131">
        <f>SUMIFS('Conciliação Bancária 2016.17.18'!$J:$J,'Conciliação Bancária 2016.17.18'!$K:$K,'Base -Receita-Despesa'!$B18,'Conciliação Bancária 2016.17.18'!$D:$D,'Base -Receita-Despesa'!BE$5)</f>
        <v>0</v>
      </c>
      <c r="BF18" s="131">
        <f>SUMIFS('Conciliação Bancária 2016.17.18'!$J:$J,'Conciliação Bancária 2016.17.18'!$K:$K,'Base -Receita-Despesa'!$B18,'Conciliação Bancária 2016.17.18'!$D:$D,'Base -Receita-Despesa'!BF$5)</f>
        <v>0</v>
      </c>
      <c r="BG18" s="134">
        <f t="shared" si="43"/>
        <v>570.31000000000006</v>
      </c>
      <c r="BH18" s="139">
        <f t="shared" si="44"/>
        <v>3.0182616973265016E-5</v>
      </c>
      <c r="BI18" s="115"/>
    </row>
    <row r="19" spans="2:61" outlineLevel="1" x14ac:dyDescent="0.3">
      <c r="B19" s="246"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30">
        <f>SUMIFS('Conciliação Bancária 2016.17.18'!$J:$J,'Conciliação Bancária 2016.17.18'!$K:$K,'Base -Receita-Despesa'!$B19,'Conciliação Bancária 2016.17.18'!$D:$D,'Base -Receita-Despesa'!N$5)</f>
        <v>0</v>
      </c>
      <c r="O19" s="241">
        <f t="shared" si="38"/>
        <v>0</v>
      </c>
      <c r="P19" s="208"/>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39"/>
        <v>0</v>
      </c>
      <c r="AD19" s="139">
        <f t="shared" si="40"/>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41"/>
        <v>0</v>
      </c>
      <c r="AS19" s="139">
        <f t="shared" si="42"/>
        <v>0</v>
      </c>
      <c r="AT19" s="115"/>
      <c r="AU19" s="131">
        <f>SUMIFS('Conciliação Bancária 2016.17.18'!$J:$J,'Conciliação Bancária 2016.17.18'!$K:$K,'Base -Receita-Despesa'!$B19,'Conciliação Bancária 2016.17.18'!$D:$D,'Base -Receita-Despesa'!AU$5)</f>
        <v>0</v>
      </c>
      <c r="AV19" s="131">
        <f>SUMIFS('Conciliação Bancária 2016.17.18'!$J:$J,'Conciliação Bancária 2016.17.18'!$K:$K,'Base -Receita-Despesa'!$B19,'Conciliação Bancária 2016.17.18'!$D:$D,'Base -Receita-Despesa'!AV$5)</f>
        <v>0</v>
      </c>
      <c r="AW19" s="131">
        <f>SUMIFS('Conciliação Bancária 2016.17.18'!$J:$J,'Conciliação Bancária 2016.17.18'!$K:$K,'Base -Receita-Despesa'!$B19,'Conciliação Bancária 2016.17.18'!$D:$D,'Base -Receita-Despesa'!AW$5)</f>
        <v>0</v>
      </c>
      <c r="AX19" s="131">
        <f>SUMIFS('Conciliação Bancária 2016.17.18'!$J:$J,'Conciliação Bancária 2016.17.18'!$K:$K,'Base -Receita-Despesa'!$B19,'Conciliação Bancária 2016.17.18'!$D:$D,'Base -Receita-Despesa'!AX$5)</f>
        <v>0</v>
      </c>
      <c r="AY19" s="131">
        <f>SUMIFS('Conciliação Bancária 2016.17.18'!$J:$J,'Conciliação Bancária 2016.17.18'!$K:$K,'Base -Receita-Despesa'!$B19,'Conciliação Bancária 2016.17.18'!$D:$D,'Base -Receita-Despesa'!AY$5)</f>
        <v>0</v>
      </c>
      <c r="AZ19" s="131">
        <f>SUMIFS('Conciliação Bancária 2016.17.18'!$J:$J,'Conciliação Bancária 2016.17.18'!$K:$K,'Base -Receita-Despesa'!$B19,'Conciliação Bancária 2016.17.18'!$D:$D,'Base -Receita-Despesa'!AZ$5)</f>
        <v>0</v>
      </c>
      <c r="BA19" s="131">
        <f>SUMIFS('Conciliação Bancária 2016.17.18'!$J:$J,'Conciliação Bancária 2016.17.18'!$K:$K,'Base -Receita-Despesa'!$B19,'Conciliação Bancária 2016.17.18'!$D:$D,'Base -Receita-Despesa'!BA$5)</f>
        <v>0</v>
      </c>
      <c r="BB19" s="131">
        <f>SUMIFS('Conciliação Bancária 2016.17.18'!$J:$J,'Conciliação Bancária 2016.17.18'!$K:$K,'Base -Receita-Despesa'!$B19,'Conciliação Bancária 2016.17.18'!$D:$D,'Base -Receita-Despesa'!BB$5)</f>
        <v>0</v>
      </c>
      <c r="BC19" s="131">
        <f>SUMIFS('Conciliação Bancária 2016.17.18'!$J:$J,'Conciliação Bancária 2016.17.18'!$K:$K,'Base -Receita-Despesa'!$B19,'Conciliação Bancária 2016.17.18'!$D:$D,'Base -Receita-Despesa'!BC$5)</f>
        <v>0</v>
      </c>
      <c r="BD19" s="131">
        <f>SUMIFS('Conciliação Bancária 2016.17.18'!$J:$J,'Conciliação Bancária 2016.17.18'!$K:$K,'Base -Receita-Despesa'!$B19,'Conciliação Bancária 2016.17.18'!$D:$D,'Base -Receita-Despesa'!BD$5)</f>
        <v>0</v>
      </c>
      <c r="BE19" s="131">
        <f>SUMIFS('Conciliação Bancária 2016.17.18'!$J:$J,'Conciliação Bancária 2016.17.18'!$K:$K,'Base -Receita-Despesa'!$B19,'Conciliação Bancária 2016.17.18'!$D:$D,'Base -Receita-Despesa'!BE$5)</f>
        <v>0</v>
      </c>
      <c r="BF19" s="131">
        <f>SUMIFS('Conciliação Bancária 2016.17.18'!$J:$J,'Conciliação Bancária 2016.17.18'!$K:$K,'Base -Receita-Despesa'!$B19,'Conciliação Bancária 2016.17.18'!$D:$D,'Base -Receita-Despesa'!BF$5)</f>
        <v>0</v>
      </c>
      <c r="BG19" s="134">
        <f t="shared" si="43"/>
        <v>0</v>
      </c>
      <c r="BH19" s="139">
        <f t="shared" si="44"/>
        <v>0</v>
      </c>
      <c r="BI19" s="115"/>
    </row>
    <row r="20" spans="2:61" outlineLevel="1" x14ac:dyDescent="0.3">
      <c r="B20" s="246"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30">
        <f>SUMIFS('Conciliação Bancária 2016.17.18'!$J:$J,'Conciliação Bancária 2016.17.18'!$K:$K,'Base -Receita-Despesa'!$B20,'Conciliação Bancária 2016.17.18'!$D:$D,'Base -Receita-Despesa'!N$5)</f>
        <v>0</v>
      </c>
      <c r="O20" s="241">
        <f t="shared" si="38"/>
        <v>0</v>
      </c>
      <c r="P20" s="208"/>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39"/>
        <v>0</v>
      </c>
      <c r="AD20" s="139">
        <f t="shared" si="40"/>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41"/>
        <v>0</v>
      </c>
      <c r="AS20" s="139">
        <f t="shared" si="42"/>
        <v>0</v>
      </c>
      <c r="AT20" s="115"/>
      <c r="AU20" s="131">
        <f>SUMIFS('Conciliação Bancária 2016.17.18'!$J:$J,'Conciliação Bancária 2016.17.18'!$K:$K,'Base -Receita-Despesa'!$B20,'Conciliação Bancária 2016.17.18'!$D:$D,'Base -Receita-Despesa'!AU$5)</f>
        <v>0</v>
      </c>
      <c r="AV20" s="131">
        <f>SUMIFS('Conciliação Bancária 2016.17.18'!$J:$J,'Conciliação Bancária 2016.17.18'!$K:$K,'Base -Receita-Despesa'!$B20,'Conciliação Bancária 2016.17.18'!$D:$D,'Base -Receita-Despesa'!AV$5)</f>
        <v>0</v>
      </c>
      <c r="AW20" s="131">
        <f>SUMIFS('Conciliação Bancária 2016.17.18'!$J:$J,'Conciliação Bancária 2016.17.18'!$K:$K,'Base -Receita-Despesa'!$B20,'Conciliação Bancária 2016.17.18'!$D:$D,'Base -Receita-Despesa'!AW$5)</f>
        <v>0</v>
      </c>
      <c r="AX20" s="131">
        <f>SUMIFS('Conciliação Bancária 2016.17.18'!$J:$J,'Conciliação Bancária 2016.17.18'!$K:$K,'Base -Receita-Despesa'!$B20,'Conciliação Bancária 2016.17.18'!$D:$D,'Base -Receita-Despesa'!AX$5)</f>
        <v>0</v>
      </c>
      <c r="AY20" s="131">
        <f>SUMIFS('Conciliação Bancária 2016.17.18'!$J:$J,'Conciliação Bancária 2016.17.18'!$K:$K,'Base -Receita-Despesa'!$B20,'Conciliação Bancária 2016.17.18'!$D:$D,'Base -Receita-Despesa'!AY$5)</f>
        <v>0</v>
      </c>
      <c r="AZ20" s="131">
        <f>SUMIFS('Conciliação Bancária 2016.17.18'!$J:$J,'Conciliação Bancária 2016.17.18'!$K:$K,'Base -Receita-Despesa'!$B20,'Conciliação Bancária 2016.17.18'!$D:$D,'Base -Receita-Despesa'!AZ$5)</f>
        <v>0</v>
      </c>
      <c r="BA20" s="131">
        <f>SUMIFS('Conciliação Bancária 2016.17.18'!$J:$J,'Conciliação Bancária 2016.17.18'!$K:$K,'Base -Receita-Despesa'!$B20,'Conciliação Bancária 2016.17.18'!$D:$D,'Base -Receita-Despesa'!BA$5)</f>
        <v>0</v>
      </c>
      <c r="BB20" s="131">
        <f>SUMIFS('Conciliação Bancária 2016.17.18'!$J:$J,'Conciliação Bancária 2016.17.18'!$K:$K,'Base -Receita-Despesa'!$B20,'Conciliação Bancária 2016.17.18'!$D:$D,'Base -Receita-Despesa'!BB$5)</f>
        <v>0</v>
      </c>
      <c r="BC20" s="131">
        <f>SUMIFS('Conciliação Bancária 2016.17.18'!$J:$J,'Conciliação Bancária 2016.17.18'!$K:$K,'Base -Receita-Despesa'!$B20,'Conciliação Bancária 2016.17.18'!$D:$D,'Base -Receita-Despesa'!BC$5)</f>
        <v>0</v>
      </c>
      <c r="BD20" s="131">
        <f>SUMIFS('Conciliação Bancária 2016.17.18'!$J:$J,'Conciliação Bancária 2016.17.18'!$K:$K,'Base -Receita-Despesa'!$B20,'Conciliação Bancária 2016.17.18'!$D:$D,'Base -Receita-Despesa'!BD$5)</f>
        <v>0</v>
      </c>
      <c r="BE20" s="131">
        <f>SUMIFS('Conciliação Bancária 2016.17.18'!$J:$J,'Conciliação Bancária 2016.17.18'!$K:$K,'Base -Receita-Despesa'!$B20,'Conciliação Bancária 2016.17.18'!$D:$D,'Base -Receita-Despesa'!BE$5)</f>
        <v>0</v>
      </c>
      <c r="BF20" s="131">
        <f>SUMIFS('Conciliação Bancária 2016.17.18'!$J:$J,'Conciliação Bancária 2016.17.18'!$K:$K,'Base -Receita-Despesa'!$B20,'Conciliação Bancária 2016.17.18'!$D:$D,'Base -Receita-Despesa'!BF$5)</f>
        <v>0</v>
      </c>
      <c r="BG20" s="134">
        <f t="shared" si="43"/>
        <v>0</v>
      </c>
      <c r="BH20" s="139">
        <f t="shared" si="44"/>
        <v>0</v>
      </c>
      <c r="BI20" s="115"/>
    </row>
    <row r="21" spans="2:61" outlineLevel="1" x14ac:dyDescent="0.3">
      <c r="B21" s="246"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30">
        <f>SUMIFS('Conciliação Bancária 2016.17.18'!$J:$J,'Conciliação Bancária 2016.17.18'!$K:$K,'Base -Receita-Despesa'!$B21,'Conciliação Bancária 2016.17.18'!$D:$D,'Base -Receita-Despesa'!N$5)</f>
        <v>0</v>
      </c>
      <c r="O21" s="241">
        <f t="shared" si="38"/>
        <v>0</v>
      </c>
      <c r="P21" s="208"/>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39"/>
        <v>383.95</v>
      </c>
      <c r="AD21" s="139">
        <f t="shared" si="40"/>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41"/>
        <v>0</v>
      </c>
      <c r="AS21" s="139">
        <f t="shared" si="42"/>
        <v>0</v>
      </c>
      <c r="AT21" s="115"/>
      <c r="AU21" s="131">
        <f>SUMIFS('Conciliação Bancária 2016.17.18'!$J:$J,'Conciliação Bancária 2016.17.18'!$K:$K,'Base -Receita-Despesa'!$B21,'Conciliação Bancária 2016.17.18'!$D:$D,'Base -Receita-Despesa'!AU$5)</f>
        <v>0</v>
      </c>
      <c r="AV21" s="131">
        <f>SUMIFS('Conciliação Bancária 2016.17.18'!$J:$J,'Conciliação Bancária 2016.17.18'!$K:$K,'Base -Receita-Despesa'!$B21,'Conciliação Bancária 2016.17.18'!$D:$D,'Base -Receita-Despesa'!AV$5)</f>
        <v>0</v>
      </c>
      <c r="AW21" s="131">
        <f>SUMIFS('Conciliação Bancária 2016.17.18'!$J:$J,'Conciliação Bancária 2016.17.18'!$K:$K,'Base -Receita-Despesa'!$B21,'Conciliação Bancária 2016.17.18'!$D:$D,'Base -Receita-Despesa'!AW$5)</f>
        <v>0</v>
      </c>
      <c r="AX21" s="131">
        <f>SUMIFS('Conciliação Bancária 2016.17.18'!$J:$J,'Conciliação Bancária 2016.17.18'!$K:$K,'Base -Receita-Despesa'!$B21,'Conciliação Bancária 2016.17.18'!$D:$D,'Base -Receita-Despesa'!AX$5)</f>
        <v>0</v>
      </c>
      <c r="AY21" s="131">
        <f>SUMIFS('Conciliação Bancária 2016.17.18'!$J:$J,'Conciliação Bancária 2016.17.18'!$K:$K,'Base -Receita-Despesa'!$B21,'Conciliação Bancária 2016.17.18'!$D:$D,'Base -Receita-Despesa'!AY$5)</f>
        <v>0</v>
      </c>
      <c r="AZ21" s="131">
        <f>SUMIFS('Conciliação Bancária 2016.17.18'!$J:$J,'Conciliação Bancária 2016.17.18'!$K:$K,'Base -Receita-Despesa'!$B21,'Conciliação Bancária 2016.17.18'!$D:$D,'Base -Receita-Despesa'!AZ$5)</f>
        <v>0</v>
      </c>
      <c r="BA21" s="131">
        <f>SUMIFS('Conciliação Bancária 2016.17.18'!$J:$J,'Conciliação Bancária 2016.17.18'!$K:$K,'Base -Receita-Despesa'!$B21,'Conciliação Bancária 2016.17.18'!$D:$D,'Base -Receita-Despesa'!BA$5)</f>
        <v>0</v>
      </c>
      <c r="BB21" s="131">
        <f>SUMIFS('Conciliação Bancária 2016.17.18'!$J:$J,'Conciliação Bancária 2016.17.18'!$K:$K,'Base -Receita-Despesa'!$B21,'Conciliação Bancária 2016.17.18'!$D:$D,'Base -Receita-Despesa'!BB$5)</f>
        <v>0</v>
      </c>
      <c r="BC21" s="131">
        <f>SUMIFS('Conciliação Bancária 2016.17.18'!$J:$J,'Conciliação Bancária 2016.17.18'!$K:$K,'Base -Receita-Despesa'!$B21,'Conciliação Bancária 2016.17.18'!$D:$D,'Base -Receita-Despesa'!BC$5)</f>
        <v>0</v>
      </c>
      <c r="BD21" s="131">
        <f>SUMIFS('Conciliação Bancária 2016.17.18'!$J:$J,'Conciliação Bancária 2016.17.18'!$K:$K,'Base -Receita-Despesa'!$B21,'Conciliação Bancária 2016.17.18'!$D:$D,'Base -Receita-Despesa'!BD$5)</f>
        <v>0</v>
      </c>
      <c r="BE21" s="131">
        <f>SUMIFS('Conciliação Bancária 2016.17.18'!$J:$J,'Conciliação Bancária 2016.17.18'!$K:$K,'Base -Receita-Despesa'!$B21,'Conciliação Bancária 2016.17.18'!$D:$D,'Base -Receita-Despesa'!BE$5)</f>
        <v>0</v>
      </c>
      <c r="BF21" s="131">
        <f>SUMIFS('Conciliação Bancária 2016.17.18'!$J:$J,'Conciliação Bancária 2016.17.18'!$K:$K,'Base -Receita-Despesa'!$B21,'Conciliação Bancária 2016.17.18'!$D:$D,'Base -Receita-Despesa'!BF$5)</f>
        <v>0</v>
      </c>
      <c r="BG21" s="134">
        <f t="shared" si="43"/>
        <v>0</v>
      </c>
      <c r="BH21" s="139">
        <f t="shared" si="44"/>
        <v>0</v>
      </c>
      <c r="BI21" s="115"/>
    </row>
    <row r="22" spans="2:61" ht="24" outlineLevel="1" x14ac:dyDescent="0.3">
      <c r="B22" s="246"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30">
        <f>SUMIFS('Conciliação Bancária 2016.17.18'!$J:$J,'Conciliação Bancária 2016.17.18'!$K:$K,'Base -Receita-Despesa'!$B22,'Conciliação Bancária 2016.17.18'!$D:$D,'Base -Receita-Despesa'!N$5)</f>
        <v>0</v>
      </c>
      <c r="O22" s="241">
        <f t="shared" si="38"/>
        <v>0</v>
      </c>
      <c r="P22" s="208"/>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39"/>
        <v>0</v>
      </c>
      <c r="AD22" s="139">
        <f t="shared" si="40"/>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41"/>
        <v>0</v>
      </c>
      <c r="AS22" s="139">
        <f t="shared" si="42"/>
        <v>0</v>
      </c>
      <c r="AT22" s="115"/>
      <c r="AU22" s="131">
        <f>SUMIFS('Conciliação Bancária 2016.17.18'!$J:$J,'Conciliação Bancária 2016.17.18'!$K:$K,'Base -Receita-Despesa'!$B22,'Conciliação Bancária 2016.17.18'!$D:$D,'Base -Receita-Despesa'!AU$5)</f>
        <v>0</v>
      </c>
      <c r="AV22" s="131">
        <f>SUMIFS('Conciliação Bancária 2016.17.18'!$J:$J,'Conciliação Bancária 2016.17.18'!$K:$K,'Base -Receita-Despesa'!$B22,'Conciliação Bancária 2016.17.18'!$D:$D,'Base -Receita-Despesa'!AV$5)</f>
        <v>0</v>
      </c>
      <c r="AW22" s="131">
        <f>SUMIFS('Conciliação Bancária 2016.17.18'!$J:$J,'Conciliação Bancária 2016.17.18'!$K:$K,'Base -Receita-Despesa'!$B22,'Conciliação Bancária 2016.17.18'!$D:$D,'Base -Receita-Despesa'!AW$5)</f>
        <v>0</v>
      </c>
      <c r="AX22" s="131">
        <f>SUMIFS('Conciliação Bancária 2016.17.18'!$J:$J,'Conciliação Bancária 2016.17.18'!$K:$K,'Base -Receita-Despesa'!$B22,'Conciliação Bancária 2016.17.18'!$D:$D,'Base -Receita-Despesa'!AX$5)</f>
        <v>0</v>
      </c>
      <c r="AY22" s="131">
        <f>SUMIFS('Conciliação Bancária 2016.17.18'!$J:$J,'Conciliação Bancária 2016.17.18'!$K:$K,'Base -Receita-Despesa'!$B22,'Conciliação Bancária 2016.17.18'!$D:$D,'Base -Receita-Despesa'!AY$5)</f>
        <v>0</v>
      </c>
      <c r="AZ22" s="131">
        <f>SUMIFS('Conciliação Bancária 2016.17.18'!$J:$J,'Conciliação Bancária 2016.17.18'!$K:$K,'Base -Receita-Despesa'!$B22,'Conciliação Bancária 2016.17.18'!$D:$D,'Base -Receita-Despesa'!AZ$5)</f>
        <v>0</v>
      </c>
      <c r="BA22" s="131">
        <f>SUMIFS('Conciliação Bancária 2016.17.18'!$J:$J,'Conciliação Bancária 2016.17.18'!$K:$K,'Base -Receita-Despesa'!$B22,'Conciliação Bancária 2016.17.18'!$D:$D,'Base -Receita-Despesa'!BA$5)</f>
        <v>0</v>
      </c>
      <c r="BB22" s="131">
        <f>SUMIFS('Conciliação Bancária 2016.17.18'!$J:$J,'Conciliação Bancária 2016.17.18'!$K:$K,'Base -Receita-Despesa'!$B22,'Conciliação Bancária 2016.17.18'!$D:$D,'Base -Receita-Despesa'!BB$5)</f>
        <v>0</v>
      </c>
      <c r="BC22" s="131">
        <f>SUMIFS('Conciliação Bancária 2016.17.18'!$J:$J,'Conciliação Bancária 2016.17.18'!$K:$K,'Base -Receita-Despesa'!$B22,'Conciliação Bancária 2016.17.18'!$D:$D,'Base -Receita-Despesa'!BC$5)</f>
        <v>0</v>
      </c>
      <c r="BD22" s="131">
        <f>SUMIFS('Conciliação Bancária 2016.17.18'!$J:$J,'Conciliação Bancária 2016.17.18'!$K:$K,'Base -Receita-Despesa'!$B22,'Conciliação Bancária 2016.17.18'!$D:$D,'Base -Receita-Despesa'!BD$5)</f>
        <v>0</v>
      </c>
      <c r="BE22" s="131">
        <f>SUMIFS('Conciliação Bancária 2016.17.18'!$J:$J,'Conciliação Bancária 2016.17.18'!$K:$K,'Base -Receita-Despesa'!$B22,'Conciliação Bancária 2016.17.18'!$D:$D,'Base -Receita-Despesa'!BE$5)</f>
        <v>0</v>
      </c>
      <c r="BF22" s="131">
        <f>SUMIFS('Conciliação Bancária 2016.17.18'!$J:$J,'Conciliação Bancária 2016.17.18'!$K:$K,'Base -Receita-Despesa'!$B22,'Conciliação Bancária 2016.17.18'!$D:$D,'Base -Receita-Despesa'!BF$5)</f>
        <v>0</v>
      </c>
      <c r="BG22" s="134">
        <f t="shared" si="43"/>
        <v>0</v>
      </c>
      <c r="BH22" s="139">
        <f t="shared" si="44"/>
        <v>0</v>
      </c>
      <c r="BI22" s="115"/>
    </row>
    <row r="23" spans="2:61" s="117" customFormat="1" x14ac:dyDescent="0.3">
      <c r="B23" s="249" t="s">
        <v>68</v>
      </c>
      <c r="C23" s="141">
        <f>SUM(C17:C22)</f>
        <v>670764.02</v>
      </c>
      <c r="D23" s="141">
        <f t="shared" ref="D23:O23" si="45">SUM(D17:D22)</f>
        <v>1532475.35</v>
      </c>
      <c r="E23" s="141">
        <f t="shared" si="45"/>
        <v>1056795.6599999999</v>
      </c>
      <c r="F23" s="141">
        <f t="shared" si="45"/>
        <v>883499.1</v>
      </c>
      <c r="G23" s="141">
        <f t="shared" si="45"/>
        <v>1691327.83</v>
      </c>
      <c r="H23" s="141">
        <f t="shared" si="45"/>
        <v>1355755.97</v>
      </c>
      <c r="I23" s="141">
        <f t="shared" si="45"/>
        <v>1246815.8600000001</v>
      </c>
      <c r="J23" s="141">
        <f t="shared" si="45"/>
        <v>1031832.6699999999</v>
      </c>
      <c r="K23" s="141">
        <f t="shared" si="45"/>
        <v>1190501.21</v>
      </c>
      <c r="L23" s="141">
        <f t="shared" si="45"/>
        <v>1459929.0600000003</v>
      </c>
      <c r="M23" s="141">
        <f t="shared" si="45"/>
        <v>1156133.42</v>
      </c>
      <c r="N23" s="202">
        <f t="shared" si="45"/>
        <v>2461031.0699999998</v>
      </c>
      <c r="O23" s="219">
        <f t="shared" si="45"/>
        <v>15736861.219999999</v>
      </c>
      <c r="P23" s="211"/>
      <c r="Q23" s="141">
        <f t="shared" ref="Q23:AC23" si="46">SUM(Q17:Q22)</f>
        <v>752061.49000000011</v>
      </c>
      <c r="R23" s="141">
        <f t="shared" si="46"/>
        <v>693689.08</v>
      </c>
      <c r="S23" s="141">
        <f t="shared" si="46"/>
        <v>1949582.49</v>
      </c>
      <c r="T23" s="141">
        <f t="shared" si="46"/>
        <v>645970.76</v>
      </c>
      <c r="U23" s="141">
        <f t="shared" si="46"/>
        <v>3010355.83</v>
      </c>
      <c r="V23" s="141">
        <f t="shared" si="46"/>
        <v>0</v>
      </c>
      <c r="W23" s="141">
        <f t="shared" si="46"/>
        <v>2120622.92</v>
      </c>
      <c r="X23" s="141">
        <f t="shared" si="46"/>
        <v>1594426.9300000002</v>
      </c>
      <c r="Y23" s="141">
        <f t="shared" si="46"/>
        <v>1645392.38</v>
      </c>
      <c r="Z23" s="141">
        <f t="shared" si="46"/>
        <v>2143338.2800000003</v>
      </c>
      <c r="AA23" s="141">
        <f t="shared" si="46"/>
        <v>2722546.5000000005</v>
      </c>
      <c r="AB23" s="141">
        <f t="shared" si="46"/>
        <v>8988145.4299999997</v>
      </c>
      <c r="AC23" s="141">
        <f t="shared" si="46"/>
        <v>26266132.09</v>
      </c>
      <c r="AD23" s="139">
        <f t="shared" si="40"/>
        <v>1</v>
      </c>
      <c r="AE23" s="122"/>
      <c r="AF23" s="141">
        <f t="shared" ref="AF23:AR23" si="47">SUM(AF17:AF22)</f>
        <v>1671018.78</v>
      </c>
      <c r="AG23" s="141">
        <f t="shared" ref="AG23" si="48">SUM(AG17:AG22)</f>
        <v>854168.05</v>
      </c>
      <c r="AH23" s="141">
        <f t="shared" ref="AH23" si="49">SUM(AH17:AH22)</f>
        <v>2595665.31</v>
      </c>
      <c r="AI23" s="141">
        <f t="shared" ref="AI23" si="50">SUM(AI17:AI22)</f>
        <v>1926627.6500000001</v>
      </c>
      <c r="AJ23" s="141">
        <f t="shared" ref="AJ23" si="51">SUM(AJ17:AJ22)</f>
        <v>2440606.23</v>
      </c>
      <c r="AK23" s="141">
        <f t="shared" ref="AK23" si="52">SUM(AK17:AK22)</f>
        <v>1437224.8800000001</v>
      </c>
      <c r="AL23" s="141">
        <f t="shared" ref="AL23" si="53">SUM(AL17:AL22)</f>
        <v>1558043.94</v>
      </c>
      <c r="AM23" s="141">
        <f t="shared" ref="AM23" si="54">SUM(AM17:AM22)</f>
        <v>178617.86000000002</v>
      </c>
      <c r="AN23" s="141">
        <f t="shared" ref="AN23" si="55">SUM(AN17:AN22)</f>
        <v>899576.04</v>
      </c>
      <c r="AO23" s="141">
        <f t="shared" ref="AO23" si="56">SUM(AO17:AO22)</f>
        <v>1628393.1300000001</v>
      </c>
      <c r="AP23" s="141">
        <f t="shared" ref="AP23" si="57">SUM(AP17:AP22)</f>
        <v>2291411.8800000004</v>
      </c>
      <c r="AQ23" s="141">
        <f t="shared" ref="AQ23" si="58">SUM(AQ17:AQ22)</f>
        <v>1413959.42</v>
      </c>
      <c r="AR23" s="141">
        <f t="shared" si="47"/>
        <v>18895313.170000002</v>
      </c>
      <c r="AS23" s="139">
        <f t="shared" si="42"/>
        <v>1</v>
      </c>
      <c r="AT23" s="122"/>
      <c r="AU23" s="141">
        <f t="shared" ref="AU23:BG23" si="59">SUM(AU17:AU22)</f>
        <v>1425526.66</v>
      </c>
      <c r="AV23" s="141">
        <f t="shared" si="59"/>
        <v>2532296.0500000007</v>
      </c>
      <c r="AW23" s="141">
        <f t="shared" si="59"/>
        <v>2438385.35</v>
      </c>
      <c r="AX23" s="141">
        <f t="shared" si="59"/>
        <v>2733636.59</v>
      </c>
      <c r="AY23" s="141">
        <f t="shared" si="59"/>
        <v>2973948.6700000004</v>
      </c>
      <c r="AZ23" s="141">
        <f t="shared" si="59"/>
        <v>4857226.08</v>
      </c>
      <c r="BA23" s="141">
        <f t="shared" si="59"/>
        <v>0</v>
      </c>
      <c r="BB23" s="141">
        <f t="shared" si="59"/>
        <v>0</v>
      </c>
      <c r="BC23" s="141">
        <f t="shared" si="59"/>
        <v>0</v>
      </c>
      <c r="BD23" s="141">
        <f t="shared" si="59"/>
        <v>0</v>
      </c>
      <c r="BE23" s="141">
        <f t="shared" si="59"/>
        <v>0</v>
      </c>
      <c r="BF23" s="141">
        <f t="shared" si="59"/>
        <v>0</v>
      </c>
      <c r="BG23" s="141">
        <f t="shared" si="59"/>
        <v>16961019.400000002</v>
      </c>
      <c r="BH23" s="139">
        <f t="shared" si="44"/>
        <v>0.89763102878490164</v>
      </c>
      <c r="BI23" s="122"/>
    </row>
    <row r="24" spans="2:61" outlineLevel="1" x14ac:dyDescent="0.3">
      <c r="B24" s="246"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30">
        <f>SUMIFS('Conciliação Bancária 2016.17.18'!$J:$J,'Conciliação Bancária 2016.17.18'!$K:$K,'Base -Receita-Despesa'!$B24,'Conciliação Bancária 2016.17.18'!$D:$D,'Base -Receita-Despesa'!N$5)</f>
        <v>0</v>
      </c>
      <c r="O24" s="241">
        <f>SUM(C24:N24)</f>
        <v>0</v>
      </c>
      <c r="P24" s="208"/>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39"/>
        <v>0</v>
      </c>
      <c r="AD24" s="139">
        <f t="shared" si="40"/>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41"/>
        <v>0</v>
      </c>
      <c r="AS24" s="139">
        <f t="shared" si="42"/>
        <v>0</v>
      </c>
      <c r="AT24" s="115"/>
      <c r="AU24" s="131">
        <f>SUMIFS('Conciliação Bancária 2016.17.18'!$J:$J,'Conciliação Bancária 2016.17.18'!$K:$K,'Base -Receita-Despesa'!$B24,'Conciliação Bancária 2016.17.18'!$D:$D,'Base -Receita-Despesa'!AU$5)</f>
        <v>0</v>
      </c>
      <c r="AV24" s="131">
        <f>SUMIFS('Conciliação Bancária 2016.17.18'!$J:$J,'Conciliação Bancária 2016.17.18'!$K:$K,'Base -Receita-Despesa'!$B24,'Conciliação Bancária 2016.17.18'!$D:$D,'Base -Receita-Despesa'!AV$5)</f>
        <v>0</v>
      </c>
      <c r="AW24" s="131">
        <f>SUMIFS('Conciliação Bancária 2016.17.18'!$J:$J,'Conciliação Bancária 2016.17.18'!$K:$K,'Base -Receita-Despesa'!$B24,'Conciliação Bancária 2016.17.18'!$D:$D,'Base -Receita-Despesa'!AW$5)</f>
        <v>0</v>
      </c>
      <c r="AX24" s="131">
        <f>SUMIFS('Conciliação Bancária 2016.17.18'!$J:$J,'Conciliação Bancária 2016.17.18'!$K:$K,'Base -Receita-Despesa'!$B24,'Conciliação Bancária 2016.17.18'!$D:$D,'Base -Receita-Despesa'!AX$5)</f>
        <v>0</v>
      </c>
      <c r="AY24" s="131">
        <f>SUMIFS('Conciliação Bancária 2016.17.18'!$J:$J,'Conciliação Bancária 2016.17.18'!$K:$K,'Base -Receita-Despesa'!$B24,'Conciliação Bancária 2016.17.18'!$D:$D,'Base -Receita-Despesa'!AY$5)</f>
        <v>0</v>
      </c>
      <c r="AZ24" s="131">
        <f>SUMIFS('Conciliação Bancária 2016.17.18'!$J:$J,'Conciliação Bancária 2016.17.18'!$K:$K,'Base -Receita-Despesa'!$B24,'Conciliação Bancária 2016.17.18'!$D:$D,'Base -Receita-Despesa'!AZ$5)</f>
        <v>0</v>
      </c>
      <c r="BA24" s="131">
        <f>SUMIFS('Conciliação Bancária 2016.17.18'!$J:$J,'Conciliação Bancária 2016.17.18'!$K:$K,'Base -Receita-Despesa'!$B24,'Conciliação Bancária 2016.17.18'!$D:$D,'Base -Receita-Despesa'!BA$5)</f>
        <v>0</v>
      </c>
      <c r="BB24" s="131">
        <f>SUMIFS('Conciliação Bancária 2016.17.18'!$J:$J,'Conciliação Bancária 2016.17.18'!$K:$K,'Base -Receita-Despesa'!$B24,'Conciliação Bancária 2016.17.18'!$D:$D,'Base -Receita-Despesa'!BB$5)</f>
        <v>0</v>
      </c>
      <c r="BC24" s="131">
        <f>SUMIFS('Conciliação Bancária 2016.17.18'!$J:$J,'Conciliação Bancária 2016.17.18'!$K:$K,'Base -Receita-Despesa'!$B24,'Conciliação Bancária 2016.17.18'!$D:$D,'Base -Receita-Despesa'!BC$5)</f>
        <v>0</v>
      </c>
      <c r="BD24" s="131">
        <f>SUMIFS('Conciliação Bancária 2016.17.18'!$J:$J,'Conciliação Bancária 2016.17.18'!$K:$K,'Base -Receita-Despesa'!$B24,'Conciliação Bancária 2016.17.18'!$D:$D,'Base -Receita-Despesa'!BD$5)</f>
        <v>0</v>
      </c>
      <c r="BE24" s="131">
        <f>SUMIFS('Conciliação Bancária 2016.17.18'!$J:$J,'Conciliação Bancária 2016.17.18'!$K:$K,'Base -Receita-Despesa'!$B24,'Conciliação Bancária 2016.17.18'!$D:$D,'Base -Receita-Despesa'!BE$5)</f>
        <v>0</v>
      </c>
      <c r="BF24" s="131">
        <f>SUMIFS('Conciliação Bancária 2016.17.18'!$J:$J,'Conciliação Bancária 2016.17.18'!$K:$K,'Base -Receita-Despesa'!$B24,'Conciliação Bancária 2016.17.18'!$D:$D,'Base -Receita-Despesa'!BF$5)</f>
        <v>0</v>
      </c>
      <c r="BG24" s="134">
        <f t="shared" ref="BG24:BG26" si="60">SUM(AU24:BF24)</f>
        <v>0</v>
      </c>
      <c r="BH24" s="139">
        <f t="shared" si="44"/>
        <v>0</v>
      </c>
      <c r="BI24" s="115"/>
    </row>
    <row r="25" spans="2:61" outlineLevel="1" x14ac:dyDescent="0.3">
      <c r="B25" s="246"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30">
        <f>SUMIFS('Conciliação Bancária 2016.17.18'!$J:$J,'Conciliação Bancária 2016.17.18'!$K:$K,'Base -Receita-Despesa'!$B25,'Conciliação Bancária 2016.17.18'!$D:$D,'Base -Receita-Despesa'!N$5)</f>
        <v>0</v>
      </c>
      <c r="O25" s="241">
        <f>SUM(C25:N25)</f>
        <v>0</v>
      </c>
      <c r="P25" s="208"/>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39"/>
        <v>0</v>
      </c>
      <c r="AD25" s="139">
        <f t="shared" si="40"/>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41"/>
        <v>0</v>
      </c>
      <c r="AS25" s="139">
        <f t="shared" si="42"/>
        <v>0</v>
      </c>
      <c r="AT25" s="115"/>
      <c r="AU25" s="131">
        <f>SUMIFS('Conciliação Bancária 2016.17.18'!$J:$J,'Conciliação Bancária 2016.17.18'!$K:$K,'Base -Receita-Despesa'!$B25,'Conciliação Bancária 2016.17.18'!$D:$D,'Base -Receita-Despesa'!AU$5)</f>
        <v>0</v>
      </c>
      <c r="AV25" s="131">
        <f>SUMIFS('Conciliação Bancária 2016.17.18'!$J:$J,'Conciliação Bancária 2016.17.18'!$K:$K,'Base -Receita-Despesa'!$B25,'Conciliação Bancária 2016.17.18'!$D:$D,'Base -Receita-Despesa'!AV$5)</f>
        <v>0</v>
      </c>
      <c r="AW25" s="131">
        <f>SUMIFS('Conciliação Bancária 2016.17.18'!$J:$J,'Conciliação Bancária 2016.17.18'!$K:$K,'Base -Receita-Despesa'!$B25,'Conciliação Bancária 2016.17.18'!$D:$D,'Base -Receita-Despesa'!AW$5)</f>
        <v>0</v>
      </c>
      <c r="AX25" s="131">
        <f>SUMIFS('Conciliação Bancária 2016.17.18'!$J:$J,'Conciliação Bancária 2016.17.18'!$K:$K,'Base -Receita-Despesa'!$B25,'Conciliação Bancária 2016.17.18'!$D:$D,'Base -Receita-Despesa'!AX$5)</f>
        <v>0</v>
      </c>
      <c r="AY25" s="131">
        <f>SUMIFS('Conciliação Bancária 2016.17.18'!$J:$J,'Conciliação Bancária 2016.17.18'!$K:$K,'Base -Receita-Despesa'!$B25,'Conciliação Bancária 2016.17.18'!$D:$D,'Base -Receita-Despesa'!AY$5)</f>
        <v>0</v>
      </c>
      <c r="AZ25" s="131">
        <f>SUMIFS('Conciliação Bancária 2016.17.18'!$J:$J,'Conciliação Bancária 2016.17.18'!$K:$K,'Base -Receita-Despesa'!$B25,'Conciliação Bancária 2016.17.18'!$D:$D,'Base -Receita-Despesa'!AZ$5)</f>
        <v>0</v>
      </c>
      <c r="BA25" s="131">
        <f>SUMIFS('Conciliação Bancária 2016.17.18'!$J:$J,'Conciliação Bancária 2016.17.18'!$K:$K,'Base -Receita-Despesa'!$B25,'Conciliação Bancária 2016.17.18'!$D:$D,'Base -Receita-Despesa'!BA$5)</f>
        <v>0</v>
      </c>
      <c r="BB25" s="131">
        <f>SUMIFS('Conciliação Bancária 2016.17.18'!$J:$J,'Conciliação Bancária 2016.17.18'!$K:$K,'Base -Receita-Despesa'!$B25,'Conciliação Bancária 2016.17.18'!$D:$D,'Base -Receita-Despesa'!BB$5)</f>
        <v>0</v>
      </c>
      <c r="BC25" s="131">
        <f>SUMIFS('Conciliação Bancária 2016.17.18'!$J:$J,'Conciliação Bancária 2016.17.18'!$K:$K,'Base -Receita-Despesa'!$B25,'Conciliação Bancária 2016.17.18'!$D:$D,'Base -Receita-Despesa'!BC$5)</f>
        <v>0</v>
      </c>
      <c r="BD25" s="131">
        <f>SUMIFS('Conciliação Bancária 2016.17.18'!$J:$J,'Conciliação Bancária 2016.17.18'!$K:$K,'Base -Receita-Despesa'!$B25,'Conciliação Bancária 2016.17.18'!$D:$D,'Base -Receita-Despesa'!BD$5)</f>
        <v>0</v>
      </c>
      <c r="BE25" s="131">
        <f>SUMIFS('Conciliação Bancária 2016.17.18'!$J:$J,'Conciliação Bancária 2016.17.18'!$K:$K,'Base -Receita-Despesa'!$B25,'Conciliação Bancária 2016.17.18'!$D:$D,'Base -Receita-Despesa'!BE$5)</f>
        <v>0</v>
      </c>
      <c r="BF25" s="131">
        <f>SUMIFS('Conciliação Bancária 2016.17.18'!$J:$J,'Conciliação Bancária 2016.17.18'!$K:$K,'Base -Receita-Despesa'!$B25,'Conciliação Bancária 2016.17.18'!$D:$D,'Base -Receita-Despesa'!BF$5)</f>
        <v>0</v>
      </c>
      <c r="BG25" s="134">
        <f t="shared" si="60"/>
        <v>0</v>
      </c>
      <c r="BH25" s="139">
        <f t="shared" si="44"/>
        <v>0</v>
      </c>
      <c r="BI25" s="115"/>
    </row>
    <row r="26" spans="2:61" s="117" customFormat="1" x14ac:dyDescent="0.3">
      <c r="B26" s="247" t="s">
        <v>71</v>
      </c>
      <c r="C26" s="141">
        <f t="shared" ref="C26:O26" si="61">SUM(C23:C25)</f>
        <v>670764.02</v>
      </c>
      <c r="D26" s="142">
        <f t="shared" si="61"/>
        <v>1532475.35</v>
      </c>
      <c r="E26" s="142">
        <f t="shared" si="61"/>
        <v>1056795.6599999999</v>
      </c>
      <c r="F26" s="142">
        <f t="shared" si="61"/>
        <v>883499.1</v>
      </c>
      <c r="G26" s="142">
        <f t="shared" si="61"/>
        <v>1691327.83</v>
      </c>
      <c r="H26" s="142">
        <f t="shared" si="61"/>
        <v>1355755.97</v>
      </c>
      <c r="I26" s="142">
        <f t="shared" si="61"/>
        <v>1246815.8600000001</v>
      </c>
      <c r="J26" s="142">
        <f t="shared" si="61"/>
        <v>1031832.6699999999</v>
      </c>
      <c r="K26" s="142">
        <f t="shared" si="61"/>
        <v>1190501.21</v>
      </c>
      <c r="L26" s="142">
        <f t="shared" si="61"/>
        <v>1459929.0600000003</v>
      </c>
      <c r="M26" s="142">
        <f t="shared" si="61"/>
        <v>1156133.42</v>
      </c>
      <c r="N26" s="143">
        <f t="shared" si="61"/>
        <v>2461031.0699999998</v>
      </c>
      <c r="O26" s="219">
        <f t="shared" si="61"/>
        <v>15736861.219999999</v>
      </c>
      <c r="P26" s="211"/>
      <c r="Q26" s="141">
        <f t="shared" ref="Q26:AB26" si="62">SUM(Q23:Q25)</f>
        <v>752061.49000000011</v>
      </c>
      <c r="R26" s="142">
        <f t="shared" si="62"/>
        <v>693689.08</v>
      </c>
      <c r="S26" s="142">
        <f t="shared" si="62"/>
        <v>1949582.49</v>
      </c>
      <c r="T26" s="142">
        <f t="shared" si="62"/>
        <v>645970.76</v>
      </c>
      <c r="U26" s="142">
        <f t="shared" si="62"/>
        <v>3010355.83</v>
      </c>
      <c r="V26" s="142">
        <f t="shared" si="62"/>
        <v>0</v>
      </c>
      <c r="W26" s="142">
        <f t="shared" si="62"/>
        <v>2120622.92</v>
      </c>
      <c r="X26" s="142">
        <f t="shared" si="62"/>
        <v>1594426.9300000002</v>
      </c>
      <c r="Y26" s="142">
        <f t="shared" si="62"/>
        <v>1645392.38</v>
      </c>
      <c r="Z26" s="142">
        <f t="shared" si="62"/>
        <v>2143338.2800000003</v>
      </c>
      <c r="AA26" s="142">
        <f t="shared" si="62"/>
        <v>2722546.5000000005</v>
      </c>
      <c r="AB26" s="142">
        <f t="shared" si="62"/>
        <v>8988145.4299999997</v>
      </c>
      <c r="AC26" s="134">
        <f t="shared" si="39"/>
        <v>26266132.09</v>
      </c>
      <c r="AD26" s="139">
        <f t="shared" si="40"/>
        <v>1</v>
      </c>
      <c r="AE26" s="122"/>
      <c r="AF26" s="144">
        <f t="shared" ref="AF26:AQ26" si="63">SUM(AF23:AF25)</f>
        <v>1671018.78</v>
      </c>
      <c r="AG26" s="144">
        <f t="shared" si="63"/>
        <v>854168.05</v>
      </c>
      <c r="AH26" s="144">
        <f t="shared" si="63"/>
        <v>2595665.31</v>
      </c>
      <c r="AI26" s="144">
        <f t="shared" si="63"/>
        <v>1926627.6500000001</v>
      </c>
      <c r="AJ26" s="144">
        <f t="shared" si="63"/>
        <v>2440606.23</v>
      </c>
      <c r="AK26" s="144">
        <f t="shared" si="63"/>
        <v>1437224.8800000001</v>
      </c>
      <c r="AL26" s="145">
        <f t="shared" si="63"/>
        <v>1558043.94</v>
      </c>
      <c r="AM26" s="144">
        <f t="shared" si="63"/>
        <v>178617.86000000002</v>
      </c>
      <c r="AN26" s="144">
        <f t="shared" si="63"/>
        <v>899576.04</v>
      </c>
      <c r="AO26" s="144">
        <f t="shared" si="63"/>
        <v>1628393.1300000001</v>
      </c>
      <c r="AP26" s="144">
        <f t="shared" si="63"/>
        <v>2291411.8800000004</v>
      </c>
      <c r="AQ26" s="144">
        <f t="shared" si="63"/>
        <v>1413959.42</v>
      </c>
      <c r="AR26" s="134">
        <f t="shared" si="41"/>
        <v>18895313.170000002</v>
      </c>
      <c r="AS26" s="139">
        <f t="shared" si="42"/>
        <v>1</v>
      </c>
      <c r="AT26" s="122"/>
      <c r="AU26" s="144">
        <f t="shared" ref="AU26:BF26" si="64">SUM(AU23:AU25)</f>
        <v>1425526.66</v>
      </c>
      <c r="AV26" s="144">
        <f t="shared" si="64"/>
        <v>2532296.0500000007</v>
      </c>
      <c r="AW26" s="144">
        <f t="shared" si="64"/>
        <v>2438385.35</v>
      </c>
      <c r="AX26" s="144">
        <f t="shared" si="64"/>
        <v>2733636.59</v>
      </c>
      <c r="AY26" s="144">
        <f t="shared" si="64"/>
        <v>2973948.6700000004</v>
      </c>
      <c r="AZ26" s="144">
        <f t="shared" si="64"/>
        <v>4857226.08</v>
      </c>
      <c r="BA26" s="145">
        <f t="shared" si="64"/>
        <v>0</v>
      </c>
      <c r="BB26" s="144">
        <f t="shared" si="64"/>
        <v>0</v>
      </c>
      <c r="BC26" s="144">
        <f t="shared" si="64"/>
        <v>0</v>
      </c>
      <c r="BD26" s="144">
        <f t="shared" si="64"/>
        <v>0</v>
      </c>
      <c r="BE26" s="144">
        <f t="shared" si="64"/>
        <v>0</v>
      </c>
      <c r="BF26" s="144">
        <f t="shared" si="64"/>
        <v>0</v>
      </c>
      <c r="BG26" s="134">
        <f t="shared" si="60"/>
        <v>16961019.399999999</v>
      </c>
      <c r="BH26" s="139">
        <f t="shared" si="44"/>
        <v>0.89763102878490142</v>
      </c>
      <c r="BI26" s="122"/>
    </row>
    <row r="27" spans="2:61" x14ac:dyDescent="0.3">
      <c r="B27" s="249"/>
      <c r="C27" s="335" t="s">
        <v>72</v>
      </c>
      <c r="D27" s="335"/>
      <c r="E27" s="335"/>
      <c r="F27" s="335"/>
      <c r="G27" s="335"/>
      <c r="H27" s="335"/>
      <c r="I27" s="335"/>
      <c r="J27" s="335"/>
      <c r="K27" s="335"/>
      <c r="L27" s="335"/>
      <c r="M27" s="335"/>
      <c r="N27" s="336"/>
      <c r="O27" s="253"/>
      <c r="Q27" s="337" t="s">
        <v>72</v>
      </c>
      <c r="R27" s="337"/>
      <c r="S27" s="337"/>
      <c r="T27" s="337"/>
      <c r="U27" s="337"/>
      <c r="V27" s="337"/>
      <c r="W27" s="337"/>
      <c r="X27" s="337"/>
      <c r="Y27" s="337"/>
      <c r="Z27" s="337"/>
      <c r="AA27" s="337"/>
      <c r="AB27" s="337"/>
      <c r="AC27" s="337"/>
      <c r="AD27" s="337"/>
      <c r="AE27" s="115"/>
      <c r="AF27" s="337" t="s">
        <v>72</v>
      </c>
      <c r="AG27" s="337"/>
      <c r="AH27" s="337"/>
      <c r="AI27" s="337"/>
      <c r="AJ27" s="337"/>
      <c r="AK27" s="337"/>
      <c r="AL27" s="337"/>
      <c r="AM27" s="337"/>
      <c r="AN27" s="337"/>
      <c r="AO27" s="337"/>
      <c r="AP27" s="337"/>
      <c r="AQ27" s="337"/>
      <c r="AR27" s="337"/>
      <c r="AS27" s="337"/>
      <c r="AT27" s="115"/>
      <c r="AU27" s="337" t="s">
        <v>72</v>
      </c>
      <c r="AV27" s="337"/>
      <c r="AW27" s="337"/>
      <c r="AX27" s="337"/>
      <c r="AY27" s="337"/>
      <c r="AZ27" s="337"/>
      <c r="BA27" s="337"/>
      <c r="BB27" s="337"/>
      <c r="BC27" s="337"/>
      <c r="BD27" s="337"/>
      <c r="BE27" s="337"/>
      <c r="BF27" s="337"/>
      <c r="BG27" s="337"/>
      <c r="BH27" s="337"/>
      <c r="BI27" s="115"/>
    </row>
    <row r="28" spans="2:61" outlineLevel="1" x14ac:dyDescent="0.3">
      <c r="B28" s="246"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200">
        <f>SUMIFS('Conciliação Bancária 2016.17.18'!$J:$J,'Conciliação Bancária 2016.17.18'!$K:$K,'Base -Receita-Despesa'!$B28,'Conciliação Bancária 2016.17.18'!$D:$D,'Base -Receita-Despesa'!N$5)</f>
        <v>292045.81</v>
      </c>
      <c r="O28" s="241">
        <f>SUM(C28:N28)</f>
        <v>2795516.96</v>
      </c>
      <c r="P28" s="208"/>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999221.79</v>
      </c>
      <c r="AO28" s="131">
        <f>SUMIFS('Conciliação Bancária 2016.17.18'!$J:$J,'Conciliação Bancária 2016.17.18'!$K:$K,'Base -Receita-Despesa'!$B28,'Conciliação Bancária 2016.17.18'!$D:$D,'Base -Receita-Despesa'!AO$5)</f>
        <v>261283.05999999997</v>
      </c>
      <c r="AP28" s="131">
        <f>SUMIFS('Conciliação Bancária 2016.17.18'!$J:$J,'Conciliação Bancária 2016.17.18'!$K:$K,'Base -Receita-Despesa'!$B28,'Conciliação Bancária 2016.17.18'!$D:$D,'Base -Receita-Despesa'!AP$5)</f>
        <v>808.22</v>
      </c>
      <c r="AQ28" s="131">
        <f>SUMIFS('Conciliação Bancária 2016.17.18'!$J:$J,'Conciliação Bancária 2016.17.18'!$K:$K,'Base -Receita-Despesa'!$B28,'Conciliação Bancária 2016.17.18'!$D:$D,'Base -Receita-Despesa'!AQ$5)</f>
        <v>2279067.5900000003</v>
      </c>
      <c r="AR28" s="134">
        <f>SUM(AF28:AQ28)</f>
        <v>28669377.629999995</v>
      </c>
      <c r="AS28" s="139">
        <f>AR28/$AR$31</f>
        <v>4.6259724749082105</v>
      </c>
      <c r="AT28" s="115"/>
      <c r="AU28" s="131">
        <f>SUMIFS('Conciliação Bancária 2016.17.18'!$J:$J,'Conciliação Bancária 2016.17.18'!$K:$K,'Base -Receita-Despesa'!$B28,'Conciliação Bancária 2016.17.18'!$D:$D,'Base -Receita-Despesa'!AU$5)</f>
        <v>801019.31000000017</v>
      </c>
      <c r="AV28" s="131">
        <f>SUMIFS('Conciliação Bancária 2016.17.18'!$J:$J,'Conciliação Bancária 2016.17.18'!$K:$K,'Base -Receita-Despesa'!$B28,'Conciliação Bancária 2016.17.18'!$D:$D,'Base -Receita-Despesa'!AV$5)</f>
        <v>693973.52999999991</v>
      </c>
      <c r="AW28" s="131">
        <f>SUMIFS('Conciliação Bancária 2016.17.18'!$J:$J,'Conciliação Bancária 2016.17.18'!$K:$K,'Base -Receita-Despesa'!$B28,'Conciliação Bancária 2016.17.18'!$D:$D,'Base -Receita-Despesa'!AW$5)</f>
        <v>837149.1</v>
      </c>
      <c r="AX28" s="131">
        <f>SUMIFS('Conciliação Bancária 2016.17.18'!$J:$J,'Conciliação Bancária 2016.17.18'!$K:$K,'Base -Receita-Despesa'!$B28,'Conciliação Bancária 2016.17.18'!$D:$D,'Base -Receita-Despesa'!AX$5)</f>
        <v>75699.599999999977</v>
      </c>
      <c r="AY28" s="131">
        <f>SUMIFS('Conciliação Bancária 2016.17.18'!$J:$J,'Conciliação Bancária 2016.17.18'!$K:$K,'Base -Receita-Despesa'!$B28,'Conciliação Bancária 2016.17.18'!$D:$D,'Base -Receita-Despesa'!AY$5)</f>
        <v>3273795.07</v>
      </c>
      <c r="AZ28" s="131">
        <f>SUMIFS('Conciliação Bancária 2016.17.18'!$J:$J,'Conciliação Bancária 2016.17.18'!$K:$K,'Base -Receita-Despesa'!$B28,'Conciliação Bancária 2016.17.18'!$D:$D,'Base -Receita-Despesa'!AZ$5)</f>
        <v>2631117.8000000003</v>
      </c>
      <c r="BA28" s="131">
        <f>SUMIFS('Conciliação Bancária 2016.17.18'!$J:$J,'Conciliação Bancária 2016.17.18'!$K:$K,'Base -Receita-Despesa'!$B28,'Conciliação Bancária 2016.17.18'!$D:$D,'Base -Receita-Despesa'!BA$5)</f>
        <v>0</v>
      </c>
      <c r="BB28" s="131">
        <f>SUMIFS('Conciliação Bancária 2016.17.18'!$J:$J,'Conciliação Bancária 2016.17.18'!$K:$K,'Base -Receita-Despesa'!$B28,'Conciliação Bancária 2016.17.18'!$D:$D,'Base -Receita-Despesa'!BB$5)</f>
        <v>0</v>
      </c>
      <c r="BC28" s="131">
        <f>SUMIFS('Conciliação Bancária 2016.17.18'!$J:$J,'Conciliação Bancária 2016.17.18'!$K:$K,'Base -Receita-Despesa'!$B28,'Conciliação Bancária 2016.17.18'!$D:$D,'Base -Receita-Despesa'!BC$5)</f>
        <v>0</v>
      </c>
      <c r="BD28" s="131">
        <f>SUMIFS('Conciliação Bancária 2016.17.18'!$J:$J,'Conciliação Bancária 2016.17.18'!$K:$K,'Base -Receita-Despesa'!$B28,'Conciliação Bancária 2016.17.18'!$D:$D,'Base -Receita-Despesa'!BD$5)</f>
        <v>0</v>
      </c>
      <c r="BE28" s="131">
        <f>SUMIFS('Conciliação Bancária 2016.17.18'!$J:$J,'Conciliação Bancária 2016.17.18'!$K:$K,'Base -Receita-Despesa'!$B28,'Conciliação Bancária 2016.17.18'!$D:$D,'Base -Receita-Despesa'!BE$5)</f>
        <v>0</v>
      </c>
      <c r="BF28" s="131">
        <f>SUMIFS('Conciliação Bancária 2016.17.18'!$J:$J,'Conciliação Bancária 2016.17.18'!$K:$K,'Base -Receita-Despesa'!$B28,'Conciliação Bancária 2016.17.18'!$D:$D,'Base -Receita-Despesa'!BF$5)</f>
        <v>0</v>
      </c>
      <c r="BG28" s="134">
        <f>SUM(AU28:BF28)</f>
        <v>8312754.4100000001</v>
      </c>
      <c r="BH28" s="139">
        <f>BG28/$AR$31</f>
        <v>1.3413117503845808</v>
      </c>
      <c r="BI28" s="115"/>
    </row>
    <row r="29" spans="2:61" outlineLevel="1" x14ac:dyDescent="0.3">
      <c r="B29" s="246"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200">
        <f>SUMIFS('Conciliação Bancária 2016.17.18'!$J:$J,'Conciliação Bancária 2016.17.18'!$K:$K,'Base -Receita-Despesa'!$B29,'Conciliação Bancária 2016.17.18'!$D:$D,'Base -Receita-Despesa'!N$5)</f>
        <v>-1298663.32</v>
      </c>
      <c r="O29" s="241">
        <f>SUM(C29:N29)</f>
        <v>-3901836.4699999997</v>
      </c>
      <c r="P29" s="208"/>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-195152.22</v>
      </c>
      <c r="AO29" s="131">
        <f>SUMIFS('Conciliação Bancária 2016.17.18'!$J:$J,'Conciliação Bancária 2016.17.18'!$K:$K,'Base -Receita-Despesa'!$B29,'Conciliação Bancária 2016.17.18'!$D:$D,'Base -Receita-Despesa'!AO$5)</f>
        <v>-77216.34</v>
      </c>
      <c r="AP29" s="131">
        <f>SUMIFS('Conciliação Bancária 2016.17.18'!$J:$J,'Conciliação Bancária 2016.17.18'!$K:$K,'Base -Receita-Despesa'!$B29,'Conciliação Bancária 2016.17.18'!$D:$D,'Base -Receita-Despesa'!AP$5)</f>
        <v>-790000</v>
      </c>
      <c r="AQ29" s="131">
        <f>SUMIFS('Conciliação Bancária 2016.17.18'!$J:$J,'Conciliação Bancária 2016.17.18'!$K:$K,'Base -Receita-Despesa'!$B29,'Conciliação Bancária 2016.17.18'!$D:$D,'Base -Receita-Despesa'!AQ$5)</f>
        <v>-1490000</v>
      </c>
      <c r="AR29" s="134">
        <f>SUM(AF29:AQ29)</f>
        <v>-22471896.389999997</v>
      </c>
      <c r="AS29" s="139">
        <f>AR29/$AR$31</f>
        <v>-3.6259724749082101</v>
      </c>
      <c r="AT29" s="115"/>
      <c r="AU29" s="131">
        <f>SUMIFS('Conciliação Bancária 2016.17.18'!$J:$J,'Conciliação Bancária 2016.17.18'!$K:$K,'Base -Receita-Despesa'!$B29,'Conciliação Bancária 2016.17.18'!$D:$D,'Base -Receita-Despesa'!AU$5)</f>
        <v>-890000</v>
      </c>
      <c r="AV29" s="131">
        <f>SUMIFS('Conciliação Bancária 2016.17.18'!$J:$J,'Conciliação Bancária 2016.17.18'!$K:$K,'Base -Receita-Despesa'!$B29,'Conciliação Bancária 2016.17.18'!$D:$D,'Base -Receita-Despesa'!AV$5)</f>
        <v>-1027000</v>
      </c>
      <c r="AW29" s="131">
        <f>SUMIFS('Conciliação Bancária 2016.17.18'!$J:$J,'Conciliação Bancária 2016.17.18'!$K:$K,'Base -Receita-Despesa'!$B29,'Conciliação Bancária 2016.17.18'!$D:$D,'Base -Receita-Despesa'!AW$5)</f>
        <v>-490343.05</v>
      </c>
      <c r="AX29" s="131">
        <f>SUMIFS('Conciliação Bancária 2016.17.18'!$J:$J,'Conciliação Bancária 2016.17.18'!$K:$K,'Base -Receita-Despesa'!$B29,'Conciliação Bancária 2016.17.18'!$D:$D,'Base -Receita-Despesa'!AX$5)</f>
        <v>-1000000</v>
      </c>
      <c r="AY29" s="131">
        <f>SUMIFS('Conciliação Bancária 2016.17.18'!$J:$J,'Conciliação Bancária 2016.17.18'!$K:$K,'Base -Receita-Despesa'!$B29,'Conciliação Bancária 2016.17.18'!$D:$D,'Base -Receita-Despesa'!AY$5)</f>
        <v>-2815863.23</v>
      </c>
      <c r="AZ29" s="131">
        <f>SUMIFS('Conciliação Bancária 2016.17.18'!$J:$J,'Conciliação Bancária 2016.17.18'!$K:$K,'Base -Receita-Despesa'!$B29,'Conciliação Bancária 2016.17.18'!$D:$D,'Base -Receita-Despesa'!AZ$5)</f>
        <v>-4432497.79</v>
      </c>
      <c r="BA29" s="131">
        <f>SUMIFS('Conciliação Bancária 2016.17.18'!$J:$J,'Conciliação Bancária 2016.17.18'!$K:$K,'Base -Receita-Despesa'!$B29,'Conciliação Bancária 2016.17.18'!$D:$D,'Base -Receita-Despesa'!BA$5)</f>
        <v>0</v>
      </c>
      <c r="BB29" s="131">
        <f>SUMIFS('Conciliação Bancária 2016.17.18'!$J:$J,'Conciliação Bancária 2016.17.18'!$K:$K,'Base -Receita-Despesa'!$B29,'Conciliação Bancária 2016.17.18'!$D:$D,'Base -Receita-Despesa'!BB$5)</f>
        <v>0</v>
      </c>
      <c r="BC29" s="131">
        <f>SUMIFS('Conciliação Bancária 2016.17.18'!$J:$J,'Conciliação Bancária 2016.17.18'!$K:$K,'Base -Receita-Despesa'!$B29,'Conciliação Bancária 2016.17.18'!$D:$D,'Base -Receita-Despesa'!BC$5)</f>
        <v>0</v>
      </c>
      <c r="BD29" s="131">
        <f>SUMIFS('Conciliação Bancária 2016.17.18'!$J:$J,'Conciliação Bancária 2016.17.18'!$K:$K,'Base -Receita-Despesa'!$B29,'Conciliação Bancária 2016.17.18'!$D:$D,'Base -Receita-Despesa'!BD$5)</f>
        <v>0</v>
      </c>
      <c r="BE29" s="131">
        <f>SUMIFS('Conciliação Bancária 2016.17.18'!$J:$J,'Conciliação Bancária 2016.17.18'!$K:$K,'Base -Receita-Despesa'!$B29,'Conciliação Bancária 2016.17.18'!$D:$D,'Base -Receita-Despesa'!BE$5)</f>
        <v>0</v>
      </c>
      <c r="BF29" s="131">
        <f>SUMIFS('Conciliação Bancária 2016.17.18'!$J:$J,'Conciliação Bancária 2016.17.18'!$K:$K,'Base -Receita-Despesa'!$B29,'Conciliação Bancária 2016.17.18'!$D:$D,'Base -Receita-Despesa'!BF$5)</f>
        <v>0</v>
      </c>
      <c r="BG29" s="134">
        <f>SUM(AU29:BF29)</f>
        <v>-10655704.07</v>
      </c>
      <c r="BH29" s="139">
        <f>BG29/$AR$31</f>
        <v>-1.7193604397259947</v>
      </c>
      <c r="BI29" s="115"/>
    </row>
    <row r="30" spans="2:61" outlineLevel="1" x14ac:dyDescent="0.3">
      <c r="B30" s="246"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200">
        <f>SUMIFS('Conciliação Bancária 2016.17.18'!$J:$J,'Conciliação Bancária 2016.17.18'!$K:$K,'Base -Receita-Despesa'!$B30,'Conciliação Bancária 2016.17.18'!$D:$D,'Base -Receita-Despesa'!N$5)</f>
        <v>0</v>
      </c>
      <c r="O30" s="241">
        <f>SUM(C30:N30)</f>
        <v>0</v>
      </c>
      <c r="P30" s="208"/>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c r="AU30" s="131">
        <f>SUMIFS('Conciliação Bancária 2016.17.18'!$J:$J,'Conciliação Bancária 2016.17.18'!$K:$K,'Base -Receita-Despesa'!$B30,'Conciliação Bancária 2016.17.18'!$D:$D,'Base -Receita-Despesa'!AU$5)</f>
        <v>0</v>
      </c>
      <c r="AV30" s="131">
        <f>SUMIFS('Conciliação Bancária 2016.17.18'!$J:$J,'Conciliação Bancária 2016.17.18'!$K:$K,'Base -Receita-Despesa'!$B30,'Conciliação Bancária 2016.17.18'!$D:$D,'Base -Receita-Despesa'!AV$5)</f>
        <v>0</v>
      </c>
      <c r="AW30" s="131">
        <f>SUMIFS('Conciliação Bancária 2016.17.18'!$J:$J,'Conciliação Bancária 2016.17.18'!$K:$K,'Base -Receita-Despesa'!$B30,'Conciliação Bancária 2016.17.18'!$D:$D,'Base -Receita-Despesa'!AW$5)</f>
        <v>0</v>
      </c>
      <c r="AX30" s="131">
        <f>SUMIFS('Conciliação Bancária 2016.17.18'!$J:$J,'Conciliação Bancária 2016.17.18'!$K:$K,'Base -Receita-Despesa'!$B30,'Conciliação Bancária 2016.17.18'!$D:$D,'Base -Receita-Despesa'!AX$5)</f>
        <v>0</v>
      </c>
      <c r="AY30" s="131">
        <f>SUMIFS('Conciliação Bancária 2016.17.18'!$J:$J,'Conciliação Bancária 2016.17.18'!$K:$K,'Base -Receita-Despesa'!$B30,'Conciliação Bancária 2016.17.18'!$D:$D,'Base -Receita-Despesa'!AY$5)</f>
        <v>0</v>
      </c>
      <c r="AZ30" s="131">
        <f>SUMIFS('Conciliação Bancária 2016.17.18'!$J:$J,'Conciliação Bancária 2016.17.18'!$K:$K,'Base -Receita-Despesa'!$B30,'Conciliação Bancária 2016.17.18'!$D:$D,'Base -Receita-Despesa'!AZ$5)</f>
        <v>0</v>
      </c>
      <c r="BA30" s="131">
        <f>SUMIFS('Conciliação Bancária 2016.17.18'!$J:$J,'Conciliação Bancária 2016.17.18'!$K:$K,'Base -Receita-Despesa'!$B30,'Conciliação Bancária 2016.17.18'!$D:$D,'Base -Receita-Despesa'!BA$5)</f>
        <v>0</v>
      </c>
      <c r="BB30" s="131">
        <f>SUMIFS('Conciliação Bancária 2016.17.18'!$J:$J,'Conciliação Bancária 2016.17.18'!$K:$K,'Base -Receita-Despesa'!$B30,'Conciliação Bancária 2016.17.18'!$D:$D,'Base -Receita-Despesa'!BB$5)</f>
        <v>0</v>
      </c>
      <c r="BC30" s="131">
        <f>SUMIFS('Conciliação Bancária 2016.17.18'!$J:$J,'Conciliação Bancária 2016.17.18'!$K:$K,'Base -Receita-Despesa'!$B30,'Conciliação Bancária 2016.17.18'!$D:$D,'Base -Receita-Despesa'!BC$5)</f>
        <v>0</v>
      </c>
      <c r="BD30" s="131">
        <f>SUMIFS('Conciliação Bancária 2016.17.18'!$J:$J,'Conciliação Bancária 2016.17.18'!$K:$K,'Base -Receita-Despesa'!$B30,'Conciliação Bancária 2016.17.18'!$D:$D,'Base -Receita-Despesa'!BD$5)</f>
        <v>0</v>
      </c>
      <c r="BE30" s="131">
        <f>SUMIFS('Conciliação Bancária 2016.17.18'!$J:$J,'Conciliação Bancária 2016.17.18'!$K:$K,'Base -Receita-Despesa'!$B30,'Conciliação Bancária 2016.17.18'!$D:$D,'Base -Receita-Despesa'!BE$5)</f>
        <v>0</v>
      </c>
      <c r="BF30" s="131">
        <f>SUMIFS('Conciliação Bancária 2016.17.18'!$J:$J,'Conciliação Bancária 2016.17.18'!$K:$K,'Base -Receita-Despesa'!$B30,'Conciliação Bancária 2016.17.18'!$D:$D,'Base -Receita-Despesa'!BF$5)</f>
        <v>0</v>
      </c>
      <c r="BG30" s="134">
        <f>SUM(AU30:BF30)</f>
        <v>0</v>
      </c>
      <c r="BH30" s="139">
        <f>BG30/$AR$31</f>
        <v>0</v>
      </c>
      <c r="BI30" s="115"/>
    </row>
    <row r="31" spans="2:61" s="117" customFormat="1" x14ac:dyDescent="0.3">
      <c r="B31" s="247" t="s">
        <v>76</v>
      </c>
      <c r="C31" s="141">
        <f>SUM(C28:C30)</f>
        <v>0</v>
      </c>
      <c r="D31" s="141">
        <f t="shared" ref="D31:O31" si="65">SUM(D28:D30)</f>
        <v>0</v>
      </c>
      <c r="E31" s="141">
        <f t="shared" si="65"/>
        <v>0</v>
      </c>
      <c r="F31" s="141">
        <f t="shared" si="65"/>
        <v>0</v>
      </c>
      <c r="G31" s="141">
        <f t="shared" si="65"/>
        <v>0</v>
      </c>
      <c r="H31" s="141">
        <f t="shared" si="65"/>
        <v>-362605.50000000006</v>
      </c>
      <c r="I31" s="141">
        <f t="shared" si="65"/>
        <v>115741.16000000003</v>
      </c>
      <c r="J31" s="141">
        <f t="shared" si="65"/>
        <v>129800.46999999997</v>
      </c>
      <c r="K31" s="141">
        <f t="shared" si="65"/>
        <v>-25794.600000000006</v>
      </c>
      <c r="L31" s="141">
        <f t="shared" si="65"/>
        <v>-58144.199999999983</v>
      </c>
      <c r="M31" s="141">
        <f t="shared" si="65"/>
        <v>101300.67000000004</v>
      </c>
      <c r="N31" s="202">
        <f>SUM(N28:N30)</f>
        <v>-1006617.51</v>
      </c>
      <c r="O31" s="219">
        <f t="shared" si="65"/>
        <v>-1106319.5099999998</v>
      </c>
      <c r="P31" s="211"/>
      <c r="Q31" s="141">
        <f t="shared" ref="Q31" si="66">SUM(Q28:Q30)</f>
        <v>798709.62999999989</v>
      </c>
      <c r="R31" s="141">
        <f t="shared" ref="R31" si="67">SUM(R28:R30)</f>
        <v>93793.080000000016</v>
      </c>
      <c r="S31" s="141">
        <f t="shared" ref="S31" si="68">SUM(S28:S30)</f>
        <v>1675.69</v>
      </c>
      <c r="T31" s="141">
        <f t="shared" ref="T31" si="69">SUM(T28:T30)</f>
        <v>0</v>
      </c>
      <c r="U31" s="141">
        <f t="shared" ref="U31" si="70">SUM(U28:U30)</f>
        <v>-1519436.25</v>
      </c>
      <c r="V31" s="141">
        <f t="shared" ref="V31" si="71">SUM(V28:V30)</f>
        <v>-6221.6799999999348</v>
      </c>
      <c r="W31" s="141">
        <f t="shared" ref="W31" si="72">SUM(W28:W30)</f>
        <v>-747803.48</v>
      </c>
      <c r="X31" s="141">
        <f t="shared" ref="X31" si="73">SUM(X28:X30)</f>
        <v>511185.17999999993</v>
      </c>
      <c r="Y31" s="141">
        <f t="shared" ref="Y31" si="74">SUM(Y28:Y30)</f>
        <v>576221.57999999996</v>
      </c>
      <c r="Z31" s="141">
        <f t="shared" ref="Z31" si="75">SUM(Z28:Z30)</f>
        <v>-193124.42000000016</v>
      </c>
      <c r="AA31" s="141">
        <f t="shared" ref="AA31" si="76">SUM(AA28:AA30)</f>
        <v>71949.370000000112</v>
      </c>
      <c r="AB31" s="141">
        <f t="shared" ref="AB31" si="77">SUM(AB28:AB30)</f>
        <v>-4475623.75</v>
      </c>
      <c r="AC31" s="141">
        <f t="shared" ref="AC31" si="78">SUM(AC28:AC30)</f>
        <v>-4888675.0499999989</v>
      </c>
      <c r="AD31" s="139">
        <f>AC31/$AC$31</f>
        <v>1</v>
      </c>
      <c r="AE31" s="122"/>
      <c r="AF31" s="141">
        <f t="shared" ref="AF31" si="79">SUM(AF28:AF30)</f>
        <v>-2121698.5499999998</v>
      </c>
      <c r="AG31" s="141">
        <f t="shared" ref="AG31" si="80">SUM(AG28:AG30)</f>
        <v>1838349.92</v>
      </c>
      <c r="AH31" s="141">
        <f t="shared" ref="AH31" si="81">SUM(AH28:AH30)</f>
        <v>227380.24999999977</v>
      </c>
      <c r="AI31" s="141">
        <f t="shared" ref="AI31" si="82">SUM(AI28:AI30)</f>
        <v>1446636.6099999994</v>
      </c>
      <c r="AJ31" s="141">
        <f t="shared" ref="AJ31" si="83">SUM(AJ28:AJ30)</f>
        <v>-477060.72999999952</v>
      </c>
      <c r="AK31" s="141">
        <f t="shared" ref="AK31" si="84">SUM(AK28:AK30)</f>
        <v>940965.35000000009</v>
      </c>
      <c r="AL31" s="141">
        <f t="shared" ref="AL31" si="85">SUM(AL28:AL30)</f>
        <v>922216.21</v>
      </c>
      <c r="AM31" s="141">
        <f t="shared" ref="AM31" si="86">SUM(AM28:AM30)</f>
        <v>2432680.0799999996</v>
      </c>
      <c r="AN31" s="141">
        <f t="shared" ref="AN31" si="87">SUM(AN28:AN30)</f>
        <v>804069.57000000007</v>
      </c>
      <c r="AO31" s="141">
        <f t="shared" ref="AO31" si="88">SUM(AO28:AO30)</f>
        <v>184066.71999999997</v>
      </c>
      <c r="AP31" s="141">
        <f t="shared" ref="AP31" si="89">SUM(AP28:AP30)</f>
        <v>-789191.78</v>
      </c>
      <c r="AQ31" s="141">
        <f t="shared" ref="AQ31" si="90">SUM(AQ28:AQ30)</f>
        <v>789067.59000000032</v>
      </c>
      <c r="AR31" s="141">
        <f t="shared" ref="AR31" si="91">SUM(AR28:AR30)</f>
        <v>6197481.2399999984</v>
      </c>
      <c r="AS31" s="139">
        <f>AR31/$AR$31</f>
        <v>1</v>
      </c>
      <c r="AT31" s="122"/>
      <c r="AU31" s="141">
        <f t="shared" ref="AU31:BG31" si="92">SUM(AU28:AU30)</f>
        <v>-88980.689999999828</v>
      </c>
      <c r="AV31" s="141">
        <f t="shared" si="92"/>
        <v>-333026.47000000009</v>
      </c>
      <c r="AW31" s="141">
        <f t="shared" si="92"/>
        <v>346806.05</v>
      </c>
      <c r="AX31" s="141">
        <f t="shared" si="92"/>
        <v>-924300.4</v>
      </c>
      <c r="AY31" s="141">
        <f t="shared" si="92"/>
        <v>457931.83999999985</v>
      </c>
      <c r="AZ31" s="141">
        <f t="shared" si="92"/>
        <v>-1801379.9899999998</v>
      </c>
      <c r="BA31" s="141">
        <f t="shared" si="92"/>
        <v>0</v>
      </c>
      <c r="BB31" s="141">
        <f t="shared" si="92"/>
        <v>0</v>
      </c>
      <c r="BC31" s="141">
        <f t="shared" si="92"/>
        <v>0</v>
      </c>
      <c r="BD31" s="141">
        <f t="shared" si="92"/>
        <v>0</v>
      </c>
      <c r="BE31" s="141">
        <f t="shared" si="92"/>
        <v>0</v>
      </c>
      <c r="BF31" s="141">
        <f t="shared" si="92"/>
        <v>0</v>
      </c>
      <c r="BG31" s="141">
        <f t="shared" si="92"/>
        <v>-2342949.66</v>
      </c>
      <c r="BH31" s="139">
        <f>BG31/$AR$31</f>
        <v>-0.37804868934141395</v>
      </c>
      <c r="BI31" s="122"/>
    </row>
    <row r="32" spans="2:61" x14ac:dyDescent="0.3">
      <c r="B32" s="246"/>
      <c r="C32" s="335" t="s">
        <v>77</v>
      </c>
      <c r="D32" s="335"/>
      <c r="E32" s="335"/>
      <c r="F32" s="335"/>
      <c r="G32" s="335"/>
      <c r="H32" s="335"/>
      <c r="I32" s="335"/>
      <c r="J32" s="335"/>
      <c r="K32" s="335"/>
      <c r="L32" s="335"/>
      <c r="M32" s="335"/>
      <c r="N32" s="336"/>
      <c r="O32" s="253"/>
      <c r="Q32" s="337" t="s">
        <v>77</v>
      </c>
      <c r="R32" s="337"/>
      <c r="S32" s="337"/>
      <c r="T32" s="337"/>
      <c r="U32" s="337"/>
      <c r="V32" s="337"/>
      <c r="W32" s="337"/>
      <c r="X32" s="337"/>
      <c r="Y32" s="337"/>
      <c r="Z32" s="337"/>
      <c r="AA32" s="337"/>
      <c r="AB32" s="337"/>
      <c r="AC32" s="337"/>
      <c r="AD32" s="337"/>
      <c r="AE32" s="115"/>
      <c r="AF32" s="337" t="s">
        <v>77</v>
      </c>
      <c r="AG32" s="337"/>
      <c r="AH32" s="337"/>
      <c r="AI32" s="337"/>
      <c r="AJ32" s="337"/>
      <c r="AK32" s="337"/>
      <c r="AL32" s="337"/>
      <c r="AM32" s="337"/>
      <c r="AN32" s="337"/>
      <c r="AO32" s="337"/>
      <c r="AP32" s="337"/>
      <c r="AQ32" s="337"/>
      <c r="AR32" s="337"/>
      <c r="AS32" s="337"/>
      <c r="AT32" s="115"/>
      <c r="AU32" s="337" t="s">
        <v>77</v>
      </c>
      <c r="AV32" s="337"/>
      <c r="AW32" s="337"/>
      <c r="AX32" s="337"/>
      <c r="AY32" s="337"/>
      <c r="AZ32" s="337"/>
      <c r="BA32" s="337"/>
      <c r="BB32" s="337"/>
      <c r="BC32" s="337"/>
      <c r="BD32" s="337"/>
      <c r="BE32" s="337"/>
      <c r="BF32" s="337"/>
      <c r="BG32" s="337"/>
      <c r="BH32" s="337"/>
      <c r="BI32" s="115"/>
    </row>
    <row r="33" spans="2:61" outlineLevel="1" x14ac:dyDescent="0.3">
      <c r="B33" s="246" t="s">
        <v>10</v>
      </c>
      <c r="C33" s="216">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2">
        <f>SUMIFS('Conciliação Bancária 2016.17.18'!$J:$J,'Conciliação Bancária 2016.17.18'!$K:$K,'Base -Receita-Despesa'!$B33,'Conciliação Bancária 2016.17.18'!$D:$D,'Base -Receita-Despesa'!N$5)</f>
        <v>0</v>
      </c>
      <c r="O33" s="220">
        <f t="shared" ref="O33:O49" si="93">SUM(C33:N33)</f>
        <v>-27345.360000000001</v>
      </c>
      <c r="P33" s="208"/>
      <c r="Q33" s="216">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94">SUM(Q33:AB33)</f>
        <v>-1147570.6200000001</v>
      </c>
      <c r="AD33" s="139">
        <f t="shared" ref="AD33:AD53" si="95">AC33/$AC$53</f>
        <v>6.1952257584189423E-2</v>
      </c>
      <c r="AE33" s="115"/>
      <c r="AF33" s="216">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-20431.27</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-1083</v>
      </c>
      <c r="AR33" s="148">
        <f t="shared" ref="AR33:AR49" si="96">SUM(AF33:AQ33)</f>
        <v>-1008295.4</v>
      </c>
      <c r="AS33" s="139">
        <f t="shared" ref="AS33:AS53" si="97">AR33/$AR$53</f>
        <v>3.6295377366858922E-2</v>
      </c>
      <c r="AT33" s="115"/>
      <c r="AU33" s="216">
        <f>SUMIFS('Conciliação Bancária 2016.17.18'!$J:$J,'Conciliação Bancária 2016.17.18'!$K:$K,'Base -Receita-Despesa'!$B33,'Conciliação Bancária 2016.17.18'!$D:$D,'Base -Receita-Despesa'!AU$5)</f>
        <v>-4331</v>
      </c>
      <c r="AV33" s="146">
        <f>SUMIFS('Conciliação Bancária 2016.17.18'!$J:$J,'Conciliação Bancária 2016.17.18'!$K:$K,'Base -Receita-Despesa'!$B33,'Conciliação Bancária 2016.17.18'!$D:$D,'Base -Receita-Despesa'!AV$5)</f>
        <v>-28401.599999999999</v>
      </c>
      <c r="AW33" s="146">
        <f>SUMIFS('Conciliação Bancária 2016.17.18'!$J:$J,'Conciliação Bancária 2016.17.18'!$K:$K,'Base -Receita-Despesa'!$B33,'Conciliação Bancária 2016.17.18'!$D:$D,'Base -Receita-Despesa'!AW$5)</f>
        <v>0</v>
      </c>
      <c r="AX33" s="146">
        <f>SUMIFS('Conciliação Bancária 2016.17.18'!$J:$J,'Conciliação Bancária 2016.17.18'!$K:$K,'Base -Receita-Despesa'!$B33,'Conciliação Bancária 2016.17.18'!$D:$D,'Base -Receita-Despesa'!AX$5)</f>
        <v>0</v>
      </c>
      <c r="AY33" s="146">
        <f>SUMIFS('Conciliação Bancária 2016.17.18'!$J:$J,'Conciliação Bancária 2016.17.18'!$K:$K,'Base -Receita-Despesa'!$B33,'Conciliação Bancária 2016.17.18'!$D:$D,'Base -Receita-Despesa'!AY$5)</f>
        <v>-4541.66</v>
      </c>
      <c r="AZ33" s="146">
        <f>SUMIFS('Conciliação Bancária 2016.17.18'!$J:$J,'Conciliação Bancária 2016.17.18'!$K:$K,'Base -Receita-Despesa'!$B33,'Conciliação Bancária 2016.17.18'!$D:$D,'Base -Receita-Despesa'!AZ$5)</f>
        <v>-4978.6499999999996</v>
      </c>
      <c r="BA33" s="146">
        <f>SUMIFS('Conciliação Bancária 2016.17.18'!$J:$J,'Conciliação Bancária 2016.17.18'!$K:$K,'Base -Receita-Despesa'!$B33,'Conciliação Bancária 2016.17.18'!$D:$D,'Base -Receita-Despesa'!BA$5)</f>
        <v>0</v>
      </c>
      <c r="BB33" s="146">
        <f>SUMIFS('Conciliação Bancária 2016.17.18'!$J:$J,'Conciliação Bancária 2016.17.18'!$K:$K,'Base -Receita-Despesa'!$B33,'Conciliação Bancária 2016.17.18'!$D:$D,'Base -Receita-Despesa'!BB$5)</f>
        <v>0</v>
      </c>
      <c r="BC33" s="146">
        <f>SUMIFS('Conciliação Bancária 2016.17.18'!$J:$J,'Conciliação Bancária 2016.17.18'!$K:$K,'Base -Receita-Despesa'!$B33,'Conciliação Bancária 2016.17.18'!$D:$D,'Base -Receita-Despesa'!BC$5)</f>
        <v>0</v>
      </c>
      <c r="BD33" s="146">
        <f>SUMIFS('Conciliação Bancária 2016.17.18'!$J:$J,'Conciliação Bancária 2016.17.18'!$K:$K,'Base -Receita-Despesa'!$B33,'Conciliação Bancária 2016.17.18'!$D:$D,'Base -Receita-Despesa'!BD$5)</f>
        <v>0</v>
      </c>
      <c r="BE33" s="146">
        <f>SUMIFS('Conciliação Bancária 2016.17.18'!$J:$J,'Conciliação Bancária 2016.17.18'!$K:$K,'Base -Receita-Despesa'!$B33,'Conciliação Bancária 2016.17.18'!$D:$D,'Base -Receita-Despesa'!BE$5)</f>
        <v>0</v>
      </c>
      <c r="BF33" s="146">
        <f>SUMIFS('Conciliação Bancária 2016.17.18'!$J:$J,'Conciliação Bancária 2016.17.18'!$K:$K,'Base -Receita-Despesa'!$B33,'Conciliação Bancária 2016.17.18'!$D:$D,'Base -Receita-Despesa'!BF$5)</f>
        <v>0</v>
      </c>
      <c r="BG33" s="148">
        <f t="shared" ref="BG33:BG49" si="98">SUM(AU33:BF33)</f>
        <v>-42252.909999999996</v>
      </c>
      <c r="BH33" s="139">
        <f t="shared" ref="BH33:BH53" si="99">BG33/$AR$53</f>
        <v>1.5209682730853743E-3</v>
      </c>
      <c r="BI33" s="115"/>
    </row>
    <row r="34" spans="2:61" s="196" customFormat="1" outlineLevel="1" x14ac:dyDescent="0.3">
      <c r="B34" s="250" t="s">
        <v>78</v>
      </c>
      <c r="C34" s="217">
        <f>SUMIFS('Conciliação Bancária 2016.17.18'!$J:$J,'Conciliação Bancária 2016.17.18'!$K:$K,'Base -Receita-Despesa'!$B34,'Conciliação Bancária 2016.17.18'!$D:$D,'Base -Receita-Despesa'!C$5)</f>
        <v>-281954.75999999972</v>
      </c>
      <c r="D34" s="193">
        <f>SUMIFS('Conciliação Bancária 2016.17.18'!$J:$J,'Conciliação Bancária 2016.17.18'!$K:$K,'Base -Receita-Despesa'!$B34,'Conciliação Bancária 2016.17.18'!$D:$D,'Base -Receita-Despesa'!D$5)</f>
        <v>-332862.51265641139</v>
      </c>
      <c r="E34" s="193">
        <f>SUMIFS('Conciliação Bancária 2016.17.18'!$J:$J,'Conciliação Bancária 2016.17.18'!$K:$K,'Base -Receita-Despesa'!$B34,'Conciliação Bancária 2016.17.18'!$D:$D,'Base -Receita-Despesa'!E$5)</f>
        <v>-334020.46000000008</v>
      </c>
      <c r="F34" s="193">
        <f>SUMIFS('Conciliação Bancária 2016.17.18'!$J:$J,'Conciliação Bancária 2016.17.18'!$K:$K,'Base -Receita-Despesa'!$B34,'Conciliação Bancária 2016.17.18'!$D:$D,'Base -Receita-Despesa'!F$5)</f>
        <v>-339839.65000000008</v>
      </c>
      <c r="G34" s="193">
        <f>SUMIFS('Conciliação Bancária 2016.17.18'!$J:$J,'Conciliação Bancária 2016.17.18'!$K:$K,'Base -Receita-Despesa'!$B34,'Conciliação Bancária 2016.17.18'!$D:$D,'Base -Receita-Despesa'!G$5)</f>
        <v>-348065.08000000013</v>
      </c>
      <c r="H34" s="193">
        <f>SUMIFS('Conciliação Bancária 2016.17.18'!$J:$J,'Conciliação Bancária 2016.17.18'!$K:$K,'Base -Receita-Despesa'!$B34,'Conciliação Bancária 2016.17.18'!$D:$D,'Base -Receita-Despesa'!H$5)</f>
        <v>-381326.67000000004</v>
      </c>
      <c r="I34" s="193">
        <f>SUMIFS('Conciliação Bancária 2016.17.18'!$J:$J,'Conciliação Bancária 2016.17.18'!$K:$K,'Base -Receita-Despesa'!$B34,'Conciliação Bancária 2016.17.18'!$D:$D,'Base -Receita-Despesa'!I$5)</f>
        <v>-358785.84999999992</v>
      </c>
      <c r="J34" s="193">
        <f>SUMIFS('Conciliação Bancária 2016.17.18'!$J:$J,'Conciliação Bancária 2016.17.18'!$K:$K,'Base -Receita-Despesa'!$B34,'Conciliação Bancária 2016.17.18'!$D:$D,'Base -Receita-Despesa'!J$5)</f>
        <v>-330420.39000000013</v>
      </c>
      <c r="K34" s="193">
        <f>SUMIFS('Conciliação Bancária 2016.17.18'!$J:$J,'Conciliação Bancária 2016.17.18'!$K:$K,'Base -Receita-Despesa'!$B34,'Conciliação Bancária 2016.17.18'!$D:$D,'Base -Receita-Despesa'!K$5)</f>
        <v>-296100.25000000006</v>
      </c>
      <c r="L34" s="193">
        <f>SUMIFS('Conciliação Bancária 2016.17.18'!$J:$J,'Conciliação Bancária 2016.17.18'!$K:$K,'Base -Receita-Despesa'!$B34,'Conciliação Bancária 2016.17.18'!$D:$D,'Base -Receita-Despesa'!L$5)</f>
        <v>-332367.57000000007</v>
      </c>
      <c r="M34" s="193">
        <f>SUMIFS('Conciliação Bancária 2016.17.18'!$J:$J,'Conciliação Bancária 2016.17.18'!$K:$K,'Base -Receita-Despesa'!$B34,'Conciliação Bancária 2016.17.18'!$D:$D,'Base -Receita-Despesa'!M$5)</f>
        <v>-443862.92000000004</v>
      </c>
      <c r="N34" s="233">
        <f>SUMIFS('Conciliação Bancária 2016.17.18'!$J:$J,'Conciliação Bancária 2016.17.18'!$K:$K,'Base -Receita-Despesa'!$B34,'Conciliação Bancária 2016.17.18'!$D:$D,'Base -Receita-Despesa'!N$5)</f>
        <v>-430648.31</v>
      </c>
      <c r="O34" s="240">
        <f t="shared" si="93"/>
        <v>-4210254.4226564113</v>
      </c>
      <c r="P34" s="208"/>
      <c r="Q34" s="217">
        <f>SUMIFS('Conciliação Bancária 2016.17.18'!$J:$J,'Conciliação Bancária 2016.17.18'!$K:$K,'Base -Receita-Despesa'!$B34,'Conciliação Bancária 2016.17.18'!$D:$D,'Base -Receita-Despesa'!Q$5)</f>
        <v>-305058.57999999996</v>
      </c>
      <c r="R34" s="193">
        <f>SUMIFS('Conciliação Bancária 2016.17.18'!$J:$J,'Conciliação Bancária 2016.17.18'!$K:$K,'Base -Receita-Despesa'!$B34,'Conciliação Bancária 2016.17.18'!$D:$D,'Base -Receita-Despesa'!R$5)</f>
        <v>-303823.44</v>
      </c>
      <c r="S34" s="193">
        <f>SUMIFS('Conciliação Bancária 2016.17.18'!$J:$J,'Conciliação Bancária 2016.17.18'!$K:$K,'Base -Receita-Despesa'!$B34,'Conciliação Bancária 2016.17.18'!$D:$D,'Base -Receita-Despesa'!S$5)</f>
        <v>-297512.27</v>
      </c>
      <c r="T34" s="193">
        <f>SUMIFS('Conciliação Bancária 2016.17.18'!$J:$J,'Conciliação Bancária 2016.17.18'!$K:$K,'Base -Receita-Despesa'!$B34,'Conciliação Bancária 2016.17.18'!$D:$D,'Base -Receita-Despesa'!T$5)</f>
        <v>-273865.08999999997</v>
      </c>
      <c r="U34" s="193">
        <f>SUMIFS('Conciliação Bancária 2016.17.18'!$J:$J,'Conciliação Bancária 2016.17.18'!$K:$K,'Base -Receita-Despesa'!$B34,'Conciliação Bancária 2016.17.18'!$D:$D,'Base -Receita-Despesa'!U$5)</f>
        <v>-326470.1399999999</v>
      </c>
      <c r="V34" s="193">
        <f>SUMIFS('Conciliação Bancária 2016.17.18'!$J:$J,'Conciliação Bancária 2016.17.18'!$K:$K,'Base -Receita-Despesa'!$B34,'Conciliação Bancária 2016.17.18'!$D:$D,'Base -Receita-Despesa'!V$5)</f>
        <v>-287150.16000000003</v>
      </c>
      <c r="W34" s="193">
        <f>SUMIFS('Conciliação Bancária 2016.17.18'!$J:$J,'Conciliação Bancária 2016.17.18'!$K:$K,'Base -Receita-Despesa'!$B34,'Conciliação Bancária 2016.17.18'!$D:$D,'Base -Receita-Despesa'!W$5)</f>
        <v>-422413.57000000012</v>
      </c>
      <c r="X34" s="193">
        <f>SUMIFS('Conciliação Bancária 2016.17.18'!$J:$J,'Conciliação Bancária 2016.17.18'!$K:$K,'Base -Receita-Despesa'!$B34,'Conciliação Bancária 2016.17.18'!$D:$D,'Base -Receita-Despesa'!X$5)</f>
        <v>-485857.37999999989</v>
      </c>
      <c r="Y34" s="193">
        <f>SUMIFS('Conciliação Bancária 2016.17.18'!$J:$J,'Conciliação Bancária 2016.17.18'!$K:$K,'Base -Receita-Despesa'!$B34,'Conciliação Bancária 2016.17.18'!$D:$D,'Base -Receita-Despesa'!Y$5)</f>
        <v>-498059.13</v>
      </c>
      <c r="Z34" s="193">
        <f>SUMIFS('Conciliação Bancária 2016.17.18'!$J:$J,'Conciliação Bancária 2016.17.18'!$K:$K,'Base -Receita-Despesa'!$B34,'Conciliação Bancária 2016.17.18'!$D:$D,'Base -Receita-Despesa'!Z$5)</f>
        <v>-468232.93999999994</v>
      </c>
      <c r="AA34" s="193">
        <f>SUMIFS('Conciliação Bancária 2016.17.18'!$J:$J,'Conciliação Bancária 2016.17.18'!$K:$K,'Base -Receita-Despesa'!$B34,'Conciliação Bancária 2016.17.18'!$D:$D,'Base -Receita-Despesa'!AA$5)</f>
        <v>-762435.79000000132</v>
      </c>
      <c r="AB34" s="193">
        <f>SUMIFS('Conciliação Bancária 2016.17.18'!$J:$J,'Conciliação Bancária 2016.17.18'!$K:$K,'Base -Receita-Despesa'!$B34,'Conciliação Bancária 2016.17.18'!$D:$D,'Base -Receita-Despesa'!AB$5)</f>
        <v>-678642.97000000009</v>
      </c>
      <c r="AC34" s="194">
        <f t="shared" si="94"/>
        <v>-5109521.4600000009</v>
      </c>
      <c r="AD34" s="198">
        <f t="shared" si="95"/>
        <v>0.27584044424373955</v>
      </c>
      <c r="AE34" s="195"/>
      <c r="AF34" s="217">
        <f>SUMIFS('Conciliação Bancária 2016.17.18'!$J:$J,'Conciliação Bancária 2016.17.18'!$K:$K,'Base -Receita-Despesa'!$B34,'Conciliação Bancária 2016.17.18'!$D:$D,'Base -Receita-Despesa'!AF$5)</f>
        <v>-577866.77999999968</v>
      </c>
      <c r="AG34" s="193">
        <f>SUMIFS('Conciliação Bancária 2016.17.18'!$J:$J,'Conciliação Bancária 2016.17.18'!$K:$K,'Base -Receita-Despesa'!$B34,'Conciliação Bancária 2016.17.18'!$D:$D,'Base -Receita-Despesa'!AG$5)</f>
        <v>-1068281.1600000001</v>
      </c>
      <c r="AH34" s="193">
        <f>SUMIFS('Conciliação Bancária 2016.17.18'!$J:$J,'Conciliação Bancária 2016.17.18'!$K:$K,'Base -Receita-Despesa'!$B34,'Conciliação Bancária 2016.17.18'!$D:$D,'Base -Receita-Despesa'!AH$5)</f>
        <v>-1088863.78</v>
      </c>
      <c r="AI34" s="193">
        <f>SUMIFS('Conciliação Bancária 2016.17.18'!$J:$J,'Conciliação Bancária 2016.17.18'!$K:$K,'Base -Receita-Despesa'!$B34,'Conciliação Bancária 2016.17.18'!$D:$D,'Base -Receita-Despesa'!AI$5)</f>
        <v>-1303848.5799999998</v>
      </c>
      <c r="AJ34" s="193">
        <f>SUMIFS('Conciliação Bancária 2016.17.18'!$J:$J,'Conciliação Bancária 2016.17.18'!$K:$K,'Base -Receita-Despesa'!$B34,'Conciliação Bancária 2016.17.18'!$D:$D,'Base -Receita-Despesa'!AJ$5)</f>
        <v>-1356376.3199999998</v>
      </c>
      <c r="AK34" s="193">
        <f>SUMIFS('Conciliação Bancária 2016.17.18'!$J:$J,'Conciliação Bancária 2016.17.18'!$K:$K,'Base -Receita-Despesa'!$B34,'Conciliação Bancária 2016.17.18'!$D:$D,'Base -Receita-Despesa'!AK$5)</f>
        <v>-1371872.56</v>
      </c>
      <c r="AL34" s="193">
        <f>SUMIFS('Conciliação Bancária 2016.17.18'!$J:$J,'Conciliação Bancária 2016.17.18'!$K:$K,'Base -Receita-Despesa'!$B34,'Conciliação Bancária 2016.17.18'!$D:$D,'Base -Receita-Despesa'!AL$5)</f>
        <v>-1351573.4200000002</v>
      </c>
      <c r="AM34" s="193">
        <f>SUMIFS('Conciliação Bancária 2016.17.18'!$J:$J,'Conciliação Bancária 2016.17.18'!$K:$K,'Base -Receita-Despesa'!$B34,'Conciliação Bancária 2016.17.18'!$D:$D,'Base -Receita-Despesa'!AM$5)</f>
        <v>-1343721.3700000003</v>
      </c>
      <c r="AN34" s="193">
        <f>SUMIFS('Conciliação Bancária 2016.17.18'!$J:$J,'Conciliação Bancária 2016.17.18'!$K:$K,'Base -Receita-Despesa'!$B34,'Conciliação Bancária 2016.17.18'!$D:$D,'Base -Receita-Despesa'!AN$5)</f>
        <v>-788340.9</v>
      </c>
      <c r="AO34" s="193">
        <f>SUMIFS('Conciliação Bancária 2016.17.18'!$J:$J,'Conciliação Bancária 2016.17.18'!$K:$K,'Base -Receita-Despesa'!$B34,'Conciliação Bancária 2016.17.18'!$D:$D,'Base -Receita-Despesa'!AO$5)</f>
        <v>-1246393.54</v>
      </c>
      <c r="AP34" s="193">
        <f>SUMIFS('Conciliação Bancária 2016.17.18'!$J:$J,'Conciliação Bancária 2016.17.18'!$K:$K,'Base -Receita-Despesa'!$B34,'Conciliação Bancária 2016.17.18'!$D:$D,'Base -Receita-Despesa'!AP$5)</f>
        <v>-783591.6</v>
      </c>
      <c r="AQ34" s="193">
        <f>SUMIFS('Conciliação Bancária 2016.17.18'!$J:$J,'Conciliação Bancária 2016.17.18'!$K:$K,'Base -Receita-Despesa'!$B34,'Conciliação Bancária 2016.17.18'!$D:$D,'Base -Receita-Despesa'!AQ$5)</f>
        <v>-1455509.11</v>
      </c>
      <c r="AR34" s="194">
        <f t="shared" si="96"/>
        <v>-13736239.119999999</v>
      </c>
      <c r="AS34" s="198">
        <f t="shared" si="97"/>
        <v>0.49446023701170316</v>
      </c>
      <c r="AT34" s="195"/>
      <c r="AU34" s="217">
        <f>SUMIFS('Conciliação Bancária 2016.17.18'!$J:$J,'Conciliação Bancária 2016.17.18'!$K:$K,'Base -Receita-Despesa'!$B34,'Conciliação Bancária 2016.17.18'!$D:$D,'Base -Receita-Despesa'!AU$5)</f>
        <v>-544460.66000000015</v>
      </c>
      <c r="AV34" s="193">
        <f>SUMIFS('Conciliação Bancária 2016.17.18'!$J:$J,'Conciliação Bancária 2016.17.18'!$K:$K,'Base -Receita-Despesa'!$B34,'Conciliação Bancária 2016.17.18'!$D:$D,'Base -Receita-Despesa'!AV$5)</f>
        <v>-1101283.3200000003</v>
      </c>
      <c r="AW34" s="193">
        <f>SUMIFS('Conciliação Bancária 2016.17.18'!$J:$J,'Conciliação Bancária 2016.17.18'!$K:$K,'Base -Receita-Despesa'!$B34,'Conciliação Bancária 2016.17.18'!$D:$D,'Base -Receita-Despesa'!AW$5)</f>
        <v>-1443743.01</v>
      </c>
      <c r="AX34" s="193">
        <f>SUMIFS('Conciliação Bancária 2016.17.18'!$J:$J,'Conciliação Bancária 2016.17.18'!$K:$K,'Base -Receita-Despesa'!$B34,'Conciliação Bancária 2016.17.18'!$D:$D,'Base -Receita-Despesa'!AX$5)</f>
        <v>-696766.99</v>
      </c>
      <c r="AY34" s="193">
        <f>SUMIFS('Conciliação Bancária 2016.17.18'!$J:$J,'Conciliação Bancária 2016.17.18'!$K:$K,'Base -Receita-Despesa'!$B34,'Conciliação Bancária 2016.17.18'!$D:$D,'Base -Receita-Despesa'!AY$5)</f>
        <v>-1487221.5399999996</v>
      </c>
      <c r="AZ34" s="193">
        <f>SUMIFS('Conciliação Bancária 2016.17.18'!$J:$J,'Conciliação Bancária 2016.17.18'!$K:$K,'Base -Receita-Despesa'!$B34,'Conciliação Bancária 2016.17.18'!$D:$D,'Base -Receita-Despesa'!AZ$5)</f>
        <v>-2452608.2299999991</v>
      </c>
      <c r="BA34" s="193">
        <f>SUMIFS('Conciliação Bancária 2016.17.18'!$J:$J,'Conciliação Bancária 2016.17.18'!$K:$K,'Base -Receita-Despesa'!$B34,'Conciliação Bancária 2016.17.18'!$D:$D,'Base -Receita-Despesa'!BA$5)</f>
        <v>0</v>
      </c>
      <c r="BB34" s="193">
        <f>SUMIFS('Conciliação Bancária 2016.17.18'!$J:$J,'Conciliação Bancária 2016.17.18'!$K:$K,'Base -Receita-Despesa'!$B34,'Conciliação Bancária 2016.17.18'!$D:$D,'Base -Receita-Despesa'!BB$5)</f>
        <v>0</v>
      </c>
      <c r="BC34" s="193">
        <f>SUMIFS('Conciliação Bancária 2016.17.18'!$J:$J,'Conciliação Bancária 2016.17.18'!$K:$K,'Base -Receita-Despesa'!$B34,'Conciliação Bancária 2016.17.18'!$D:$D,'Base -Receita-Despesa'!BC$5)</f>
        <v>0</v>
      </c>
      <c r="BD34" s="193">
        <f>SUMIFS('Conciliação Bancária 2016.17.18'!$J:$J,'Conciliação Bancária 2016.17.18'!$K:$K,'Base -Receita-Despesa'!$B34,'Conciliação Bancária 2016.17.18'!$D:$D,'Base -Receita-Despesa'!BD$5)</f>
        <v>0</v>
      </c>
      <c r="BE34" s="193">
        <f>SUMIFS('Conciliação Bancária 2016.17.18'!$J:$J,'Conciliação Bancária 2016.17.18'!$K:$K,'Base -Receita-Despesa'!$B34,'Conciliação Bancária 2016.17.18'!$D:$D,'Base -Receita-Despesa'!BE$5)</f>
        <v>0</v>
      </c>
      <c r="BF34" s="193">
        <f>SUMIFS('Conciliação Bancária 2016.17.18'!$J:$J,'Conciliação Bancária 2016.17.18'!$K:$K,'Base -Receita-Despesa'!$B34,'Conciliação Bancária 2016.17.18'!$D:$D,'Base -Receita-Despesa'!BF$5)</f>
        <v>0</v>
      </c>
      <c r="BG34" s="194">
        <f t="shared" si="98"/>
        <v>-7726083.7499999981</v>
      </c>
      <c r="BH34" s="198">
        <f t="shared" si="99"/>
        <v>0.27811405791815219</v>
      </c>
      <c r="BI34" s="195"/>
    </row>
    <row r="35" spans="2:61" s="196" customFormat="1" outlineLevel="1" x14ac:dyDescent="0.3">
      <c r="B35" s="250" t="s">
        <v>79</v>
      </c>
      <c r="C35" s="217">
        <f>SUMIFS('Conciliação Bancária 2016.17.18'!$J:$J,'Conciliação Bancária 2016.17.18'!$K:$K,'Base -Receita-Despesa'!$B35,'Conciliação Bancária 2016.17.18'!$D:$D,'Base -Receita-Despesa'!C$5)</f>
        <v>-76095.719999999987</v>
      </c>
      <c r="D35" s="193">
        <f>SUMIFS('Conciliação Bancária 2016.17.18'!$J:$J,'Conciliação Bancária 2016.17.18'!$K:$K,'Base -Receita-Despesa'!$B35,'Conciliação Bancária 2016.17.18'!$D:$D,'Base -Receita-Despesa'!D$5)</f>
        <v>-551949.97000000009</v>
      </c>
      <c r="E35" s="193">
        <f>SUMIFS('Conciliação Bancária 2016.17.18'!$J:$J,'Conciliação Bancária 2016.17.18'!$K:$K,'Base -Receita-Despesa'!$B35,'Conciliação Bancária 2016.17.18'!$D:$D,'Base -Receita-Despesa'!E$5)</f>
        <v>-390289.15000000008</v>
      </c>
      <c r="F35" s="193">
        <f>SUMIFS('Conciliação Bancária 2016.17.18'!$J:$J,'Conciliação Bancária 2016.17.18'!$K:$K,'Base -Receita-Despesa'!$B35,'Conciliação Bancária 2016.17.18'!$D:$D,'Base -Receita-Despesa'!F$5)</f>
        <v>-470427.28999999992</v>
      </c>
      <c r="G35" s="193">
        <f>SUMIFS('Conciliação Bancária 2016.17.18'!$J:$J,'Conciliação Bancária 2016.17.18'!$K:$K,'Base -Receita-Despesa'!$B35,'Conciliação Bancária 2016.17.18'!$D:$D,'Base -Receita-Despesa'!G$5)</f>
        <v>-878606.65999999968</v>
      </c>
      <c r="H35" s="193">
        <f>SUMIFS('Conciliação Bancária 2016.17.18'!$J:$J,'Conciliação Bancária 2016.17.18'!$K:$K,'Base -Receita-Despesa'!$B35,'Conciliação Bancária 2016.17.18'!$D:$D,'Base -Receita-Despesa'!H$5)</f>
        <v>-492739.92999999982</v>
      </c>
      <c r="I35" s="193">
        <f>SUMIFS('Conciliação Bancária 2016.17.18'!$J:$J,'Conciliação Bancária 2016.17.18'!$K:$K,'Base -Receita-Despesa'!$B35,'Conciliação Bancária 2016.17.18'!$D:$D,'Base -Receita-Despesa'!I$5)</f>
        <v>-435836.36000000016</v>
      </c>
      <c r="J35" s="193">
        <f>SUMIFS('Conciliação Bancária 2016.17.18'!$J:$J,'Conciliação Bancária 2016.17.18'!$K:$K,'Base -Receita-Despesa'!$B35,'Conciliação Bancária 2016.17.18'!$D:$D,'Base -Receita-Despesa'!J$5)</f>
        <v>-425781.51999999996</v>
      </c>
      <c r="K35" s="193">
        <f>SUMIFS('Conciliação Bancária 2016.17.18'!$J:$J,'Conciliação Bancária 2016.17.18'!$K:$K,'Base -Receita-Despesa'!$B35,'Conciliação Bancária 2016.17.18'!$D:$D,'Base -Receita-Despesa'!K$5)</f>
        <v>-478510.85</v>
      </c>
      <c r="L35" s="193">
        <f>SUMIFS('Conciliação Bancária 2016.17.18'!$J:$J,'Conciliação Bancária 2016.17.18'!$K:$K,'Base -Receita-Despesa'!$B35,'Conciliação Bancária 2016.17.18'!$D:$D,'Base -Receita-Despesa'!L$5)</f>
        <v>-511952.72</v>
      </c>
      <c r="M35" s="193">
        <f>SUMIFS('Conciliação Bancária 2016.17.18'!$J:$J,'Conciliação Bancária 2016.17.18'!$K:$K,'Base -Receita-Despesa'!$B35,'Conciliação Bancária 2016.17.18'!$D:$D,'Base -Receita-Despesa'!M$5)</f>
        <v>-413239.8</v>
      </c>
      <c r="N35" s="233">
        <f>SUMIFS('Conciliação Bancária 2016.17.18'!$J:$J,'Conciliação Bancária 2016.17.18'!$K:$K,'Base -Receita-Despesa'!$B35,'Conciliação Bancária 2016.17.18'!$D:$D,'Base -Receita-Despesa'!N$5)</f>
        <v>-439532.30999999994</v>
      </c>
      <c r="O35" s="240">
        <f t="shared" si="93"/>
        <v>-5564962.2799999984</v>
      </c>
      <c r="P35" s="208"/>
      <c r="Q35" s="217">
        <f>SUMIFS('Conciliação Bancária 2016.17.18'!$J:$J,'Conciliação Bancária 2016.17.18'!$K:$K,'Base -Receita-Despesa'!$B35,'Conciliação Bancária 2016.17.18'!$D:$D,'Base -Receita-Despesa'!Q$5)</f>
        <v>-464486.14</v>
      </c>
      <c r="R35" s="193">
        <f>SUMIFS('Conciliação Bancária 2016.17.18'!$J:$J,'Conciliação Bancária 2016.17.18'!$K:$K,'Base -Receita-Despesa'!$B35,'Conciliação Bancária 2016.17.18'!$D:$D,'Base -Receita-Despesa'!R$5)</f>
        <v>-231471.49</v>
      </c>
      <c r="S35" s="193">
        <f>SUMIFS('Conciliação Bancária 2016.17.18'!$J:$J,'Conciliação Bancária 2016.17.18'!$K:$K,'Base -Receita-Despesa'!$B35,'Conciliação Bancária 2016.17.18'!$D:$D,'Base -Receita-Despesa'!S$5)</f>
        <v>-902259.3199999996</v>
      </c>
      <c r="T35" s="193">
        <f>SUMIFS('Conciliação Bancária 2016.17.18'!$J:$J,'Conciliação Bancária 2016.17.18'!$K:$K,'Base -Receita-Despesa'!$B35,'Conciliação Bancária 2016.17.18'!$D:$D,'Base -Receita-Despesa'!T$5)</f>
        <v>-414346.89000000007</v>
      </c>
      <c r="U35" s="193">
        <f>SUMIFS('Conciliação Bancária 2016.17.18'!$J:$J,'Conciliação Bancária 2016.17.18'!$K:$K,'Base -Receita-Despesa'!$B35,'Conciliação Bancária 2016.17.18'!$D:$D,'Base -Receita-Despesa'!U$5)</f>
        <v>-820935.88999999978</v>
      </c>
      <c r="V35" s="193">
        <f>SUMIFS('Conciliação Bancária 2016.17.18'!$J:$J,'Conciliação Bancária 2016.17.18'!$K:$K,'Base -Receita-Despesa'!$B35,'Conciliação Bancária 2016.17.18'!$D:$D,'Base -Receita-Despesa'!V$5)</f>
        <v>-3696.78</v>
      </c>
      <c r="W35" s="193">
        <f>SUMIFS('Conciliação Bancária 2016.17.18'!$J:$J,'Conciliação Bancária 2016.17.18'!$K:$K,'Base -Receita-Despesa'!$B35,'Conciliação Bancária 2016.17.18'!$D:$D,'Base -Receita-Despesa'!W$5)</f>
        <v>-515105.76</v>
      </c>
      <c r="X35" s="193">
        <f>SUMIFS('Conciliação Bancária 2016.17.18'!$J:$J,'Conciliação Bancária 2016.17.18'!$K:$K,'Base -Receita-Despesa'!$B35,'Conciliação Bancária 2016.17.18'!$D:$D,'Base -Receita-Despesa'!X$5)</f>
        <v>-635455.71</v>
      </c>
      <c r="Y35" s="193">
        <f>SUMIFS('Conciliação Bancária 2016.17.18'!$J:$J,'Conciliação Bancária 2016.17.18'!$K:$K,'Base -Receita-Despesa'!$B35,'Conciliação Bancária 2016.17.18'!$D:$D,'Base -Receita-Despesa'!Y$5)</f>
        <v>-950697.93999999959</v>
      </c>
      <c r="Z35" s="193">
        <f>SUMIFS('Conciliação Bancária 2016.17.18'!$J:$J,'Conciliação Bancária 2016.17.18'!$K:$K,'Base -Receita-Despesa'!$B35,'Conciliação Bancária 2016.17.18'!$D:$D,'Base -Receita-Despesa'!Z$5)</f>
        <v>-946822.4999999993</v>
      </c>
      <c r="AA35" s="193">
        <f>SUMIFS('Conciliação Bancária 2016.17.18'!$J:$J,'Conciliação Bancária 2016.17.18'!$K:$K,'Base -Receita-Despesa'!$B35,'Conciliação Bancária 2016.17.18'!$D:$D,'Base -Receita-Despesa'!AA$5)</f>
        <v>-662491.19999999995</v>
      </c>
      <c r="AB35" s="193">
        <f>SUMIFS('Conciliação Bancária 2016.17.18'!$J:$J,'Conciliação Bancária 2016.17.18'!$K:$K,'Base -Receita-Despesa'!$B35,'Conciliação Bancária 2016.17.18'!$D:$D,'Base -Receita-Despesa'!AB$5)</f>
        <v>-672102.33999999927</v>
      </c>
      <c r="AC35" s="194">
        <f t="shared" si="94"/>
        <v>-7219871.9599999972</v>
      </c>
      <c r="AD35" s="198">
        <f t="shared" si="95"/>
        <v>0.38976892541113189</v>
      </c>
      <c r="AE35" s="195"/>
      <c r="AF35" s="217">
        <f>SUMIFS('Conciliação Bancária 2016.17.18'!$J:$J,'Conciliação Bancária 2016.17.18'!$K:$K,'Base -Receita-Despesa'!$B35,'Conciliação Bancária 2016.17.18'!$D:$D,'Base -Receita-Despesa'!AF$5)</f>
        <v>-650709.50999999966</v>
      </c>
      <c r="AG35" s="193">
        <f>SUMIFS('Conciliação Bancária 2016.17.18'!$J:$J,'Conciliação Bancária 2016.17.18'!$K:$K,'Base -Receita-Despesa'!$B35,'Conciliação Bancária 2016.17.18'!$D:$D,'Base -Receita-Despesa'!AG$5)</f>
        <v>-741463.56999999937</v>
      </c>
      <c r="AH35" s="193">
        <f>SUMIFS('Conciliação Bancária 2016.17.18'!$J:$J,'Conciliação Bancária 2016.17.18'!$K:$K,'Base -Receita-Despesa'!$B35,'Conciliação Bancária 2016.17.18'!$D:$D,'Base -Receita-Despesa'!AH$5)</f>
        <v>-623384.74999999965</v>
      </c>
      <c r="AI35" s="193">
        <f>SUMIFS('Conciliação Bancária 2016.17.18'!$J:$J,'Conciliação Bancária 2016.17.18'!$K:$K,'Base -Receita-Despesa'!$B35,'Conciliação Bancária 2016.17.18'!$D:$D,'Base -Receita-Despesa'!AI$5)</f>
        <v>-681334.91999999969</v>
      </c>
      <c r="AJ35" s="193">
        <f>SUMIFS('Conciliação Bancária 2016.17.18'!$J:$J,'Conciliação Bancária 2016.17.18'!$K:$K,'Base -Receita-Despesa'!$B35,'Conciliação Bancária 2016.17.18'!$D:$D,'Base -Receita-Despesa'!AJ$5)</f>
        <v>-664437.71999999986</v>
      </c>
      <c r="AK35" s="193">
        <f>SUMIFS('Conciliação Bancária 2016.17.18'!$J:$J,'Conciliação Bancária 2016.17.18'!$K:$K,'Base -Receita-Despesa'!$B35,'Conciliação Bancária 2016.17.18'!$D:$D,'Base -Receita-Despesa'!AK$5)</f>
        <v>-615604.41300000006</v>
      </c>
      <c r="AL35" s="193">
        <f>SUMIFS('Conciliação Bancária 2016.17.18'!$J:$J,'Conciliação Bancária 2016.17.18'!$K:$K,'Base -Receita-Despesa'!$B35,'Conciliação Bancária 2016.17.18'!$D:$D,'Base -Receita-Despesa'!AL$5)</f>
        <v>-666752.63</v>
      </c>
      <c r="AM35" s="193">
        <f>SUMIFS('Conciliação Bancária 2016.17.18'!$J:$J,'Conciliação Bancária 2016.17.18'!$K:$K,'Base -Receita-Despesa'!$B35,'Conciliação Bancária 2016.17.18'!$D:$D,'Base -Receita-Despesa'!AM$5)</f>
        <v>-710636.99000000022</v>
      </c>
      <c r="AN35" s="193">
        <f>SUMIFS('Conciliação Bancária 2016.17.18'!$J:$J,'Conciliação Bancária 2016.17.18'!$K:$K,'Base -Receita-Despesa'!$B35,'Conciliação Bancária 2016.17.18'!$D:$D,'Base -Receita-Despesa'!AN$5)</f>
        <v>-719434.01999999955</v>
      </c>
      <c r="AO35" s="193">
        <f>SUMIFS('Conciliação Bancária 2016.17.18'!$J:$J,'Conciliação Bancária 2016.17.18'!$K:$K,'Base -Receita-Despesa'!$B35,'Conciliação Bancária 2016.17.18'!$D:$D,'Base -Receita-Despesa'!AO$5)</f>
        <v>-615493.41999999993</v>
      </c>
      <c r="AP35" s="193">
        <f>SUMIFS('Conciliação Bancária 2016.17.18'!$J:$J,'Conciliação Bancária 2016.17.18'!$K:$K,'Base -Receita-Despesa'!$B35,'Conciliação Bancária 2016.17.18'!$D:$D,'Base -Receita-Despesa'!AP$5)</f>
        <v>-101474.74</v>
      </c>
      <c r="AQ35" s="193">
        <f>SUMIFS('Conciliação Bancária 2016.17.18'!$J:$J,'Conciliação Bancária 2016.17.18'!$K:$K,'Base -Receita-Despesa'!$B35,'Conciliação Bancária 2016.17.18'!$D:$D,'Base -Receita-Despesa'!AQ$5)</f>
        <v>-677506.66999999923</v>
      </c>
      <c r="AR35" s="194">
        <f t="shared" si="96"/>
        <v>-7468233.3529999973</v>
      </c>
      <c r="AS35" s="198">
        <f t="shared" si="97"/>
        <v>0.26883227654405345</v>
      </c>
      <c r="AT35" s="195"/>
      <c r="AU35" s="217">
        <f>SUMIFS('Conciliação Bancária 2016.17.18'!$J:$J,'Conciliação Bancária 2016.17.18'!$K:$K,'Base -Receita-Despesa'!$B35,'Conciliação Bancária 2016.17.18'!$D:$D,'Base -Receita-Despesa'!AU$5)</f>
        <v>-452935.98</v>
      </c>
      <c r="AV35" s="193">
        <f>SUMIFS('Conciliação Bancária 2016.17.18'!$J:$J,'Conciliação Bancária 2016.17.18'!$K:$K,'Base -Receita-Despesa'!$B35,'Conciliação Bancária 2016.17.18'!$D:$D,'Base -Receita-Despesa'!AV$5)</f>
        <v>-481790.23</v>
      </c>
      <c r="AW35" s="193">
        <f>SUMIFS('Conciliação Bancária 2016.17.18'!$J:$J,'Conciliação Bancária 2016.17.18'!$K:$K,'Base -Receita-Despesa'!$B35,'Conciliação Bancária 2016.17.18'!$D:$D,'Base -Receita-Despesa'!AW$5)</f>
        <v>-828334.40000000014</v>
      </c>
      <c r="AX35" s="193">
        <f>SUMIFS('Conciliação Bancária 2016.17.18'!$J:$J,'Conciliação Bancária 2016.17.18'!$K:$K,'Base -Receita-Despesa'!$B35,'Conciliação Bancária 2016.17.18'!$D:$D,'Base -Receita-Despesa'!AX$5)</f>
        <v>-295141.56</v>
      </c>
      <c r="AY35" s="193">
        <f>SUMIFS('Conciliação Bancária 2016.17.18'!$J:$J,'Conciliação Bancária 2016.17.18'!$K:$K,'Base -Receita-Despesa'!$B35,'Conciliação Bancária 2016.17.18'!$D:$D,'Base -Receita-Despesa'!AY$5)</f>
        <v>-657887.30999999982</v>
      </c>
      <c r="AZ35" s="193">
        <f>SUMIFS('Conciliação Bancária 2016.17.18'!$J:$J,'Conciliação Bancária 2016.17.18'!$K:$K,'Base -Receita-Despesa'!$B35,'Conciliação Bancária 2016.17.18'!$D:$D,'Base -Receita-Despesa'!AZ$5)</f>
        <v>-1205663.77</v>
      </c>
      <c r="BA35" s="193">
        <f>SUMIFS('Conciliação Bancária 2016.17.18'!$J:$J,'Conciliação Bancária 2016.17.18'!$K:$K,'Base -Receita-Despesa'!$B35,'Conciliação Bancária 2016.17.18'!$D:$D,'Base -Receita-Despesa'!BA$5)</f>
        <v>0</v>
      </c>
      <c r="BB35" s="193">
        <f>SUMIFS('Conciliação Bancária 2016.17.18'!$J:$J,'Conciliação Bancária 2016.17.18'!$K:$K,'Base -Receita-Despesa'!$B35,'Conciliação Bancária 2016.17.18'!$D:$D,'Base -Receita-Despesa'!BB$5)</f>
        <v>0</v>
      </c>
      <c r="BC35" s="193">
        <f>SUMIFS('Conciliação Bancária 2016.17.18'!$J:$J,'Conciliação Bancária 2016.17.18'!$K:$K,'Base -Receita-Despesa'!$B35,'Conciliação Bancária 2016.17.18'!$D:$D,'Base -Receita-Despesa'!BC$5)</f>
        <v>0</v>
      </c>
      <c r="BD35" s="193">
        <f>SUMIFS('Conciliação Bancária 2016.17.18'!$J:$J,'Conciliação Bancária 2016.17.18'!$K:$K,'Base -Receita-Despesa'!$B35,'Conciliação Bancária 2016.17.18'!$D:$D,'Base -Receita-Despesa'!BD$5)</f>
        <v>0</v>
      </c>
      <c r="BE35" s="193">
        <f>SUMIFS('Conciliação Bancária 2016.17.18'!$J:$J,'Conciliação Bancária 2016.17.18'!$K:$K,'Base -Receita-Despesa'!$B35,'Conciliação Bancária 2016.17.18'!$D:$D,'Base -Receita-Despesa'!BE$5)</f>
        <v>0</v>
      </c>
      <c r="BF35" s="193">
        <f>SUMIFS('Conciliação Bancária 2016.17.18'!$J:$J,'Conciliação Bancária 2016.17.18'!$K:$K,'Base -Receita-Despesa'!$B35,'Conciliação Bancária 2016.17.18'!$D:$D,'Base -Receita-Despesa'!BF$5)</f>
        <v>0</v>
      </c>
      <c r="BG35" s="194">
        <f t="shared" si="98"/>
        <v>-3921753.25</v>
      </c>
      <c r="BH35" s="198">
        <f t="shared" si="99"/>
        <v>0.14117044880741836</v>
      </c>
      <c r="BI35" s="195"/>
    </row>
    <row r="36" spans="2:61" s="196" customFormat="1" outlineLevel="1" x14ac:dyDescent="0.3">
      <c r="B36" s="250" t="s">
        <v>80</v>
      </c>
      <c r="C36" s="217">
        <f>SUMIFS('Conciliação Bancária 2016.17.18'!$J:$J,'Conciliação Bancária 2016.17.18'!$K:$K,'Base -Receita-Despesa'!$B36,'Conciliação Bancária 2016.17.18'!$D:$D,'Base -Receita-Despesa'!C$5)</f>
        <v>-36183.22</v>
      </c>
      <c r="D36" s="193">
        <f>SUMIFS('Conciliação Bancária 2016.17.18'!$J:$J,'Conciliação Bancária 2016.17.18'!$K:$K,'Base -Receita-Despesa'!$B36,'Conciliação Bancária 2016.17.18'!$D:$D,'Base -Receita-Despesa'!D$5)</f>
        <v>-161642.31000000006</v>
      </c>
      <c r="E36" s="193">
        <f>SUMIFS('Conciliação Bancária 2016.17.18'!$J:$J,'Conciliação Bancária 2016.17.18'!$K:$K,'Base -Receita-Despesa'!$B36,'Conciliação Bancária 2016.17.18'!$D:$D,'Base -Receita-Despesa'!E$5)</f>
        <v>-88255.24000000002</v>
      </c>
      <c r="F36" s="193">
        <f>SUMIFS('Conciliação Bancária 2016.17.18'!$J:$J,'Conciliação Bancária 2016.17.18'!$K:$K,'Base -Receita-Despesa'!$B36,'Conciliação Bancária 2016.17.18'!$D:$D,'Base -Receita-Despesa'!F$5)</f>
        <v>-82494.950000000012</v>
      </c>
      <c r="G36" s="193">
        <f>SUMIFS('Conciliação Bancária 2016.17.18'!$J:$J,'Conciliação Bancária 2016.17.18'!$K:$K,'Base -Receita-Despesa'!$B36,'Conciliação Bancária 2016.17.18'!$D:$D,'Base -Receita-Despesa'!G$5)</f>
        <v>-75624</v>
      </c>
      <c r="H36" s="193">
        <f>SUMIFS('Conciliação Bancária 2016.17.18'!$J:$J,'Conciliação Bancária 2016.17.18'!$K:$K,'Base -Receita-Despesa'!$B36,'Conciliação Bancária 2016.17.18'!$D:$D,'Base -Receita-Despesa'!H$5)</f>
        <v>-88100.360000000015</v>
      </c>
      <c r="I36" s="193">
        <f>SUMIFS('Conciliação Bancária 2016.17.18'!$J:$J,'Conciliação Bancária 2016.17.18'!$K:$K,'Base -Receita-Despesa'!$B36,'Conciliação Bancária 2016.17.18'!$D:$D,'Base -Receita-Despesa'!I$5)</f>
        <v>-63886.93</v>
      </c>
      <c r="J36" s="193">
        <f>SUMIFS('Conciliação Bancária 2016.17.18'!$J:$J,'Conciliação Bancária 2016.17.18'!$K:$K,'Base -Receita-Despesa'!$B36,'Conciliação Bancária 2016.17.18'!$D:$D,'Base -Receita-Despesa'!J$5)</f>
        <v>-124543.37999999996</v>
      </c>
      <c r="K36" s="193">
        <f>SUMIFS('Conciliação Bancária 2016.17.18'!$J:$J,'Conciliação Bancária 2016.17.18'!$K:$K,'Base -Receita-Despesa'!$B36,'Conciliação Bancária 2016.17.18'!$D:$D,'Base -Receita-Despesa'!K$5)</f>
        <v>-82354.050000000017</v>
      </c>
      <c r="L36" s="193">
        <f>SUMIFS('Conciliação Bancária 2016.17.18'!$J:$J,'Conciliação Bancária 2016.17.18'!$K:$K,'Base -Receita-Despesa'!$B36,'Conciliação Bancária 2016.17.18'!$D:$D,'Base -Receita-Despesa'!L$5)</f>
        <v>-105917.04999999999</v>
      </c>
      <c r="M36" s="193">
        <f>SUMIFS('Conciliação Bancária 2016.17.18'!$J:$J,'Conciliação Bancária 2016.17.18'!$K:$K,'Base -Receita-Despesa'!$B36,'Conciliação Bancária 2016.17.18'!$D:$D,'Base -Receita-Despesa'!M$5)</f>
        <v>-122875.81999999998</v>
      </c>
      <c r="N36" s="233">
        <f>SUMIFS('Conciliação Bancária 2016.17.18'!$J:$J,'Conciliação Bancária 2016.17.18'!$K:$K,'Base -Receita-Despesa'!$B36,'Conciliação Bancária 2016.17.18'!$D:$D,'Base -Receita-Despesa'!N$5)</f>
        <v>-136118.70000000001</v>
      </c>
      <c r="O36" s="240">
        <f t="shared" si="93"/>
        <v>-1167996.0100000002</v>
      </c>
      <c r="P36" s="208"/>
      <c r="Q36" s="217">
        <f>SUMIFS('Conciliação Bancária 2016.17.18'!$J:$J,'Conciliação Bancária 2016.17.18'!$K:$K,'Base -Receita-Despesa'!$B36,'Conciliação Bancária 2016.17.18'!$D:$D,'Base -Receita-Despesa'!Q$5)</f>
        <v>-67584.270000000033</v>
      </c>
      <c r="R36" s="193">
        <f>SUMIFS('Conciliação Bancária 2016.17.18'!$J:$J,'Conciliação Bancária 2016.17.18'!$K:$K,'Base -Receita-Despesa'!$B36,'Conciliação Bancária 2016.17.18'!$D:$D,'Base -Receita-Despesa'!R$5)</f>
        <v>-75032.69</v>
      </c>
      <c r="S36" s="193">
        <f>SUMIFS('Conciliação Bancária 2016.17.18'!$J:$J,'Conciliação Bancária 2016.17.18'!$K:$K,'Base -Receita-Despesa'!$B36,'Conciliação Bancária 2016.17.18'!$D:$D,'Base -Receita-Despesa'!S$5)</f>
        <v>-138179.45999999996</v>
      </c>
      <c r="T36" s="193">
        <f>SUMIFS('Conciliação Bancária 2016.17.18'!$J:$J,'Conciliação Bancária 2016.17.18'!$K:$K,'Base -Receita-Despesa'!$B36,'Conciliação Bancária 2016.17.18'!$D:$D,'Base -Receita-Despesa'!T$5)</f>
        <v>-78212.839999999982</v>
      </c>
      <c r="U36" s="193">
        <f>SUMIFS('Conciliação Bancária 2016.17.18'!$J:$J,'Conciliação Bancária 2016.17.18'!$K:$K,'Base -Receita-Despesa'!$B36,'Conciliação Bancária 2016.17.18'!$D:$D,'Base -Receita-Despesa'!U$5)</f>
        <v>-108868.19000000003</v>
      </c>
      <c r="V36" s="193">
        <f>SUMIFS('Conciliação Bancária 2016.17.18'!$J:$J,'Conciliação Bancária 2016.17.18'!$K:$K,'Base -Receita-Despesa'!$B36,'Conciliação Bancária 2016.17.18'!$D:$D,'Base -Receita-Despesa'!V$5)</f>
        <v>-3277.4300000000003</v>
      </c>
      <c r="W36" s="193">
        <f>SUMIFS('Conciliação Bancária 2016.17.18'!$J:$J,'Conciliação Bancária 2016.17.18'!$K:$K,'Base -Receita-Despesa'!$B36,'Conciliação Bancária 2016.17.18'!$D:$D,'Base -Receita-Despesa'!W$5)</f>
        <v>-138011.75</v>
      </c>
      <c r="X36" s="193">
        <f>SUMIFS('Conciliação Bancária 2016.17.18'!$J:$J,'Conciliação Bancária 2016.17.18'!$K:$K,'Base -Receita-Despesa'!$B36,'Conciliação Bancária 2016.17.18'!$D:$D,'Base -Receita-Despesa'!X$5)</f>
        <v>-84204.849999999991</v>
      </c>
      <c r="Y36" s="193">
        <f>SUMIFS('Conciliação Bancária 2016.17.18'!$J:$J,'Conciliação Bancária 2016.17.18'!$K:$K,'Base -Receita-Despesa'!$B36,'Conciliação Bancária 2016.17.18'!$D:$D,'Base -Receita-Despesa'!Y$5)</f>
        <v>-77155.89</v>
      </c>
      <c r="Z36" s="193">
        <f>SUMIFS('Conciliação Bancária 2016.17.18'!$J:$J,'Conciliação Bancária 2016.17.18'!$K:$K,'Base -Receita-Despesa'!$B36,'Conciliação Bancária 2016.17.18'!$D:$D,'Base -Receita-Despesa'!Z$5)</f>
        <v>-120415.22</v>
      </c>
      <c r="AA36" s="193">
        <f>SUMIFS('Conciliação Bancária 2016.17.18'!$J:$J,'Conciliação Bancária 2016.17.18'!$K:$K,'Base -Receita-Despesa'!$B36,'Conciliação Bancária 2016.17.18'!$D:$D,'Base -Receita-Despesa'!AA$5)</f>
        <v>-100926.83</v>
      </c>
      <c r="AB36" s="193">
        <f>SUMIFS('Conciliação Bancária 2016.17.18'!$J:$J,'Conciliação Bancária 2016.17.18'!$K:$K,'Base -Receita-Despesa'!$B36,'Conciliação Bancária 2016.17.18'!$D:$D,'Base -Receita-Despesa'!AB$5)</f>
        <v>-123578.36000000002</v>
      </c>
      <c r="AC36" s="194">
        <f t="shared" si="94"/>
        <v>-1115447.7799999998</v>
      </c>
      <c r="AD36" s="198">
        <f t="shared" si="95"/>
        <v>6.0218087657448252E-2</v>
      </c>
      <c r="AE36" s="195"/>
      <c r="AF36" s="217">
        <f>SUMIFS('Conciliação Bancária 2016.17.18'!$J:$J,'Conciliação Bancária 2016.17.18'!$K:$K,'Base -Receita-Despesa'!$B36,'Conciliação Bancária 2016.17.18'!$D:$D,'Base -Receita-Despesa'!AF$5)</f>
        <v>-100710.46999999999</v>
      </c>
      <c r="AG36" s="193">
        <f>SUMIFS('Conciliação Bancária 2016.17.18'!$J:$J,'Conciliação Bancária 2016.17.18'!$K:$K,'Base -Receita-Despesa'!$B36,'Conciliação Bancária 2016.17.18'!$D:$D,'Base -Receita-Despesa'!AG$5)</f>
        <v>-95845.32</v>
      </c>
      <c r="AH36" s="193">
        <f>SUMIFS('Conciliação Bancária 2016.17.18'!$J:$J,'Conciliação Bancária 2016.17.18'!$K:$K,'Base -Receita-Despesa'!$B36,'Conciliação Bancária 2016.17.18'!$D:$D,'Base -Receita-Despesa'!AH$5)</f>
        <v>-87939.61</v>
      </c>
      <c r="AI36" s="193">
        <f>SUMIFS('Conciliação Bancária 2016.17.18'!$J:$J,'Conciliação Bancária 2016.17.18'!$K:$K,'Base -Receita-Despesa'!$B36,'Conciliação Bancária 2016.17.18'!$D:$D,'Base -Receita-Despesa'!AI$5)</f>
        <v>-158402.48000000001</v>
      </c>
      <c r="AJ36" s="193">
        <f>SUMIFS('Conciliação Bancária 2016.17.18'!$J:$J,'Conciliação Bancária 2016.17.18'!$K:$K,'Base -Receita-Despesa'!$B36,'Conciliação Bancária 2016.17.18'!$D:$D,'Base -Receita-Despesa'!AJ$5)</f>
        <v>-110057.54000000002</v>
      </c>
      <c r="AK36" s="193">
        <f>SUMIFS('Conciliação Bancária 2016.17.18'!$J:$J,'Conciliação Bancária 2016.17.18'!$K:$K,'Base -Receita-Despesa'!$B36,'Conciliação Bancária 2016.17.18'!$D:$D,'Base -Receita-Despesa'!AK$5)</f>
        <v>-84581.560000000012</v>
      </c>
      <c r="AL36" s="193">
        <f>SUMIFS('Conciliação Bancária 2016.17.18'!$J:$J,'Conciliação Bancária 2016.17.18'!$K:$K,'Base -Receita-Despesa'!$B36,'Conciliação Bancária 2016.17.18'!$D:$D,'Base -Receita-Despesa'!AL$5)</f>
        <v>-108528.98999999999</v>
      </c>
      <c r="AM36" s="193">
        <f>SUMIFS('Conciliação Bancária 2016.17.18'!$J:$J,'Conciliação Bancária 2016.17.18'!$K:$K,'Base -Receita-Despesa'!$B36,'Conciliação Bancária 2016.17.18'!$D:$D,'Base -Receita-Despesa'!AM$5)</f>
        <v>-96449.03</v>
      </c>
      <c r="AN36" s="193">
        <f>SUMIFS('Conciliação Bancária 2016.17.18'!$J:$J,'Conciliação Bancária 2016.17.18'!$K:$K,'Base -Receita-Despesa'!$B36,'Conciliação Bancária 2016.17.18'!$D:$D,'Base -Receita-Despesa'!AN$5)</f>
        <v>-97230.799999999974</v>
      </c>
      <c r="AO36" s="193">
        <f>SUMIFS('Conciliação Bancária 2016.17.18'!$J:$J,'Conciliação Bancária 2016.17.18'!$K:$K,'Base -Receita-Despesa'!$B36,'Conciliação Bancária 2016.17.18'!$D:$D,'Base -Receita-Despesa'!AO$5)</f>
        <v>-49005.060000000005</v>
      </c>
      <c r="AP36" s="193">
        <f>SUMIFS('Conciliação Bancária 2016.17.18'!$J:$J,'Conciliação Bancária 2016.17.18'!$K:$K,'Base -Receita-Despesa'!$B36,'Conciliação Bancária 2016.17.18'!$D:$D,'Base -Receita-Despesa'!AP$5)</f>
        <v>-8276.65</v>
      </c>
      <c r="AQ36" s="193">
        <f>SUMIFS('Conciliação Bancária 2016.17.18'!$J:$J,'Conciliação Bancária 2016.17.18'!$K:$K,'Base -Receita-Despesa'!$B36,'Conciliação Bancária 2016.17.18'!$D:$D,'Base -Receita-Despesa'!AQ$5)</f>
        <v>-202966.93999999997</v>
      </c>
      <c r="AR36" s="194">
        <f t="shared" si="96"/>
        <v>-1199994.4500000002</v>
      </c>
      <c r="AS36" s="198">
        <f t="shared" si="97"/>
        <v>4.3195923933488464E-2</v>
      </c>
      <c r="AT36" s="195"/>
      <c r="AU36" s="217">
        <f>SUMIFS('Conciliação Bancária 2016.17.18'!$J:$J,'Conciliação Bancária 2016.17.18'!$K:$K,'Base -Receita-Despesa'!$B36,'Conciliação Bancária 2016.17.18'!$D:$D,'Base -Receita-Despesa'!AU$5)</f>
        <v>-80733.599999999977</v>
      </c>
      <c r="AV36" s="193">
        <f>SUMIFS('Conciliação Bancária 2016.17.18'!$J:$J,'Conciliação Bancária 2016.17.18'!$K:$K,'Base -Receita-Despesa'!$B36,'Conciliação Bancária 2016.17.18'!$D:$D,'Base -Receita-Despesa'!AV$5)</f>
        <v>-68899.390000000014</v>
      </c>
      <c r="AW36" s="193">
        <f>SUMIFS('Conciliação Bancária 2016.17.18'!$J:$J,'Conciliação Bancária 2016.17.18'!$K:$K,'Base -Receita-Despesa'!$B36,'Conciliação Bancária 2016.17.18'!$D:$D,'Base -Receita-Despesa'!AW$5)</f>
        <v>-96911.74</v>
      </c>
      <c r="AX36" s="193">
        <f>SUMIFS('Conciliação Bancária 2016.17.18'!$J:$J,'Conciliação Bancária 2016.17.18'!$K:$K,'Base -Receita-Despesa'!$B36,'Conciliação Bancária 2016.17.18'!$D:$D,'Base -Receita-Despesa'!AX$5)</f>
        <v>-15225.94</v>
      </c>
      <c r="AY36" s="193">
        <f>SUMIFS('Conciliação Bancária 2016.17.18'!$J:$J,'Conciliação Bancária 2016.17.18'!$K:$K,'Base -Receita-Despesa'!$B36,'Conciliação Bancária 2016.17.18'!$D:$D,'Base -Receita-Despesa'!AY$5)</f>
        <v>-247745.80999999997</v>
      </c>
      <c r="AZ36" s="193">
        <f>SUMIFS('Conciliação Bancária 2016.17.18'!$J:$J,'Conciliação Bancária 2016.17.18'!$K:$K,'Base -Receita-Despesa'!$B36,'Conciliação Bancária 2016.17.18'!$D:$D,'Base -Receita-Despesa'!AZ$5)</f>
        <v>-104097.98</v>
      </c>
      <c r="BA36" s="193">
        <f>SUMIFS('Conciliação Bancária 2016.17.18'!$J:$J,'Conciliação Bancária 2016.17.18'!$K:$K,'Base -Receita-Despesa'!$B36,'Conciliação Bancária 2016.17.18'!$D:$D,'Base -Receita-Despesa'!BA$5)</f>
        <v>0</v>
      </c>
      <c r="BB36" s="193">
        <f>SUMIFS('Conciliação Bancária 2016.17.18'!$J:$J,'Conciliação Bancária 2016.17.18'!$K:$K,'Base -Receita-Despesa'!$B36,'Conciliação Bancária 2016.17.18'!$D:$D,'Base -Receita-Despesa'!BB$5)</f>
        <v>0</v>
      </c>
      <c r="BC36" s="193">
        <f>SUMIFS('Conciliação Bancária 2016.17.18'!$J:$J,'Conciliação Bancária 2016.17.18'!$K:$K,'Base -Receita-Despesa'!$B36,'Conciliação Bancária 2016.17.18'!$D:$D,'Base -Receita-Despesa'!BC$5)</f>
        <v>0</v>
      </c>
      <c r="BD36" s="193">
        <f>SUMIFS('Conciliação Bancária 2016.17.18'!$J:$J,'Conciliação Bancária 2016.17.18'!$K:$K,'Base -Receita-Despesa'!$B36,'Conciliação Bancária 2016.17.18'!$D:$D,'Base -Receita-Despesa'!BD$5)</f>
        <v>0</v>
      </c>
      <c r="BE36" s="193">
        <f>SUMIFS('Conciliação Bancária 2016.17.18'!$J:$J,'Conciliação Bancária 2016.17.18'!$K:$K,'Base -Receita-Despesa'!$B36,'Conciliação Bancária 2016.17.18'!$D:$D,'Base -Receita-Despesa'!BE$5)</f>
        <v>0</v>
      </c>
      <c r="BF36" s="193">
        <f>SUMIFS('Conciliação Bancária 2016.17.18'!$J:$J,'Conciliação Bancária 2016.17.18'!$K:$K,'Base -Receita-Despesa'!$B36,'Conciliação Bancária 2016.17.18'!$D:$D,'Base -Receita-Despesa'!BF$5)</f>
        <v>0</v>
      </c>
      <c r="BG36" s="194">
        <f t="shared" si="98"/>
        <v>-613614.46</v>
      </c>
      <c r="BH36" s="198">
        <f t="shared" si="99"/>
        <v>2.2088138439847447E-2</v>
      </c>
      <c r="BI36" s="195"/>
    </row>
    <row r="37" spans="2:61" s="196" customFormat="1" outlineLevel="1" x14ac:dyDescent="0.3">
      <c r="B37" s="250" t="s">
        <v>81</v>
      </c>
      <c r="C37" s="217">
        <f>SUMIFS('Conciliação Bancária 2016.17.18'!$J:$J,'Conciliação Bancária 2016.17.18'!$K:$K,'Base -Receita-Despesa'!$B37,'Conciliação Bancária 2016.17.18'!$D:$D,'Base -Receita-Despesa'!C$5)</f>
        <v>-16030.740000000002</v>
      </c>
      <c r="D37" s="193">
        <f>SUMIFS('Conciliação Bancária 2016.17.18'!$J:$J,'Conciliação Bancária 2016.17.18'!$K:$K,'Base -Receita-Despesa'!$B37,'Conciliação Bancária 2016.17.18'!$D:$D,'Base -Receita-Despesa'!D$5)</f>
        <v>-23074.75</v>
      </c>
      <c r="E37" s="193">
        <f>SUMIFS('Conciliação Bancária 2016.17.18'!$J:$J,'Conciliação Bancária 2016.17.18'!$K:$K,'Base -Receita-Despesa'!$B37,'Conciliação Bancária 2016.17.18'!$D:$D,'Base -Receita-Despesa'!E$5)</f>
        <v>-21493.18</v>
      </c>
      <c r="F37" s="193">
        <f>SUMIFS('Conciliação Bancária 2016.17.18'!$J:$J,'Conciliação Bancária 2016.17.18'!$K:$K,'Base -Receita-Despesa'!$B37,'Conciliação Bancária 2016.17.18'!$D:$D,'Base -Receita-Despesa'!F$5)</f>
        <v>-22758.299999999996</v>
      </c>
      <c r="G37" s="193">
        <f>SUMIFS('Conciliação Bancária 2016.17.18'!$J:$J,'Conciliação Bancária 2016.17.18'!$K:$K,'Base -Receita-Despesa'!$B37,'Conciliação Bancária 2016.17.18'!$D:$D,'Base -Receita-Despesa'!G$5)</f>
        <v>-24046.22</v>
      </c>
      <c r="H37" s="193">
        <f>SUMIFS('Conciliação Bancária 2016.17.18'!$J:$J,'Conciliação Bancária 2016.17.18'!$K:$K,'Base -Receita-Despesa'!$B37,'Conciliação Bancária 2016.17.18'!$D:$D,'Base -Receita-Despesa'!H$5)</f>
        <v>-23744.28</v>
      </c>
      <c r="I37" s="193">
        <f>SUMIFS('Conciliação Bancária 2016.17.18'!$J:$J,'Conciliação Bancária 2016.17.18'!$K:$K,'Base -Receita-Despesa'!$B37,'Conciliação Bancária 2016.17.18'!$D:$D,'Base -Receita-Despesa'!I$5)</f>
        <v>-16686.93</v>
      </c>
      <c r="J37" s="193">
        <f>SUMIFS('Conciliação Bancária 2016.17.18'!$J:$J,'Conciliação Bancária 2016.17.18'!$K:$K,'Base -Receita-Despesa'!$B37,'Conciliação Bancária 2016.17.18'!$D:$D,'Base -Receita-Despesa'!J$5)</f>
        <v>-19719</v>
      </c>
      <c r="K37" s="193">
        <f>SUMIFS('Conciliação Bancária 2016.17.18'!$J:$J,'Conciliação Bancária 2016.17.18'!$K:$K,'Base -Receita-Despesa'!$B37,'Conciliação Bancária 2016.17.18'!$D:$D,'Base -Receita-Despesa'!K$5)</f>
        <v>-31118.639999999999</v>
      </c>
      <c r="L37" s="193">
        <f>SUMIFS('Conciliação Bancária 2016.17.18'!$J:$J,'Conciliação Bancária 2016.17.18'!$K:$K,'Base -Receita-Despesa'!$B37,'Conciliação Bancária 2016.17.18'!$D:$D,'Base -Receita-Despesa'!L$5)</f>
        <v>-24051.21</v>
      </c>
      <c r="M37" s="193">
        <f>SUMIFS('Conciliação Bancária 2016.17.18'!$J:$J,'Conciliação Bancária 2016.17.18'!$K:$K,'Base -Receita-Despesa'!$B37,'Conciliação Bancária 2016.17.18'!$D:$D,'Base -Receita-Despesa'!M$5)</f>
        <v>-22820.34</v>
      </c>
      <c r="N37" s="233">
        <f>SUMIFS('Conciliação Bancária 2016.17.18'!$J:$J,'Conciliação Bancária 2016.17.18'!$K:$K,'Base -Receita-Despesa'!$B37,'Conciliação Bancária 2016.17.18'!$D:$D,'Base -Receita-Despesa'!N$5)</f>
        <v>-20860.72</v>
      </c>
      <c r="O37" s="240">
        <f t="shared" si="93"/>
        <v>-266404.30999999994</v>
      </c>
      <c r="P37" s="208"/>
      <c r="Q37" s="217">
        <f>SUMIFS('Conciliação Bancária 2016.17.18'!$J:$J,'Conciliação Bancária 2016.17.18'!$K:$K,'Base -Receita-Despesa'!$B37,'Conciliação Bancária 2016.17.18'!$D:$D,'Base -Receita-Despesa'!Q$5)</f>
        <v>-21105.61</v>
      </c>
      <c r="R37" s="193">
        <f>SUMIFS('Conciliação Bancária 2016.17.18'!$J:$J,'Conciliação Bancária 2016.17.18'!$K:$K,'Base -Receita-Despesa'!$B37,'Conciliação Bancária 2016.17.18'!$D:$D,'Base -Receita-Despesa'!R$5)</f>
        <v>-28245.859999999997</v>
      </c>
      <c r="S37" s="193">
        <f>SUMIFS('Conciliação Bancária 2016.17.18'!$J:$J,'Conciliação Bancária 2016.17.18'!$K:$K,'Base -Receita-Despesa'!$B37,'Conciliação Bancária 2016.17.18'!$D:$D,'Base -Receita-Despesa'!S$5)</f>
        <v>-9634.74</v>
      </c>
      <c r="T37" s="193">
        <f>SUMIFS('Conciliação Bancária 2016.17.18'!$J:$J,'Conciliação Bancária 2016.17.18'!$K:$K,'Base -Receita-Despesa'!$B37,'Conciliação Bancária 2016.17.18'!$D:$D,'Base -Receita-Despesa'!T$5)</f>
        <v>-26009.679999999997</v>
      </c>
      <c r="U37" s="193">
        <f>SUMIFS('Conciliação Bancária 2016.17.18'!$J:$J,'Conciliação Bancária 2016.17.18'!$K:$K,'Base -Receita-Despesa'!$B37,'Conciliação Bancária 2016.17.18'!$D:$D,'Base -Receita-Despesa'!U$5)</f>
        <v>-27462.480000000003</v>
      </c>
      <c r="V37" s="193">
        <f>SUMIFS('Conciliação Bancária 2016.17.18'!$J:$J,'Conciliação Bancária 2016.17.18'!$K:$K,'Base -Receita-Despesa'!$B37,'Conciliação Bancária 2016.17.18'!$D:$D,'Base -Receita-Despesa'!V$5)</f>
        <v>-957.34</v>
      </c>
      <c r="W37" s="193">
        <f>SUMIFS('Conciliação Bancária 2016.17.18'!$J:$J,'Conciliação Bancária 2016.17.18'!$K:$K,'Base -Receita-Despesa'!$B37,'Conciliação Bancária 2016.17.18'!$D:$D,'Base -Receita-Despesa'!W$5)</f>
        <v>-21482.69</v>
      </c>
      <c r="X37" s="193">
        <f>SUMIFS('Conciliação Bancária 2016.17.18'!$J:$J,'Conciliação Bancária 2016.17.18'!$K:$K,'Base -Receita-Despesa'!$B37,'Conciliação Bancária 2016.17.18'!$D:$D,'Base -Receita-Despesa'!X$5)</f>
        <v>-21082.329999999998</v>
      </c>
      <c r="Y37" s="193">
        <f>SUMIFS('Conciliação Bancária 2016.17.18'!$J:$J,'Conciliação Bancária 2016.17.18'!$K:$K,'Base -Receita-Despesa'!$B37,'Conciliação Bancária 2016.17.18'!$D:$D,'Base -Receita-Despesa'!Y$5)</f>
        <v>-23369.72</v>
      </c>
      <c r="Z37" s="193">
        <f>SUMIFS('Conciliação Bancária 2016.17.18'!$J:$J,'Conciliação Bancária 2016.17.18'!$K:$K,'Base -Receita-Despesa'!$B37,'Conciliação Bancária 2016.17.18'!$D:$D,'Base -Receita-Despesa'!Z$5)</f>
        <v>-25210.639999999999</v>
      </c>
      <c r="AA37" s="193">
        <f>SUMIFS('Conciliação Bancária 2016.17.18'!$J:$J,'Conciliação Bancária 2016.17.18'!$K:$K,'Base -Receita-Despesa'!$B37,'Conciliação Bancária 2016.17.18'!$D:$D,'Base -Receita-Despesa'!AA$5)</f>
        <v>-16020.810000000001</v>
      </c>
      <c r="AB37" s="193">
        <f>SUMIFS('Conciliação Bancária 2016.17.18'!$J:$J,'Conciliação Bancária 2016.17.18'!$K:$K,'Base -Receita-Despesa'!$B37,'Conciliação Bancária 2016.17.18'!$D:$D,'Base -Receita-Despesa'!AB$5)</f>
        <v>-15848.130000000001</v>
      </c>
      <c r="AC37" s="194">
        <f t="shared" si="94"/>
        <v>-236430.02999999997</v>
      </c>
      <c r="AD37" s="198">
        <f t="shared" si="95"/>
        <v>1.2763810665697968E-2</v>
      </c>
      <c r="AE37" s="195"/>
      <c r="AF37" s="217">
        <f>SUMIFS('Conciliação Bancária 2016.17.18'!$J:$J,'Conciliação Bancária 2016.17.18'!$K:$K,'Base -Receita-Despesa'!$B37,'Conciliação Bancária 2016.17.18'!$D:$D,'Base -Receita-Despesa'!AF$5)</f>
        <v>-16001.76</v>
      </c>
      <c r="AG37" s="193">
        <f>SUMIFS('Conciliação Bancária 2016.17.18'!$J:$J,'Conciliação Bancária 2016.17.18'!$K:$K,'Base -Receita-Despesa'!$B37,'Conciliação Bancária 2016.17.18'!$D:$D,'Base -Receita-Despesa'!AG$5)</f>
        <v>-17378.249999999996</v>
      </c>
      <c r="AH37" s="193">
        <f>SUMIFS('Conciliação Bancária 2016.17.18'!$J:$J,'Conciliação Bancária 2016.17.18'!$K:$K,'Base -Receita-Despesa'!$B37,'Conciliação Bancária 2016.17.18'!$D:$D,'Base -Receita-Despesa'!AH$5)</f>
        <v>-15735.679999999998</v>
      </c>
      <c r="AI37" s="193">
        <f>SUMIFS('Conciliação Bancária 2016.17.18'!$J:$J,'Conciliação Bancária 2016.17.18'!$K:$K,'Base -Receita-Despesa'!$B37,'Conciliação Bancária 2016.17.18'!$D:$D,'Base -Receita-Despesa'!AI$5)</f>
        <v>-15163.58</v>
      </c>
      <c r="AJ37" s="193">
        <f>SUMIFS('Conciliação Bancária 2016.17.18'!$J:$J,'Conciliação Bancária 2016.17.18'!$K:$K,'Base -Receita-Despesa'!$B37,'Conciliação Bancária 2016.17.18'!$D:$D,'Base -Receita-Despesa'!AJ$5)</f>
        <v>-16853</v>
      </c>
      <c r="AK37" s="193">
        <f>SUMIFS('Conciliação Bancária 2016.17.18'!$J:$J,'Conciliação Bancária 2016.17.18'!$K:$K,'Base -Receita-Despesa'!$B37,'Conciliação Bancária 2016.17.18'!$D:$D,'Base -Receita-Despesa'!AK$5)</f>
        <v>-17452.230000000003</v>
      </c>
      <c r="AL37" s="193">
        <f>SUMIFS('Conciliação Bancária 2016.17.18'!$J:$J,'Conciliação Bancária 2016.17.18'!$K:$K,'Base -Receita-Despesa'!$B37,'Conciliação Bancária 2016.17.18'!$D:$D,'Base -Receita-Despesa'!AL$5)</f>
        <v>-22028.71</v>
      </c>
      <c r="AM37" s="193">
        <f>SUMIFS('Conciliação Bancária 2016.17.18'!$J:$J,'Conciliação Bancária 2016.17.18'!$K:$K,'Base -Receita-Despesa'!$B37,'Conciliação Bancária 2016.17.18'!$D:$D,'Base -Receita-Despesa'!AM$5)</f>
        <v>-10533.75</v>
      </c>
      <c r="AN37" s="193">
        <f>SUMIFS('Conciliação Bancária 2016.17.18'!$J:$J,'Conciliação Bancária 2016.17.18'!$K:$K,'Base -Receita-Despesa'!$B37,'Conciliação Bancária 2016.17.18'!$D:$D,'Base -Receita-Despesa'!AN$5)</f>
        <v>-25165.440000000002</v>
      </c>
      <c r="AO37" s="193">
        <f>SUMIFS('Conciliação Bancária 2016.17.18'!$J:$J,'Conciliação Bancária 2016.17.18'!$K:$K,'Base -Receita-Despesa'!$B37,'Conciliação Bancária 2016.17.18'!$D:$D,'Base -Receita-Despesa'!AO$5)</f>
        <v>-16287.69</v>
      </c>
      <c r="AP37" s="193">
        <f>SUMIFS('Conciliação Bancária 2016.17.18'!$J:$J,'Conciliação Bancária 2016.17.18'!$K:$K,'Base -Receita-Despesa'!$B37,'Conciliação Bancária 2016.17.18'!$D:$D,'Base -Receita-Despesa'!AP$5)</f>
        <v>-966.27</v>
      </c>
      <c r="AQ37" s="193">
        <f>SUMIFS('Conciliação Bancária 2016.17.18'!$J:$J,'Conciliação Bancária 2016.17.18'!$K:$K,'Base -Receita-Despesa'!$B37,'Conciliação Bancária 2016.17.18'!$D:$D,'Base -Receita-Despesa'!AQ$5)</f>
        <v>-28674.329999999998</v>
      </c>
      <c r="AR37" s="194">
        <f t="shared" si="96"/>
        <v>-202240.68999999997</v>
      </c>
      <c r="AS37" s="198">
        <f t="shared" si="97"/>
        <v>7.2800115546336223E-3</v>
      </c>
      <c r="AT37" s="195"/>
      <c r="AU37" s="217">
        <f>SUMIFS('Conciliação Bancária 2016.17.18'!$J:$J,'Conciliação Bancária 2016.17.18'!$K:$K,'Base -Receita-Despesa'!$B37,'Conciliação Bancária 2016.17.18'!$D:$D,'Base -Receita-Despesa'!AU$5)</f>
        <v>-13739.339999999998</v>
      </c>
      <c r="AV37" s="193">
        <f>SUMIFS('Conciliação Bancária 2016.17.18'!$J:$J,'Conciliação Bancária 2016.17.18'!$K:$K,'Base -Receita-Despesa'!$B37,'Conciliação Bancária 2016.17.18'!$D:$D,'Base -Receita-Despesa'!AV$5)</f>
        <v>-14761.52</v>
      </c>
      <c r="AW37" s="193">
        <f>SUMIFS('Conciliação Bancária 2016.17.18'!$J:$J,'Conciliação Bancária 2016.17.18'!$K:$K,'Base -Receita-Despesa'!$B37,'Conciliação Bancária 2016.17.18'!$D:$D,'Base -Receita-Despesa'!AW$5)</f>
        <v>-11875.460000000003</v>
      </c>
      <c r="AX37" s="193">
        <f>SUMIFS('Conciliação Bancária 2016.17.18'!$J:$J,'Conciliação Bancária 2016.17.18'!$K:$K,'Base -Receita-Despesa'!$B37,'Conciliação Bancária 2016.17.18'!$D:$D,'Base -Receita-Despesa'!AX$5)</f>
        <v>-10834.949999999999</v>
      </c>
      <c r="AY37" s="193">
        <f>SUMIFS('Conciliação Bancária 2016.17.18'!$J:$J,'Conciliação Bancária 2016.17.18'!$K:$K,'Base -Receita-Despesa'!$B37,'Conciliação Bancária 2016.17.18'!$D:$D,'Base -Receita-Despesa'!AY$5)</f>
        <v>-34253.619999999995</v>
      </c>
      <c r="AZ37" s="193">
        <f>SUMIFS('Conciliação Bancária 2016.17.18'!$J:$J,'Conciliação Bancária 2016.17.18'!$K:$K,'Base -Receita-Despesa'!$B37,'Conciliação Bancária 2016.17.18'!$D:$D,'Base -Receita-Despesa'!AZ$5)</f>
        <v>-24535.02</v>
      </c>
      <c r="BA37" s="193">
        <f>SUMIFS('Conciliação Bancária 2016.17.18'!$J:$J,'Conciliação Bancária 2016.17.18'!$K:$K,'Base -Receita-Despesa'!$B37,'Conciliação Bancária 2016.17.18'!$D:$D,'Base -Receita-Despesa'!BA$5)</f>
        <v>0</v>
      </c>
      <c r="BB37" s="193">
        <f>SUMIFS('Conciliação Bancária 2016.17.18'!$J:$J,'Conciliação Bancária 2016.17.18'!$K:$K,'Base -Receita-Despesa'!$B37,'Conciliação Bancária 2016.17.18'!$D:$D,'Base -Receita-Despesa'!BB$5)</f>
        <v>0</v>
      </c>
      <c r="BC37" s="193">
        <f>SUMIFS('Conciliação Bancária 2016.17.18'!$J:$J,'Conciliação Bancária 2016.17.18'!$K:$K,'Base -Receita-Despesa'!$B37,'Conciliação Bancária 2016.17.18'!$D:$D,'Base -Receita-Despesa'!BC$5)</f>
        <v>0</v>
      </c>
      <c r="BD37" s="193">
        <f>SUMIFS('Conciliação Bancária 2016.17.18'!$J:$J,'Conciliação Bancária 2016.17.18'!$K:$K,'Base -Receita-Despesa'!$B37,'Conciliação Bancária 2016.17.18'!$D:$D,'Base -Receita-Despesa'!BD$5)</f>
        <v>0</v>
      </c>
      <c r="BE37" s="193">
        <f>SUMIFS('Conciliação Bancária 2016.17.18'!$J:$J,'Conciliação Bancária 2016.17.18'!$K:$K,'Base -Receita-Despesa'!$B37,'Conciliação Bancária 2016.17.18'!$D:$D,'Base -Receita-Despesa'!BE$5)</f>
        <v>0</v>
      </c>
      <c r="BF37" s="193">
        <f>SUMIFS('Conciliação Bancária 2016.17.18'!$J:$J,'Conciliação Bancária 2016.17.18'!$K:$K,'Base -Receita-Despesa'!$B37,'Conciliação Bancária 2016.17.18'!$D:$D,'Base -Receita-Despesa'!BF$5)</f>
        <v>0</v>
      </c>
      <c r="BG37" s="194">
        <f t="shared" si="98"/>
        <v>-109999.91</v>
      </c>
      <c r="BH37" s="198">
        <f t="shared" si="99"/>
        <v>3.9596414342171135E-3</v>
      </c>
      <c r="BI37" s="195"/>
    </row>
    <row r="38" spans="2:61" s="196" customFormat="1" outlineLevel="1" x14ac:dyDescent="0.3">
      <c r="B38" s="250" t="s">
        <v>82</v>
      </c>
      <c r="C38" s="217">
        <f>SUMIFS('Conciliação Bancária 2016.17.18'!$J:$J,'Conciliação Bancária 2016.17.18'!$K:$K,'Base -Receita-Despesa'!$B38,'Conciliação Bancária 2016.17.18'!$D:$D,'Base -Receita-Despesa'!C$5)</f>
        <v>0</v>
      </c>
      <c r="D38" s="193">
        <f>SUMIFS('Conciliação Bancária 2016.17.18'!$J:$J,'Conciliação Bancária 2016.17.18'!$K:$K,'Base -Receita-Despesa'!$B38,'Conciliação Bancária 2016.17.18'!$D:$D,'Base -Receita-Despesa'!D$5)</f>
        <v>-5279.1900000000005</v>
      </c>
      <c r="E38" s="193">
        <f>SUMIFS('Conciliação Bancária 2016.17.18'!$J:$J,'Conciliação Bancária 2016.17.18'!$K:$K,'Base -Receita-Despesa'!$B38,'Conciliação Bancária 2016.17.18'!$D:$D,'Base -Receita-Despesa'!E$5)</f>
        <v>0</v>
      </c>
      <c r="F38" s="193">
        <f>SUMIFS('Conciliação Bancária 2016.17.18'!$J:$J,'Conciliação Bancária 2016.17.18'!$K:$K,'Base -Receita-Despesa'!$B38,'Conciliação Bancária 2016.17.18'!$D:$D,'Base -Receita-Despesa'!F$5)</f>
        <v>0</v>
      </c>
      <c r="G38" s="193">
        <f>SUMIFS('Conciliação Bancária 2016.17.18'!$J:$J,'Conciliação Bancária 2016.17.18'!$K:$K,'Base -Receita-Despesa'!$B38,'Conciliação Bancária 2016.17.18'!$D:$D,'Base -Receita-Despesa'!G$5)</f>
        <v>-8214.84</v>
      </c>
      <c r="H38" s="193">
        <f>SUMIFS('Conciliação Bancária 2016.17.18'!$J:$J,'Conciliação Bancária 2016.17.18'!$K:$K,'Base -Receita-Despesa'!$B38,'Conciliação Bancária 2016.17.18'!$D:$D,'Base -Receita-Despesa'!H$5)</f>
        <v>-177</v>
      </c>
      <c r="I38" s="193">
        <f>SUMIFS('Conciliação Bancária 2016.17.18'!$J:$J,'Conciliação Bancária 2016.17.18'!$K:$K,'Base -Receita-Despesa'!$B38,'Conciliação Bancária 2016.17.18'!$D:$D,'Base -Receita-Despesa'!I$5)</f>
        <v>-125.5</v>
      </c>
      <c r="J38" s="193">
        <f>SUMIFS('Conciliação Bancária 2016.17.18'!$J:$J,'Conciliação Bancária 2016.17.18'!$K:$K,'Base -Receita-Despesa'!$B38,'Conciliação Bancária 2016.17.18'!$D:$D,'Base -Receita-Despesa'!J$5)</f>
        <v>-9552.67</v>
      </c>
      <c r="K38" s="193">
        <f>SUMIFS('Conciliação Bancária 2016.17.18'!$J:$J,'Conciliação Bancária 2016.17.18'!$K:$K,'Base -Receita-Despesa'!$B38,'Conciliação Bancária 2016.17.18'!$D:$D,'Base -Receita-Despesa'!K$5)</f>
        <v>0</v>
      </c>
      <c r="L38" s="193">
        <f>SUMIFS('Conciliação Bancária 2016.17.18'!$J:$J,'Conciliação Bancária 2016.17.18'!$K:$K,'Base -Receita-Despesa'!$B38,'Conciliação Bancária 2016.17.18'!$D:$D,'Base -Receita-Despesa'!L$5)</f>
        <v>-194</v>
      </c>
      <c r="M38" s="193">
        <f>SUMIFS('Conciliação Bancária 2016.17.18'!$J:$J,'Conciliação Bancária 2016.17.18'!$K:$K,'Base -Receita-Despesa'!$B38,'Conciliação Bancária 2016.17.18'!$D:$D,'Base -Receita-Despesa'!M$5)</f>
        <v>0</v>
      </c>
      <c r="N38" s="233">
        <f>SUMIFS('Conciliação Bancária 2016.17.18'!$J:$J,'Conciliação Bancária 2016.17.18'!$K:$K,'Base -Receita-Despesa'!$B38,'Conciliação Bancária 2016.17.18'!$D:$D,'Base -Receita-Despesa'!N$5)</f>
        <v>-15.79</v>
      </c>
      <c r="O38" s="240">
        <f t="shared" si="93"/>
        <v>-23558.99</v>
      </c>
      <c r="P38" s="208"/>
      <c r="Q38" s="217">
        <f>SUMIFS('Conciliação Bancária 2016.17.18'!$J:$J,'Conciliação Bancária 2016.17.18'!$K:$K,'Base -Receita-Despesa'!$B38,'Conciliação Bancária 2016.17.18'!$D:$D,'Base -Receita-Despesa'!Q$5)</f>
        <v>-209</v>
      </c>
      <c r="R38" s="193">
        <f>SUMIFS('Conciliação Bancária 2016.17.18'!$J:$J,'Conciliação Bancária 2016.17.18'!$K:$K,'Base -Receita-Despesa'!$B38,'Conciliação Bancária 2016.17.18'!$D:$D,'Base -Receita-Despesa'!R$5)</f>
        <v>0</v>
      </c>
      <c r="S38" s="193">
        <f>SUMIFS('Conciliação Bancária 2016.17.18'!$J:$J,'Conciliação Bancária 2016.17.18'!$K:$K,'Base -Receita-Despesa'!$B38,'Conciliação Bancária 2016.17.18'!$D:$D,'Base -Receita-Despesa'!S$5)</f>
        <v>-10831.550000000001</v>
      </c>
      <c r="T38" s="193">
        <f>SUMIFS('Conciliação Bancária 2016.17.18'!$J:$J,'Conciliação Bancária 2016.17.18'!$K:$K,'Base -Receita-Despesa'!$B38,'Conciliação Bancária 2016.17.18'!$D:$D,'Base -Receita-Despesa'!T$5)</f>
        <v>-177.84</v>
      </c>
      <c r="U38" s="193">
        <f>SUMIFS('Conciliação Bancária 2016.17.18'!$J:$J,'Conciliação Bancária 2016.17.18'!$K:$K,'Base -Receita-Despesa'!$B38,'Conciliação Bancária 2016.17.18'!$D:$D,'Base -Receita-Despesa'!U$5)</f>
        <v>-40376.14</v>
      </c>
      <c r="V38" s="193">
        <f>SUMIFS('Conciliação Bancária 2016.17.18'!$J:$J,'Conciliação Bancária 2016.17.18'!$K:$K,'Base -Receita-Despesa'!$B38,'Conciliação Bancária 2016.17.18'!$D:$D,'Base -Receita-Despesa'!V$5)</f>
        <v>0</v>
      </c>
      <c r="W38" s="193">
        <f>SUMIFS('Conciliação Bancária 2016.17.18'!$J:$J,'Conciliação Bancária 2016.17.18'!$K:$K,'Base -Receita-Despesa'!$B38,'Conciliação Bancária 2016.17.18'!$D:$D,'Base -Receita-Despesa'!W$5)</f>
        <v>-382.56</v>
      </c>
      <c r="X38" s="193">
        <f>SUMIFS('Conciliação Bancária 2016.17.18'!$J:$J,'Conciliação Bancária 2016.17.18'!$K:$K,'Base -Receita-Despesa'!$B38,'Conciliação Bancária 2016.17.18'!$D:$D,'Base -Receita-Despesa'!X$5)</f>
        <v>-360</v>
      </c>
      <c r="Y38" s="193">
        <f>SUMIFS('Conciliação Bancária 2016.17.18'!$J:$J,'Conciliação Bancária 2016.17.18'!$K:$K,'Base -Receita-Despesa'!$B38,'Conciliação Bancária 2016.17.18'!$D:$D,'Base -Receita-Despesa'!Y$5)</f>
        <v>0</v>
      </c>
      <c r="Z38" s="193">
        <f>SUMIFS('Conciliação Bancária 2016.17.18'!$J:$J,'Conciliação Bancária 2016.17.18'!$K:$K,'Base -Receita-Despesa'!$B38,'Conciliação Bancária 2016.17.18'!$D:$D,'Base -Receita-Despesa'!Z$5)</f>
        <v>-651.19000000000005</v>
      </c>
      <c r="AA38" s="193">
        <f>SUMIFS('Conciliação Bancária 2016.17.18'!$J:$J,'Conciliação Bancária 2016.17.18'!$K:$K,'Base -Receita-Despesa'!$B38,'Conciliação Bancária 2016.17.18'!$D:$D,'Base -Receita-Despesa'!AA$5)</f>
        <v>-814.56999999999994</v>
      </c>
      <c r="AB38" s="193">
        <f>SUMIFS('Conciliação Bancária 2016.17.18'!$J:$J,'Conciliação Bancária 2016.17.18'!$K:$K,'Base -Receita-Despesa'!$B38,'Conciliação Bancária 2016.17.18'!$D:$D,'Base -Receita-Despesa'!AB$5)</f>
        <v>-1448.6100000000001</v>
      </c>
      <c r="AC38" s="194">
        <f t="shared" si="94"/>
        <v>-55251.46</v>
      </c>
      <c r="AD38" s="198">
        <f t="shared" si="95"/>
        <v>2.9827817322671943E-3</v>
      </c>
      <c r="AE38" s="195"/>
      <c r="AF38" s="217">
        <f>SUMIFS('Conciliação Bancária 2016.17.18'!$J:$J,'Conciliação Bancária 2016.17.18'!$K:$K,'Base -Receita-Despesa'!$B38,'Conciliação Bancária 2016.17.18'!$D:$D,'Base -Receita-Despesa'!AF$5)</f>
        <v>-40</v>
      </c>
      <c r="AG38" s="193">
        <f>SUMIFS('Conciliação Bancária 2016.17.18'!$J:$J,'Conciliação Bancária 2016.17.18'!$K:$K,'Base -Receita-Despesa'!$B38,'Conciliação Bancária 2016.17.18'!$D:$D,'Base -Receita-Despesa'!AG$5)</f>
        <v>-1521.21</v>
      </c>
      <c r="AH38" s="193">
        <f>SUMIFS('Conciliação Bancária 2016.17.18'!$J:$J,'Conciliação Bancária 2016.17.18'!$K:$K,'Base -Receita-Despesa'!$B38,'Conciliação Bancária 2016.17.18'!$D:$D,'Base -Receita-Despesa'!AH$5)</f>
        <v>-2256.19</v>
      </c>
      <c r="AI38" s="193">
        <f>SUMIFS('Conciliação Bancária 2016.17.18'!$J:$J,'Conciliação Bancária 2016.17.18'!$K:$K,'Base -Receita-Despesa'!$B38,'Conciliação Bancária 2016.17.18'!$D:$D,'Base -Receita-Despesa'!AI$5)</f>
        <v>-30897.18</v>
      </c>
      <c r="AJ38" s="193">
        <f>SUMIFS('Conciliação Bancária 2016.17.18'!$J:$J,'Conciliação Bancária 2016.17.18'!$K:$K,'Base -Receita-Despesa'!$B38,'Conciliação Bancária 2016.17.18'!$D:$D,'Base -Receita-Despesa'!AJ$5)</f>
        <v>0</v>
      </c>
      <c r="AK38" s="193">
        <f>SUMIFS('Conciliação Bancária 2016.17.18'!$J:$J,'Conciliação Bancária 2016.17.18'!$K:$K,'Base -Receita-Despesa'!$B38,'Conciliação Bancária 2016.17.18'!$D:$D,'Base -Receita-Despesa'!AK$5)</f>
        <v>-754.59999999999991</v>
      </c>
      <c r="AL38" s="193">
        <f>SUMIFS('Conciliação Bancária 2016.17.18'!$J:$J,'Conciliação Bancária 2016.17.18'!$K:$K,'Base -Receita-Despesa'!$B38,'Conciliação Bancária 2016.17.18'!$D:$D,'Base -Receita-Despesa'!AL$5)</f>
        <v>-543.38</v>
      </c>
      <c r="AM38" s="193">
        <f>SUMIFS('Conciliação Bancária 2016.17.18'!$J:$J,'Conciliação Bancária 2016.17.18'!$K:$K,'Base -Receita-Despesa'!$B38,'Conciliação Bancária 2016.17.18'!$D:$D,'Base -Receita-Despesa'!AM$5)</f>
        <v>-190.4</v>
      </c>
      <c r="AN38" s="193">
        <f>SUMIFS('Conciliação Bancária 2016.17.18'!$J:$J,'Conciliação Bancária 2016.17.18'!$K:$K,'Base -Receita-Despesa'!$B38,'Conciliação Bancária 2016.17.18'!$D:$D,'Base -Receita-Despesa'!AN$5)</f>
        <v>-305.56</v>
      </c>
      <c r="AO38" s="193">
        <f>SUMIFS('Conciliação Bancária 2016.17.18'!$J:$J,'Conciliação Bancária 2016.17.18'!$K:$K,'Base -Receita-Despesa'!$B38,'Conciliação Bancária 2016.17.18'!$D:$D,'Base -Receita-Despesa'!AO$5)</f>
        <v>0</v>
      </c>
      <c r="AP38" s="193">
        <f>SUMIFS('Conciliação Bancária 2016.17.18'!$J:$J,'Conciliação Bancária 2016.17.18'!$K:$K,'Base -Receita-Despesa'!$B38,'Conciliação Bancária 2016.17.18'!$D:$D,'Base -Receita-Despesa'!AP$5)</f>
        <v>0</v>
      </c>
      <c r="AQ38" s="193">
        <f>SUMIFS('Conciliação Bancária 2016.17.18'!$J:$J,'Conciliação Bancária 2016.17.18'!$K:$K,'Base -Receita-Despesa'!$B38,'Conciliação Bancária 2016.17.18'!$D:$D,'Base -Receita-Despesa'!AQ$5)</f>
        <v>-354.4</v>
      </c>
      <c r="AR38" s="194">
        <f t="shared" si="96"/>
        <v>-36862.92</v>
      </c>
      <c r="AS38" s="198">
        <f t="shared" si="97"/>
        <v>1.3269460440306789E-3</v>
      </c>
      <c r="AT38" s="195"/>
      <c r="AU38" s="217">
        <f>SUMIFS('Conciliação Bancária 2016.17.18'!$J:$J,'Conciliação Bancária 2016.17.18'!$K:$K,'Base -Receita-Despesa'!$B38,'Conciliação Bancária 2016.17.18'!$D:$D,'Base -Receita-Despesa'!AU$5)</f>
        <v>-1250</v>
      </c>
      <c r="AV38" s="193">
        <f>SUMIFS('Conciliação Bancária 2016.17.18'!$J:$J,'Conciliação Bancária 2016.17.18'!$K:$K,'Base -Receita-Despesa'!$B38,'Conciliação Bancária 2016.17.18'!$D:$D,'Base -Receita-Despesa'!AV$5)</f>
        <v>-433.14</v>
      </c>
      <c r="AW38" s="193">
        <f>SUMIFS('Conciliação Bancária 2016.17.18'!$J:$J,'Conciliação Bancária 2016.17.18'!$K:$K,'Base -Receita-Despesa'!$B38,'Conciliação Bancária 2016.17.18'!$D:$D,'Base -Receita-Despesa'!AW$5)</f>
        <v>-334.74</v>
      </c>
      <c r="AX38" s="193">
        <f>SUMIFS('Conciliação Bancária 2016.17.18'!$J:$J,'Conciliação Bancária 2016.17.18'!$K:$K,'Base -Receita-Despesa'!$B38,'Conciliação Bancária 2016.17.18'!$D:$D,'Base -Receita-Despesa'!AX$5)</f>
        <v>-32.86</v>
      </c>
      <c r="AY38" s="193">
        <f>SUMIFS('Conciliação Bancária 2016.17.18'!$J:$J,'Conciliação Bancária 2016.17.18'!$K:$K,'Base -Receita-Despesa'!$B38,'Conciliação Bancária 2016.17.18'!$D:$D,'Base -Receita-Despesa'!AY$5)</f>
        <v>-27314.39</v>
      </c>
      <c r="AZ38" s="193">
        <f>SUMIFS('Conciliação Bancária 2016.17.18'!$J:$J,'Conciliação Bancária 2016.17.18'!$K:$K,'Base -Receita-Despesa'!$B38,'Conciliação Bancária 2016.17.18'!$D:$D,'Base -Receita-Despesa'!AZ$5)</f>
        <v>-445.77</v>
      </c>
      <c r="BA38" s="193">
        <f>SUMIFS('Conciliação Bancária 2016.17.18'!$J:$J,'Conciliação Bancária 2016.17.18'!$K:$K,'Base -Receita-Despesa'!$B38,'Conciliação Bancária 2016.17.18'!$D:$D,'Base -Receita-Despesa'!BA$5)</f>
        <v>0</v>
      </c>
      <c r="BB38" s="193">
        <f>SUMIFS('Conciliação Bancária 2016.17.18'!$J:$J,'Conciliação Bancária 2016.17.18'!$K:$K,'Base -Receita-Despesa'!$B38,'Conciliação Bancária 2016.17.18'!$D:$D,'Base -Receita-Despesa'!BB$5)</f>
        <v>0</v>
      </c>
      <c r="BC38" s="193">
        <f>SUMIFS('Conciliação Bancária 2016.17.18'!$J:$J,'Conciliação Bancária 2016.17.18'!$K:$K,'Base -Receita-Despesa'!$B38,'Conciliação Bancária 2016.17.18'!$D:$D,'Base -Receita-Despesa'!BC$5)</f>
        <v>0</v>
      </c>
      <c r="BD38" s="193">
        <f>SUMIFS('Conciliação Bancária 2016.17.18'!$J:$J,'Conciliação Bancária 2016.17.18'!$K:$K,'Base -Receita-Despesa'!$B38,'Conciliação Bancária 2016.17.18'!$D:$D,'Base -Receita-Despesa'!BD$5)</f>
        <v>0</v>
      </c>
      <c r="BE38" s="193">
        <f>SUMIFS('Conciliação Bancária 2016.17.18'!$J:$J,'Conciliação Bancária 2016.17.18'!$K:$K,'Base -Receita-Despesa'!$B38,'Conciliação Bancária 2016.17.18'!$D:$D,'Base -Receita-Despesa'!BE$5)</f>
        <v>0</v>
      </c>
      <c r="BF38" s="193">
        <f>SUMIFS('Conciliação Bancária 2016.17.18'!$J:$J,'Conciliação Bancária 2016.17.18'!$K:$K,'Base -Receita-Despesa'!$B38,'Conciliação Bancária 2016.17.18'!$D:$D,'Base -Receita-Despesa'!BF$5)</f>
        <v>0</v>
      </c>
      <c r="BG38" s="194">
        <f t="shared" si="98"/>
        <v>-29810.899999999998</v>
      </c>
      <c r="BH38" s="198">
        <f t="shared" si="99"/>
        <v>1.0730961037268389E-3</v>
      </c>
      <c r="BI38" s="195"/>
    </row>
    <row r="39" spans="2:61" s="196" customFormat="1" outlineLevel="1" x14ac:dyDescent="0.3">
      <c r="B39" s="250" t="s">
        <v>83</v>
      </c>
      <c r="C39" s="217">
        <f>SUMIFS('Conciliação Bancária 2016.17.18'!$J:$J,'Conciliação Bancária 2016.17.18'!$K:$K,'Base -Receita-Despesa'!$B39,'Conciliação Bancária 2016.17.18'!$D:$D,'Base -Receita-Despesa'!C$5)</f>
        <v>-2213.5599999999995</v>
      </c>
      <c r="D39" s="193">
        <f>SUMIFS('Conciliação Bancária 2016.17.18'!$J:$J,'Conciliação Bancária 2016.17.18'!$K:$K,'Base -Receita-Despesa'!$B39,'Conciliação Bancária 2016.17.18'!$D:$D,'Base -Receita-Despesa'!D$5)</f>
        <v>-2297.0399999999981</v>
      </c>
      <c r="E39" s="193">
        <f>SUMIFS('Conciliação Bancária 2016.17.18'!$J:$J,'Conciliação Bancária 2016.17.18'!$K:$K,'Base -Receita-Despesa'!$B39,'Conciliação Bancária 2016.17.18'!$D:$D,'Base -Receita-Despesa'!E$5)</f>
        <v>-2179.7799999999988</v>
      </c>
      <c r="F39" s="193">
        <f>SUMIFS('Conciliação Bancária 2016.17.18'!$J:$J,'Conciliação Bancária 2016.17.18'!$K:$K,'Base -Receita-Despesa'!$B39,'Conciliação Bancária 2016.17.18'!$D:$D,'Base -Receita-Despesa'!F$5)</f>
        <v>-2178.0399999999995</v>
      </c>
      <c r="G39" s="193">
        <f>SUMIFS('Conciliação Bancária 2016.17.18'!$J:$J,'Conciliação Bancária 2016.17.18'!$K:$K,'Base -Receita-Despesa'!$B39,'Conciliação Bancária 2016.17.18'!$D:$D,'Base -Receita-Despesa'!G$5)</f>
        <v>-5266.2699999999923</v>
      </c>
      <c r="H39" s="193">
        <f>SUMIFS('Conciliação Bancária 2016.17.18'!$J:$J,'Conciliação Bancária 2016.17.18'!$K:$K,'Base -Receita-Despesa'!$B39,'Conciliação Bancária 2016.17.18'!$D:$D,'Base -Receita-Despesa'!H$5)</f>
        <v>-2821.1699999999933</v>
      </c>
      <c r="I39" s="193">
        <f>SUMIFS('Conciliação Bancária 2016.17.18'!$J:$J,'Conciliação Bancária 2016.17.18'!$K:$K,'Base -Receita-Despesa'!$B39,'Conciliação Bancária 2016.17.18'!$D:$D,'Base -Receita-Despesa'!I$5)</f>
        <v>-2158.81</v>
      </c>
      <c r="J39" s="193">
        <f>SUMIFS('Conciliação Bancária 2016.17.18'!$J:$J,'Conciliação Bancária 2016.17.18'!$K:$K,'Base -Receita-Despesa'!$B39,'Conciliação Bancária 2016.17.18'!$D:$D,'Base -Receita-Despesa'!J$5)</f>
        <v>-1732.3699999999997</v>
      </c>
      <c r="K39" s="193">
        <f>SUMIFS('Conciliação Bancária 2016.17.18'!$J:$J,'Conciliação Bancária 2016.17.18'!$K:$K,'Base -Receita-Despesa'!$B39,'Conciliação Bancária 2016.17.18'!$D:$D,'Base -Receita-Despesa'!K$5)</f>
        <v>-2184.7800000000002</v>
      </c>
      <c r="L39" s="193">
        <f>SUMIFS('Conciliação Bancária 2016.17.18'!$J:$J,'Conciliação Bancária 2016.17.18'!$K:$K,'Base -Receita-Despesa'!$B39,'Conciliação Bancária 2016.17.18'!$D:$D,'Base -Receita-Despesa'!L$5)</f>
        <v>-2118.19</v>
      </c>
      <c r="M39" s="193">
        <f>SUMIFS('Conciliação Bancária 2016.17.18'!$J:$J,'Conciliação Bancária 2016.17.18'!$K:$K,'Base -Receita-Despesa'!$B39,'Conciliação Bancária 2016.17.18'!$D:$D,'Base -Receita-Despesa'!M$5)</f>
        <v>-957.05999999999972</v>
      </c>
      <c r="N39" s="233">
        <f>SUMIFS('Conciliação Bancária 2016.17.18'!$J:$J,'Conciliação Bancária 2016.17.18'!$K:$K,'Base -Receita-Despesa'!$B39,'Conciliação Bancária 2016.17.18'!$D:$D,'Base -Receita-Despesa'!N$5)</f>
        <v>-2326.9799999999996</v>
      </c>
      <c r="O39" s="240">
        <f t="shared" si="93"/>
        <v>-28434.049999999981</v>
      </c>
      <c r="P39" s="208"/>
      <c r="Q39" s="217">
        <f>SUMIFS('Conciliação Bancária 2016.17.18'!$J:$J,'Conciliação Bancária 2016.17.18'!$K:$K,'Base -Receita-Despesa'!$B39,'Conciliação Bancária 2016.17.18'!$D:$D,'Base -Receita-Despesa'!Q$5)</f>
        <v>-2585.4099999999994</v>
      </c>
      <c r="R39" s="193">
        <f>SUMIFS('Conciliação Bancária 2016.17.18'!$J:$J,'Conciliação Bancária 2016.17.18'!$K:$K,'Base -Receita-Despesa'!$B39,'Conciliação Bancária 2016.17.18'!$D:$D,'Base -Receita-Despesa'!R$5)</f>
        <v>-2136.8999999999996</v>
      </c>
      <c r="S39" s="193">
        <f>SUMIFS('Conciliação Bancária 2016.17.18'!$J:$J,'Conciliação Bancária 2016.17.18'!$K:$K,'Base -Receita-Despesa'!$B39,'Conciliação Bancária 2016.17.18'!$D:$D,'Base -Receita-Despesa'!S$5)</f>
        <v>-2326.92</v>
      </c>
      <c r="T39" s="193">
        <f>SUMIFS('Conciliação Bancária 2016.17.18'!$J:$J,'Conciliação Bancária 2016.17.18'!$K:$K,'Base -Receita-Despesa'!$B39,'Conciliação Bancária 2016.17.18'!$D:$D,'Base -Receita-Despesa'!T$5)</f>
        <v>-2153.86</v>
      </c>
      <c r="U39" s="193">
        <f>SUMIFS('Conciliação Bancária 2016.17.18'!$J:$J,'Conciliação Bancária 2016.17.18'!$K:$K,'Base -Receita-Despesa'!$B39,'Conciliação Bancária 2016.17.18'!$D:$D,'Base -Receita-Despesa'!U$5)</f>
        <v>-2256.8300000000008</v>
      </c>
      <c r="V39" s="193">
        <f>SUMIFS('Conciliação Bancária 2016.17.18'!$J:$J,'Conciliação Bancária 2016.17.18'!$K:$K,'Base -Receita-Despesa'!$B39,'Conciliação Bancária 2016.17.18'!$D:$D,'Base -Receita-Despesa'!V$5)</f>
        <v>338865.92999999941</v>
      </c>
      <c r="W39" s="193">
        <f>SUMIFS('Conciliação Bancária 2016.17.18'!$J:$J,'Conciliação Bancária 2016.17.18'!$K:$K,'Base -Receita-Despesa'!$B39,'Conciliação Bancária 2016.17.18'!$D:$D,'Base -Receita-Despesa'!W$5)</f>
        <v>-12324.630000000006</v>
      </c>
      <c r="X39" s="193">
        <f>SUMIFS('Conciliação Bancária 2016.17.18'!$J:$J,'Conciliação Bancária 2016.17.18'!$K:$K,'Base -Receita-Despesa'!$B39,'Conciliação Bancária 2016.17.18'!$D:$D,'Base -Receita-Despesa'!X$5)</f>
        <v>-21266.780000000064</v>
      </c>
      <c r="Y39" s="193">
        <f>SUMIFS('Conciliação Bancária 2016.17.18'!$J:$J,'Conciliação Bancária 2016.17.18'!$K:$K,'Base -Receita-Despesa'!$B39,'Conciliação Bancária 2016.17.18'!$D:$D,'Base -Receita-Despesa'!Y$5)</f>
        <v>-2983.4600000000059</v>
      </c>
      <c r="Z39" s="193">
        <f>SUMIFS('Conciliação Bancária 2016.17.18'!$J:$J,'Conciliação Bancária 2016.17.18'!$K:$K,'Base -Receita-Despesa'!$B39,'Conciliação Bancária 2016.17.18'!$D:$D,'Base -Receita-Despesa'!Z$5)</f>
        <v>-2925.2200000000053</v>
      </c>
      <c r="AA39" s="193">
        <f>SUMIFS('Conciliação Bancária 2016.17.18'!$J:$J,'Conciliação Bancária 2016.17.18'!$K:$K,'Base -Receita-Despesa'!$B39,'Conciliação Bancária 2016.17.18'!$D:$D,'Base -Receita-Despesa'!AA$5)</f>
        <v>-5904.2099999999764</v>
      </c>
      <c r="AB39" s="193">
        <f>SUMIFS('Conciliação Bancária 2016.17.18'!$J:$J,'Conciliação Bancária 2016.17.18'!$K:$K,'Base -Receita-Despesa'!$B39,'Conciliação Bancária 2016.17.18'!$D:$D,'Base -Receita-Despesa'!AB$5)</f>
        <v>-23140.690000000002</v>
      </c>
      <c r="AC39" s="194">
        <f t="shared" si="94"/>
        <v>258861.01999999932</v>
      </c>
      <c r="AD39" s="198">
        <f t="shared" si="95"/>
        <v>-1.397476051586783E-2</v>
      </c>
      <c r="AE39" s="195"/>
      <c r="AF39" s="217">
        <f>SUMIFS('Conciliação Bancária 2016.17.18'!$J:$J,'Conciliação Bancária 2016.17.18'!$K:$K,'Base -Receita-Despesa'!$B39,'Conciliação Bancária 2016.17.18'!$D:$D,'Base -Receita-Despesa'!AF$5)</f>
        <v>10859.16000000002</v>
      </c>
      <c r="AG39" s="193">
        <f>SUMIFS('Conciliação Bancária 2016.17.18'!$J:$J,'Conciliação Bancária 2016.17.18'!$K:$K,'Base -Receita-Despesa'!$B39,'Conciliação Bancária 2016.17.18'!$D:$D,'Base -Receita-Despesa'!AG$5)</f>
        <v>-15101.789999999975</v>
      </c>
      <c r="AH39" s="193">
        <f>SUMIFS('Conciliação Bancária 2016.17.18'!$J:$J,'Conciliação Bancária 2016.17.18'!$K:$K,'Base -Receita-Despesa'!$B39,'Conciliação Bancária 2016.17.18'!$D:$D,'Base -Receita-Despesa'!AH$5)</f>
        <v>-6323.49999999998</v>
      </c>
      <c r="AI39" s="193">
        <f>SUMIFS('Conciliação Bancária 2016.17.18'!$J:$J,'Conciliação Bancária 2016.17.18'!$K:$K,'Base -Receita-Despesa'!$B39,'Conciliação Bancária 2016.17.18'!$D:$D,'Base -Receita-Despesa'!AI$5)</f>
        <v>-2778.5800000000008</v>
      </c>
      <c r="AJ39" s="193">
        <f>SUMIFS('Conciliação Bancária 2016.17.18'!$J:$J,'Conciliação Bancária 2016.17.18'!$K:$K,'Base -Receita-Despesa'!$B39,'Conciliação Bancária 2016.17.18'!$D:$D,'Base -Receita-Despesa'!AJ$5)</f>
        <v>-3097.1500000000005</v>
      </c>
      <c r="AK39" s="193">
        <f>SUMIFS('Conciliação Bancária 2016.17.18'!$J:$J,'Conciliação Bancária 2016.17.18'!$K:$K,'Base -Receita-Despesa'!$B39,'Conciliação Bancária 2016.17.18'!$D:$D,'Base -Receita-Despesa'!AK$5)</f>
        <v>-3128.7200000000003</v>
      </c>
      <c r="AL39" s="193">
        <f>SUMIFS('Conciliação Bancária 2016.17.18'!$J:$J,'Conciliação Bancária 2016.17.18'!$K:$K,'Base -Receita-Despesa'!$B39,'Conciliação Bancária 2016.17.18'!$D:$D,'Base -Receita-Despesa'!AL$5)</f>
        <v>-3578.74</v>
      </c>
      <c r="AM39" s="193">
        <f>SUMIFS('Conciliação Bancária 2016.17.18'!$J:$J,'Conciliação Bancária 2016.17.18'!$K:$K,'Base -Receita-Despesa'!$B39,'Conciliação Bancária 2016.17.18'!$D:$D,'Base -Receita-Despesa'!AM$5)</f>
        <v>-3079.0099999999993</v>
      </c>
      <c r="AN39" s="193">
        <f>SUMIFS('Conciliação Bancária 2016.17.18'!$J:$J,'Conciliação Bancária 2016.17.18'!$K:$K,'Base -Receita-Despesa'!$B39,'Conciliação Bancária 2016.17.18'!$D:$D,'Base -Receita-Despesa'!AN$5)</f>
        <v>-19114.82</v>
      </c>
      <c r="AO39" s="193">
        <f>SUMIFS('Conciliação Bancária 2016.17.18'!$J:$J,'Conciliação Bancária 2016.17.18'!$K:$K,'Base -Receita-Despesa'!$B39,'Conciliação Bancária 2016.17.18'!$D:$D,'Base -Receita-Despesa'!AO$5)</f>
        <v>-7392.2299999999987</v>
      </c>
      <c r="AP39" s="193">
        <f>SUMIFS('Conciliação Bancária 2016.17.18'!$J:$J,'Conciliação Bancária 2016.17.18'!$K:$K,'Base -Receita-Despesa'!$B39,'Conciliação Bancária 2016.17.18'!$D:$D,'Base -Receita-Despesa'!AP$5)</f>
        <v>-4928.0099999999993</v>
      </c>
      <c r="AQ39" s="193">
        <f>SUMIFS('Conciliação Bancária 2016.17.18'!$J:$J,'Conciliação Bancária 2016.17.18'!$K:$K,'Base -Receita-Despesa'!$B39,'Conciliação Bancária 2016.17.18'!$D:$D,'Base -Receita-Despesa'!AQ$5)</f>
        <v>-52831.765290218907</v>
      </c>
      <c r="AR39" s="194">
        <f t="shared" si="96"/>
        <v>-110495.15529021884</v>
      </c>
      <c r="AS39" s="198">
        <f t="shared" si="97"/>
        <v>3.9774686649053153E-3</v>
      </c>
      <c r="AT39" s="195"/>
      <c r="AU39" s="217">
        <f>SUMIFS('Conciliação Bancária 2016.17.18'!$J:$J,'Conciliação Bancária 2016.17.18'!$K:$K,'Base -Receita-Despesa'!$B39,'Conciliação Bancária 2016.17.18'!$D:$D,'Base -Receita-Despesa'!AU$5)</f>
        <v>-5589.68</v>
      </c>
      <c r="AV39" s="193">
        <f>SUMIFS('Conciliação Bancária 2016.17.18'!$J:$J,'Conciliação Bancária 2016.17.18'!$K:$K,'Base -Receita-Despesa'!$B39,'Conciliação Bancária 2016.17.18'!$D:$D,'Base -Receita-Despesa'!AV$5)</f>
        <v>-55092.119999999995</v>
      </c>
      <c r="AW39" s="193">
        <f>SUMIFS('Conciliação Bancária 2016.17.18'!$J:$J,'Conciliação Bancária 2016.17.18'!$K:$K,'Base -Receita-Despesa'!$B39,'Conciliação Bancária 2016.17.18'!$D:$D,'Base -Receita-Despesa'!AW$5)</f>
        <v>-33282.68</v>
      </c>
      <c r="AX39" s="193">
        <f>SUMIFS('Conciliação Bancária 2016.17.18'!$J:$J,'Conciliação Bancária 2016.17.18'!$K:$K,'Base -Receita-Despesa'!$B39,'Conciliação Bancária 2016.17.18'!$D:$D,'Base -Receita-Despesa'!AX$5)</f>
        <v>-4377.32</v>
      </c>
      <c r="AY39" s="193">
        <f>SUMIFS('Conciliação Bancária 2016.17.18'!$J:$J,'Conciliação Bancária 2016.17.18'!$K:$K,'Base -Receita-Despesa'!$B39,'Conciliação Bancária 2016.17.18'!$D:$D,'Base -Receita-Despesa'!AY$5)</f>
        <v>-36166.599999999991</v>
      </c>
      <c r="AZ39" s="193">
        <f>SUMIFS('Conciliação Bancária 2016.17.18'!$J:$J,'Conciliação Bancária 2016.17.18'!$K:$K,'Base -Receita-Despesa'!$B39,'Conciliação Bancária 2016.17.18'!$D:$D,'Base -Receita-Despesa'!AZ$5)</f>
        <v>-28459.440000000002</v>
      </c>
      <c r="BA39" s="193">
        <f>SUMIFS('Conciliação Bancária 2016.17.18'!$J:$J,'Conciliação Bancária 2016.17.18'!$K:$K,'Base -Receita-Despesa'!$B39,'Conciliação Bancária 2016.17.18'!$D:$D,'Base -Receita-Despesa'!BA$5)</f>
        <v>0</v>
      </c>
      <c r="BB39" s="193">
        <f>SUMIFS('Conciliação Bancária 2016.17.18'!$J:$J,'Conciliação Bancária 2016.17.18'!$K:$K,'Base -Receita-Despesa'!$B39,'Conciliação Bancária 2016.17.18'!$D:$D,'Base -Receita-Despesa'!BB$5)</f>
        <v>0</v>
      </c>
      <c r="BC39" s="193">
        <f>SUMIFS('Conciliação Bancária 2016.17.18'!$J:$J,'Conciliação Bancária 2016.17.18'!$K:$K,'Base -Receita-Despesa'!$B39,'Conciliação Bancária 2016.17.18'!$D:$D,'Base -Receita-Despesa'!BC$5)</f>
        <v>0</v>
      </c>
      <c r="BD39" s="193">
        <f>SUMIFS('Conciliação Bancária 2016.17.18'!$J:$J,'Conciliação Bancária 2016.17.18'!$K:$K,'Base -Receita-Despesa'!$B39,'Conciliação Bancária 2016.17.18'!$D:$D,'Base -Receita-Despesa'!BD$5)</f>
        <v>0</v>
      </c>
      <c r="BE39" s="193">
        <f>SUMIFS('Conciliação Bancária 2016.17.18'!$J:$J,'Conciliação Bancária 2016.17.18'!$K:$K,'Base -Receita-Despesa'!$B39,'Conciliação Bancária 2016.17.18'!$D:$D,'Base -Receita-Despesa'!BE$5)</f>
        <v>0</v>
      </c>
      <c r="BF39" s="193">
        <f>SUMIFS('Conciliação Bancária 2016.17.18'!$J:$J,'Conciliação Bancária 2016.17.18'!$K:$K,'Base -Receita-Despesa'!$B39,'Conciliação Bancária 2016.17.18'!$D:$D,'Base -Receita-Despesa'!BF$5)</f>
        <v>0</v>
      </c>
      <c r="BG39" s="194">
        <f t="shared" si="98"/>
        <v>-162967.83999999997</v>
      </c>
      <c r="BH39" s="198">
        <f t="shared" si="99"/>
        <v>5.8663158152480761E-3</v>
      </c>
      <c r="BI39" s="195"/>
    </row>
    <row r="40" spans="2:61" s="196" customFormat="1" outlineLevel="1" x14ac:dyDescent="0.3">
      <c r="B40" s="250" t="s">
        <v>84</v>
      </c>
      <c r="C40" s="217">
        <f>SUMIFS('Conciliação Bancária 2016.17.18'!$J:$J,'Conciliação Bancária 2016.17.18'!$K:$K,'Base -Receita-Despesa'!$B40,'Conciliação Bancária 2016.17.18'!$D:$D,'Base -Receita-Despesa'!C$5)</f>
        <v>0</v>
      </c>
      <c r="D40" s="193">
        <f>SUMIFS('Conciliação Bancária 2016.17.18'!$J:$J,'Conciliação Bancária 2016.17.18'!$K:$K,'Base -Receita-Despesa'!$B40,'Conciliação Bancária 2016.17.18'!$D:$D,'Base -Receita-Despesa'!D$5)</f>
        <v>0</v>
      </c>
      <c r="E40" s="193">
        <f>SUMIFS('Conciliação Bancária 2016.17.18'!$J:$J,'Conciliação Bancária 2016.17.18'!$K:$K,'Base -Receita-Despesa'!$B40,'Conciliação Bancária 2016.17.18'!$D:$D,'Base -Receita-Despesa'!E$5)</f>
        <v>0</v>
      </c>
      <c r="F40" s="193">
        <f>SUMIFS('Conciliação Bancária 2016.17.18'!$J:$J,'Conciliação Bancária 2016.17.18'!$K:$K,'Base -Receita-Despesa'!$B40,'Conciliação Bancária 2016.17.18'!$D:$D,'Base -Receita-Despesa'!F$5)</f>
        <v>0</v>
      </c>
      <c r="G40" s="193">
        <f>SUMIFS('Conciliação Bancária 2016.17.18'!$J:$J,'Conciliação Bancária 2016.17.18'!$K:$K,'Base -Receita-Despesa'!$B40,'Conciliação Bancária 2016.17.18'!$D:$D,'Base -Receita-Despesa'!G$5)</f>
        <v>0</v>
      </c>
      <c r="H40" s="193">
        <f>SUMIFS('Conciliação Bancária 2016.17.18'!$J:$J,'Conciliação Bancária 2016.17.18'!$K:$K,'Base -Receita-Despesa'!$B40,'Conciliação Bancária 2016.17.18'!$D:$D,'Base -Receita-Despesa'!H$5)</f>
        <v>0</v>
      </c>
      <c r="I40" s="193">
        <f>SUMIFS('Conciliação Bancária 2016.17.18'!$J:$J,'Conciliação Bancária 2016.17.18'!$K:$K,'Base -Receita-Despesa'!$B40,'Conciliação Bancária 2016.17.18'!$D:$D,'Base -Receita-Despesa'!I$5)</f>
        <v>0</v>
      </c>
      <c r="J40" s="193">
        <f>SUMIFS('Conciliação Bancária 2016.17.18'!$J:$J,'Conciliação Bancária 2016.17.18'!$K:$K,'Base -Receita-Despesa'!$B40,'Conciliação Bancária 2016.17.18'!$D:$D,'Base -Receita-Despesa'!J$5)</f>
        <v>0</v>
      </c>
      <c r="K40" s="193">
        <f>SUMIFS('Conciliação Bancária 2016.17.18'!$J:$J,'Conciliação Bancária 2016.17.18'!$K:$K,'Base -Receita-Despesa'!$B40,'Conciliação Bancária 2016.17.18'!$D:$D,'Base -Receita-Despesa'!K$5)</f>
        <v>0</v>
      </c>
      <c r="L40" s="193">
        <f>SUMIFS('Conciliação Bancária 2016.17.18'!$J:$J,'Conciliação Bancária 2016.17.18'!$K:$K,'Base -Receita-Despesa'!$B40,'Conciliação Bancária 2016.17.18'!$D:$D,'Base -Receita-Despesa'!L$5)</f>
        <v>0</v>
      </c>
      <c r="M40" s="193">
        <f>SUMIFS('Conciliação Bancária 2016.17.18'!$J:$J,'Conciliação Bancária 2016.17.18'!$K:$K,'Base -Receita-Despesa'!$B40,'Conciliação Bancária 2016.17.18'!$D:$D,'Base -Receita-Despesa'!M$5)</f>
        <v>0</v>
      </c>
      <c r="N40" s="233">
        <f>SUMIFS('Conciliação Bancária 2016.17.18'!$J:$J,'Conciliação Bancária 2016.17.18'!$K:$K,'Base -Receita-Despesa'!$B40,'Conciliação Bancária 2016.17.18'!$D:$D,'Base -Receita-Despesa'!N$5)</f>
        <v>0</v>
      </c>
      <c r="O40" s="240">
        <f t="shared" si="93"/>
        <v>0</v>
      </c>
      <c r="P40" s="208"/>
      <c r="Q40" s="217">
        <f>SUMIFS('Conciliação Bancária 2016.17.18'!$J:$J,'Conciliação Bancária 2016.17.18'!$K:$K,'Base -Receita-Despesa'!$B40,'Conciliação Bancária 2016.17.18'!$D:$D,'Base -Receita-Despesa'!Q$5)</f>
        <v>0</v>
      </c>
      <c r="R40" s="193">
        <f>SUMIFS('Conciliação Bancária 2016.17.18'!$J:$J,'Conciliação Bancária 2016.17.18'!$K:$K,'Base -Receita-Despesa'!$B40,'Conciliação Bancária 2016.17.18'!$D:$D,'Base -Receita-Despesa'!R$5)</f>
        <v>0</v>
      </c>
      <c r="S40" s="193">
        <f>SUMIFS('Conciliação Bancária 2016.17.18'!$J:$J,'Conciliação Bancária 2016.17.18'!$K:$K,'Base -Receita-Despesa'!$B40,'Conciliação Bancária 2016.17.18'!$D:$D,'Base -Receita-Despesa'!S$5)</f>
        <v>0</v>
      </c>
      <c r="T40" s="193">
        <f>SUMIFS('Conciliação Bancária 2016.17.18'!$J:$J,'Conciliação Bancária 2016.17.18'!$K:$K,'Base -Receita-Despesa'!$B40,'Conciliação Bancária 2016.17.18'!$D:$D,'Base -Receita-Despesa'!T$5)</f>
        <v>0</v>
      </c>
      <c r="U40" s="193">
        <f>SUMIFS('Conciliação Bancária 2016.17.18'!$J:$J,'Conciliação Bancária 2016.17.18'!$K:$K,'Base -Receita-Despesa'!$B40,'Conciliação Bancária 2016.17.18'!$D:$D,'Base -Receita-Despesa'!U$5)</f>
        <v>0</v>
      </c>
      <c r="V40" s="193">
        <f>SUMIFS('Conciliação Bancária 2016.17.18'!$J:$J,'Conciliação Bancária 2016.17.18'!$K:$K,'Base -Receita-Despesa'!$B40,'Conciliação Bancária 2016.17.18'!$D:$D,'Base -Receita-Despesa'!V$5)</f>
        <v>0</v>
      </c>
      <c r="W40" s="193">
        <f>SUMIFS('Conciliação Bancária 2016.17.18'!$J:$J,'Conciliação Bancária 2016.17.18'!$K:$K,'Base -Receita-Despesa'!$B40,'Conciliação Bancária 2016.17.18'!$D:$D,'Base -Receita-Despesa'!W$5)</f>
        <v>0</v>
      </c>
      <c r="X40" s="193">
        <f>SUMIFS('Conciliação Bancária 2016.17.18'!$J:$J,'Conciliação Bancária 2016.17.18'!$K:$K,'Base -Receita-Despesa'!$B40,'Conciliação Bancária 2016.17.18'!$D:$D,'Base -Receita-Despesa'!X$5)</f>
        <v>0</v>
      </c>
      <c r="Y40" s="193">
        <f>SUMIFS('Conciliação Bancária 2016.17.18'!$J:$J,'Conciliação Bancária 2016.17.18'!$K:$K,'Base -Receita-Despesa'!$B40,'Conciliação Bancária 2016.17.18'!$D:$D,'Base -Receita-Despesa'!Y$5)</f>
        <v>0</v>
      </c>
      <c r="Z40" s="193">
        <f>SUMIFS('Conciliação Bancária 2016.17.18'!$J:$J,'Conciliação Bancária 2016.17.18'!$K:$K,'Base -Receita-Despesa'!$B40,'Conciliação Bancária 2016.17.18'!$D:$D,'Base -Receita-Despesa'!Z$5)</f>
        <v>0</v>
      </c>
      <c r="AA40" s="193">
        <f>SUMIFS('Conciliação Bancária 2016.17.18'!$J:$J,'Conciliação Bancária 2016.17.18'!$K:$K,'Base -Receita-Despesa'!$B40,'Conciliação Bancária 2016.17.18'!$D:$D,'Base -Receita-Despesa'!AA$5)</f>
        <v>0</v>
      </c>
      <c r="AB40" s="193">
        <f>SUMIFS('Conciliação Bancária 2016.17.18'!$J:$J,'Conciliação Bancária 2016.17.18'!$K:$K,'Base -Receita-Despesa'!$B40,'Conciliação Bancária 2016.17.18'!$D:$D,'Base -Receita-Despesa'!AB$5)</f>
        <v>0</v>
      </c>
      <c r="AC40" s="194">
        <f t="shared" si="94"/>
        <v>0</v>
      </c>
      <c r="AD40" s="198">
        <f t="shared" si="95"/>
        <v>0</v>
      </c>
      <c r="AE40" s="195"/>
      <c r="AF40" s="217">
        <f>SUMIFS('Conciliação Bancária 2016.17.18'!$J:$J,'Conciliação Bancária 2016.17.18'!$K:$K,'Base -Receita-Despesa'!$B40,'Conciliação Bancária 2016.17.18'!$D:$D,'Base -Receita-Despesa'!AF$5)</f>
        <v>0</v>
      </c>
      <c r="AG40" s="193">
        <f>SUMIFS('Conciliação Bancária 2016.17.18'!$J:$J,'Conciliação Bancária 2016.17.18'!$K:$K,'Base -Receita-Despesa'!$B40,'Conciliação Bancária 2016.17.18'!$D:$D,'Base -Receita-Despesa'!AG$5)</f>
        <v>0</v>
      </c>
      <c r="AH40" s="193">
        <f>SUMIFS('Conciliação Bancária 2016.17.18'!$J:$J,'Conciliação Bancária 2016.17.18'!$K:$K,'Base -Receita-Despesa'!$B40,'Conciliação Bancária 2016.17.18'!$D:$D,'Base -Receita-Despesa'!AH$5)</f>
        <v>0</v>
      </c>
      <c r="AI40" s="193">
        <f>SUMIFS('Conciliação Bancária 2016.17.18'!$J:$J,'Conciliação Bancária 2016.17.18'!$K:$K,'Base -Receita-Despesa'!$B40,'Conciliação Bancária 2016.17.18'!$D:$D,'Base -Receita-Despesa'!AI$5)</f>
        <v>0</v>
      </c>
      <c r="AJ40" s="193">
        <f>SUMIFS('Conciliação Bancária 2016.17.18'!$J:$J,'Conciliação Bancária 2016.17.18'!$K:$K,'Base -Receita-Despesa'!$B40,'Conciliação Bancária 2016.17.18'!$D:$D,'Base -Receita-Despesa'!AJ$5)</f>
        <v>0</v>
      </c>
      <c r="AK40" s="193">
        <f>SUMIFS('Conciliação Bancária 2016.17.18'!$J:$J,'Conciliação Bancária 2016.17.18'!$K:$K,'Base -Receita-Despesa'!$B40,'Conciliação Bancária 2016.17.18'!$D:$D,'Base -Receita-Despesa'!AK$5)</f>
        <v>0</v>
      </c>
      <c r="AL40" s="193">
        <f>SUMIFS('Conciliação Bancária 2016.17.18'!$J:$J,'Conciliação Bancária 2016.17.18'!$K:$K,'Base -Receita-Despesa'!$B40,'Conciliação Bancária 2016.17.18'!$D:$D,'Base -Receita-Despesa'!AL$5)</f>
        <v>0</v>
      </c>
      <c r="AM40" s="193">
        <f>SUMIFS('Conciliação Bancária 2016.17.18'!$J:$J,'Conciliação Bancária 2016.17.18'!$K:$K,'Base -Receita-Despesa'!$B40,'Conciliação Bancária 2016.17.18'!$D:$D,'Base -Receita-Despesa'!AM$5)</f>
        <v>0</v>
      </c>
      <c r="AN40" s="193">
        <f>SUMIFS('Conciliação Bancária 2016.17.18'!$J:$J,'Conciliação Bancária 2016.17.18'!$K:$K,'Base -Receita-Despesa'!$B40,'Conciliação Bancária 2016.17.18'!$D:$D,'Base -Receita-Despesa'!AN$5)</f>
        <v>0</v>
      </c>
      <c r="AO40" s="193">
        <f>SUMIFS('Conciliação Bancária 2016.17.18'!$J:$J,'Conciliação Bancária 2016.17.18'!$K:$K,'Base -Receita-Despesa'!$B40,'Conciliação Bancária 2016.17.18'!$D:$D,'Base -Receita-Despesa'!AO$5)</f>
        <v>0</v>
      </c>
      <c r="AP40" s="193">
        <f>SUMIFS('Conciliação Bancária 2016.17.18'!$J:$J,'Conciliação Bancária 2016.17.18'!$K:$K,'Base -Receita-Despesa'!$B40,'Conciliação Bancária 2016.17.18'!$D:$D,'Base -Receita-Despesa'!AP$5)</f>
        <v>0</v>
      </c>
      <c r="AQ40" s="193">
        <f>SUMIFS('Conciliação Bancária 2016.17.18'!$J:$J,'Conciliação Bancária 2016.17.18'!$K:$K,'Base -Receita-Despesa'!$B40,'Conciliação Bancária 2016.17.18'!$D:$D,'Base -Receita-Despesa'!AQ$5)</f>
        <v>0</v>
      </c>
      <c r="AR40" s="194">
        <f t="shared" si="96"/>
        <v>0</v>
      </c>
      <c r="AS40" s="198">
        <f t="shared" si="97"/>
        <v>0</v>
      </c>
      <c r="AT40" s="195"/>
      <c r="AU40" s="217">
        <f>SUMIFS('Conciliação Bancária 2016.17.18'!$J:$J,'Conciliação Bancária 2016.17.18'!$K:$K,'Base -Receita-Despesa'!$B40,'Conciliação Bancária 2016.17.18'!$D:$D,'Base -Receita-Despesa'!AU$5)</f>
        <v>0</v>
      </c>
      <c r="AV40" s="193">
        <f>SUMIFS('Conciliação Bancária 2016.17.18'!$J:$J,'Conciliação Bancária 2016.17.18'!$K:$K,'Base -Receita-Despesa'!$B40,'Conciliação Bancária 2016.17.18'!$D:$D,'Base -Receita-Despesa'!AV$5)</f>
        <v>0</v>
      </c>
      <c r="AW40" s="193">
        <f>SUMIFS('Conciliação Bancária 2016.17.18'!$J:$J,'Conciliação Bancária 2016.17.18'!$K:$K,'Base -Receita-Despesa'!$B40,'Conciliação Bancária 2016.17.18'!$D:$D,'Base -Receita-Despesa'!AW$5)</f>
        <v>0</v>
      </c>
      <c r="AX40" s="193">
        <f>SUMIFS('Conciliação Bancária 2016.17.18'!$J:$J,'Conciliação Bancária 2016.17.18'!$K:$K,'Base -Receita-Despesa'!$B40,'Conciliação Bancária 2016.17.18'!$D:$D,'Base -Receita-Despesa'!AX$5)</f>
        <v>0</v>
      </c>
      <c r="AY40" s="193">
        <f>SUMIFS('Conciliação Bancária 2016.17.18'!$J:$J,'Conciliação Bancária 2016.17.18'!$K:$K,'Base -Receita-Despesa'!$B40,'Conciliação Bancária 2016.17.18'!$D:$D,'Base -Receita-Despesa'!AY$5)</f>
        <v>0</v>
      </c>
      <c r="AZ40" s="193">
        <f>SUMIFS('Conciliação Bancária 2016.17.18'!$J:$J,'Conciliação Bancária 2016.17.18'!$K:$K,'Base -Receita-Despesa'!$B40,'Conciliação Bancária 2016.17.18'!$D:$D,'Base -Receita-Despesa'!AZ$5)</f>
        <v>0</v>
      </c>
      <c r="BA40" s="193">
        <f>SUMIFS('Conciliação Bancária 2016.17.18'!$J:$J,'Conciliação Bancária 2016.17.18'!$K:$K,'Base -Receita-Despesa'!$B40,'Conciliação Bancária 2016.17.18'!$D:$D,'Base -Receita-Despesa'!BA$5)</f>
        <v>0</v>
      </c>
      <c r="BB40" s="193">
        <f>SUMIFS('Conciliação Bancária 2016.17.18'!$J:$J,'Conciliação Bancária 2016.17.18'!$K:$K,'Base -Receita-Despesa'!$B40,'Conciliação Bancária 2016.17.18'!$D:$D,'Base -Receita-Despesa'!BB$5)</f>
        <v>0</v>
      </c>
      <c r="BC40" s="193">
        <f>SUMIFS('Conciliação Bancária 2016.17.18'!$J:$J,'Conciliação Bancária 2016.17.18'!$K:$K,'Base -Receita-Despesa'!$B40,'Conciliação Bancária 2016.17.18'!$D:$D,'Base -Receita-Despesa'!BC$5)</f>
        <v>0</v>
      </c>
      <c r="BD40" s="193">
        <f>SUMIFS('Conciliação Bancária 2016.17.18'!$J:$J,'Conciliação Bancária 2016.17.18'!$K:$K,'Base -Receita-Despesa'!$B40,'Conciliação Bancária 2016.17.18'!$D:$D,'Base -Receita-Despesa'!BD$5)</f>
        <v>0</v>
      </c>
      <c r="BE40" s="193">
        <f>SUMIFS('Conciliação Bancária 2016.17.18'!$J:$J,'Conciliação Bancária 2016.17.18'!$K:$K,'Base -Receita-Despesa'!$B40,'Conciliação Bancária 2016.17.18'!$D:$D,'Base -Receita-Despesa'!BE$5)</f>
        <v>0</v>
      </c>
      <c r="BF40" s="193">
        <f>SUMIFS('Conciliação Bancária 2016.17.18'!$J:$J,'Conciliação Bancária 2016.17.18'!$K:$K,'Base -Receita-Despesa'!$B40,'Conciliação Bancária 2016.17.18'!$D:$D,'Base -Receita-Despesa'!BF$5)</f>
        <v>0</v>
      </c>
      <c r="BG40" s="194">
        <f t="shared" si="98"/>
        <v>0</v>
      </c>
      <c r="BH40" s="198">
        <f t="shared" si="99"/>
        <v>0</v>
      </c>
      <c r="BI40" s="195"/>
    </row>
    <row r="41" spans="2:61" s="196" customFormat="1" outlineLevel="1" x14ac:dyDescent="0.3">
      <c r="B41" s="250" t="s">
        <v>13</v>
      </c>
      <c r="C41" s="217">
        <f>SUMIFS('Conciliação Bancária 2016.17.18'!$J:$J,'Conciliação Bancária 2016.17.18'!$K:$K,'Base -Receita-Despesa'!$B41,'Conciliação Bancária 2016.17.18'!$D:$D,'Base -Receita-Despesa'!C$5)</f>
        <v>-80593.01999999999</v>
      </c>
      <c r="D41" s="193">
        <f>SUMIFS('Conciliação Bancária 2016.17.18'!$J:$J,'Conciliação Bancária 2016.17.18'!$K:$K,'Base -Receita-Despesa'!$B41,'Conciliação Bancária 2016.17.18'!$D:$D,'Base -Receita-Despesa'!D$5)</f>
        <v>-10005.470000000001</v>
      </c>
      <c r="E41" s="193">
        <f>SUMIFS('Conciliação Bancária 2016.17.18'!$J:$J,'Conciliação Bancária 2016.17.18'!$K:$K,'Base -Receita-Despesa'!$B41,'Conciliação Bancária 2016.17.18'!$D:$D,'Base -Receita-Despesa'!E$5)</f>
        <v>-191.62</v>
      </c>
      <c r="F41" s="193">
        <f>SUMIFS('Conciliação Bancária 2016.17.18'!$J:$J,'Conciliação Bancária 2016.17.18'!$K:$K,'Base -Receita-Despesa'!$B41,'Conciliação Bancária 2016.17.18'!$D:$D,'Base -Receita-Despesa'!F$5)</f>
        <v>-13718.01</v>
      </c>
      <c r="G41" s="193">
        <f>SUMIFS('Conciliação Bancária 2016.17.18'!$J:$J,'Conciliação Bancária 2016.17.18'!$K:$K,'Base -Receita-Despesa'!$B41,'Conciliação Bancária 2016.17.18'!$D:$D,'Base -Receita-Despesa'!G$5)</f>
        <v>-18439.539999999997</v>
      </c>
      <c r="H41" s="193">
        <f>SUMIFS('Conciliação Bancária 2016.17.18'!$J:$J,'Conciliação Bancária 2016.17.18'!$K:$K,'Base -Receita-Despesa'!$B41,'Conciliação Bancária 2016.17.18'!$D:$D,'Base -Receita-Despesa'!H$5)</f>
        <v>-15344.670000000002</v>
      </c>
      <c r="I41" s="193">
        <f>SUMIFS('Conciliação Bancária 2016.17.18'!$J:$J,'Conciliação Bancária 2016.17.18'!$K:$K,'Base -Receita-Despesa'!$B41,'Conciliação Bancária 2016.17.18'!$D:$D,'Base -Receita-Despesa'!I$5)</f>
        <v>-120020.72</v>
      </c>
      <c r="J41" s="193">
        <f>SUMIFS('Conciliação Bancária 2016.17.18'!$J:$J,'Conciliação Bancária 2016.17.18'!$K:$K,'Base -Receita-Despesa'!$B41,'Conciliação Bancária 2016.17.18'!$D:$D,'Base -Receita-Despesa'!J$5)</f>
        <v>-3029.4500000000003</v>
      </c>
      <c r="K41" s="193">
        <f>SUMIFS('Conciliação Bancária 2016.17.18'!$J:$J,'Conciliação Bancária 2016.17.18'!$K:$K,'Base -Receita-Despesa'!$B41,'Conciliação Bancária 2016.17.18'!$D:$D,'Base -Receita-Despesa'!K$5)</f>
        <v>-93139.46</v>
      </c>
      <c r="L41" s="193">
        <f>SUMIFS('Conciliação Bancária 2016.17.18'!$J:$J,'Conciliação Bancária 2016.17.18'!$K:$K,'Base -Receita-Despesa'!$B41,'Conciliação Bancária 2016.17.18'!$D:$D,'Base -Receita-Despesa'!L$5)</f>
        <v>-135466.31000000003</v>
      </c>
      <c r="M41" s="193">
        <f>SUMIFS('Conciliação Bancária 2016.17.18'!$J:$J,'Conciliação Bancária 2016.17.18'!$K:$K,'Base -Receita-Despesa'!$B41,'Conciliação Bancária 2016.17.18'!$D:$D,'Base -Receita-Despesa'!M$5)</f>
        <v>-44650.37</v>
      </c>
      <c r="N41" s="233">
        <f>SUMIFS('Conciliação Bancária 2016.17.18'!$J:$J,'Conciliação Bancária 2016.17.18'!$K:$K,'Base -Receita-Despesa'!$B41,'Conciliação Bancária 2016.17.18'!$D:$D,'Base -Receita-Despesa'!N$5)</f>
        <v>-68135.55</v>
      </c>
      <c r="O41" s="240">
        <f t="shared" si="93"/>
        <v>-602734.19000000006</v>
      </c>
      <c r="P41" s="208"/>
      <c r="Q41" s="217">
        <f>SUMIFS('Conciliação Bancária 2016.17.18'!$J:$J,'Conciliação Bancária 2016.17.18'!$K:$K,'Base -Receita-Despesa'!$B41,'Conciliação Bancária 2016.17.18'!$D:$D,'Base -Receita-Despesa'!Q$5)</f>
        <v>-30331.64</v>
      </c>
      <c r="R41" s="193">
        <f>SUMIFS('Conciliação Bancária 2016.17.18'!$J:$J,'Conciliação Bancária 2016.17.18'!$K:$K,'Base -Receita-Despesa'!$B41,'Conciliação Bancária 2016.17.18'!$D:$D,'Base -Receita-Despesa'!R$5)</f>
        <v>-3523.83</v>
      </c>
      <c r="S41" s="193">
        <f>SUMIFS('Conciliação Bancária 2016.17.18'!$J:$J,'Conciliação Bancária 2016.17.18'!$K:$K,'Base -Receita-Despesa'!$B41,'Conciliação Bancária 2016.17.18'!$D:$D,'Base -Receita-Despesa'!S$5)</f>
        <v>-102451.70000000001</v>
      </c>
      <c r="T41" s="193">
        <f>SUMIFS('Conciliação Bancária 2016.17.18'!$J:$J,'Conciliação Bancária 2016.17.18'!$K:$K,'Base -Receita-Despesa'!$B41,'Conciliação Bancária 2016.17.18'!$D:$D,'Base -Receita-Despesa'!T$5)</f>
        <v>-23888.300000000003</v>
      </c>
      <c r="U41" s="193">
        <f>SUMIFS('Conciliação Bancária 2016.17.18'!$J:$J,'Conciliação Bancária 2016.17.18'!$K:$K,'Base -Receita-Despesa'!$B41,'Conciliação Bancária 2016.17.18'!$D:$D,'Base -Receita-Despesa'!U$5)</f>
        <v>-27495.45</v>
      </c>
      <c r="V41" s="193">
        <f>SUMIFS('Conciliação Bancária 2016.17.18'!$J:$J,'Conciliação Bancária 2016.17.18'!$K:$K,'Base -Receita-Despesa'!$B41,'Conciliação Bancária 2016.17.18'!$D:$D,'Base -Receita-Despesa'!V$5)</f>
        <v>0</v>
      </c>
      <c r="W41" s="193">
        <f>SUMIFS('Conciliação Bancária 2016.17.18'!$J:$J,'Conciliação Bancária 2016.17.18'!$K:$K,'Base -Receita-Despesa'!$B41,'Conciliação Bancária 2016.17.18'!$D:$D,'Base -Receita-Despesa'!W$5)</f>
        <v>-58.02</v>
      </c>
      <c r="X41" s="193">
        <f>SUMIFS('Conciliação Bancária 2016.17.18'!$J:$J,'Conciliação Bancária 2016.17.18'!$K:$K,'Base -Receita-Despesa'!$B41,'Conciliação Bancária 2016.17.18'!$D:$D,'Base -Receita-Despesa'!X$5)</f>
        <v>0</v>
      </c>
      <c r="Y41" s="193">
        <f>SUMIFS('Conciliação Bancária 2016.17.18'!$J:$J,'Conciliação Bancária 2016.17.18'!$K:$K,'Base -Receita-Despesa'!$B41,'Conciliação Bancária 2016.17.18'!$D:$D,'Base -Receita-Despesa'!Y$5)</f>
        <v>-791.71</v>
      </c>
      <c r="Z41" s="193">
        <f>SUMIFS('Conciliação Bancária 2016.17.18'!$J:$J,'Conciliação Bancária 2016.17.18'!$K:$K,'Base -Receita-Despesa'!$B41,'Conciliação Bancária 2016.17.18'!$D:$D,'Base -Receita-Despesa'!Z$5)</f>
        <v>-7061.02</v>
      </c>
      <c r="AA41" s="193">
        <f>SUMIFS('Conciliação Bancária 2016.17.18'!$J:$J,'Conciliação Bancária 2016.17.18'!$K:$K,'Base -Receita-Despesa'!$B41,'Conciliação Bancária 2016.17.18'!$D:$D,'Base -Receita-Despesa'!AA$5)</f>
        <v>-6156.03</v>
      </c>
      <c r="AB41" s="193">
        <f>SUMIFS('Conciliação Bancária 2016.17.18'!$J:$J,'Conciliação Bancária 2016.17.18'!$K:$K,'Base -Receita-Despesa'!$B41,'Conciliação Bancária 2016.17.18'!$D:$D,'Base -Receita-Despesa'!AB$5)</f>
        <v>-71959.819999999978</v>
      </c>
      <c r="AC41" s="194">
        <f t="shared" si="94"/>
        <v>-273717.52</v>
      </c>
      <c r="AD41" s="198">
        <f t="shared" si="95"/>
        <v>1.4776797182508489E-2</v>
      </c>
      <c r="AE41" s="195"/>
      <c r="AF41" s="217">
        <f>SUMIFS('Conciliação Bancária 2016.17.18'!$J:$J,'Conciliação Bancária 2016.17.18'!$K:$K,'Base -Receita-Despesa'!$B41,'Conciliação Bancária 2016.17.18'!$D:$D,'Base -Receita-Despesa'!AF$5)</f>
        <v>-2683.58</v>
      </c>
      <c r="AG41" s="193">
        <f>SUMIFS('Conciliação Bancária 2016.17.18'!$J:$J,'Conciliação Bancária 2016.17.18'!$K:$K,'Base -Receita-Despesa'!$B41,'Conciliação Bancária 2016.17.18'!$D:$D,'Base -Receita-Despesa'!AG$5)</f>
        <v>-311483.13000000006</v>
      </c>
      <c r="AH41" s="193">
        <f>SUMIFS('Conciliação Bancária 2016.17.18'!$J:$J,'Conciliação Bancária 2016.17.18'!$K:$K,'Base -Receita-Despesa'!$B41,'Conciliação Bancária 2016.17.18'!$D:$D,'Base -Receita-Despesa'!AH$5)</f>
        <v>-182818.76</v>
      </c>
      <c r="AI41" s="193">
        <f>SUMIFS('Conciliação Bancária 2016.17.18'!$J:$J,'Conciliação Bancária 2016.17.18'!$K:$K,'Base -Receita-Despesa'!$B41,'Conciliação Bancária 2016.17.18'!$D:$D,'Base -Receita-Despesa'!AI$5)</f>
        <v>-803.25</v>
      </c>
      <c r="AJ41" s="193">
        <f>SUMIFS('Conciliação Bancária 2016.17.18'!$J:$J,'Conciliação Bancária 2016.17.18'!$K:$K,'Base -Receita-Despesa'!$B41,'Conciliação Bancária 2016.17.18'!$D:$D,'Base -Receita-Despesa'!AJ$5)</f>
        <v>-23629.820000000003</v>
      </c>
      <c r="AK41" s="193">
        <f>SUMIFS('Conciliação Bancária 2016.17.18'!$J:$J,'Conciliação Bancária 2016.17.18'!$K:$K,'Base -Receita-Despesa'!$B41,'Conciliação Bancária 2016.17.18'!$D:$D,'Base -Receita-Despesa'!AK$5)</f>
        <v>0</v>
      </c>
      <c r="AL41" s="193">
        <f>SUMIFS('Conciliação Bancária 2016.17.18'!$J:$J,'Conciliação Bancária 2016.17.18'!$K:$K,'Base -Receita-Despesa'!$B41,'Conciliação Bancária 2016.17.18'!$D:$D,'Base -Receita-Despesa'!AL$5)</f>
        <v>-22824.41</v>
      </c>
      <c r="AM41" s="193">
        <f>SUMIFS('Conciliação Bancária 2016.17.18'!$J:$J,'Conciliação Bancária 2016.17.18'!$K:$K,'Base -Receita-Despesa'!$B41,'Conciliação Bancária 2016.17.18'!$D:$D,'Base -Receita-Despesa'!AM$5)</f>
        <v>-3859.36</v>
      </c>
      <c r="AN41" s="193">
        <f>SUMIFS('Conciliação Bancária 2016.17.18'!$J:$J,'Conciliação Bancária 2016.17.18'!$K:$K,'Base -Receita-Despesa'!$B41,'Conciliação Bancária 2016.17.18'!$D:$D,'Base -Receita-Despesa'!AN$5)</f>
        <v>-774.43</v>
      </c>
      <c r="AO41" s="193">
        <f>SUMIFS('Conciliação Bancária 2016.17.18'!$J:$J,'Conciliação Bancária 2016.17.18'!$K:$K,'Base -Receita-Despesa'!$B41,'Conciliação Bancária 2016.17.18'!$D:$D,'Base -Receita-Despesa'!AO$5)</f>
        <v>-220.65</v>
      </c>
      <c r="AP41" s="193">
        <f>SUMIFS('Conciliação Bancária 2016.17.18'!$J:$J,'Conciliação Bancária 2016.17.18'!$K:$K,'Base -Receita-Despesa'!$B41,'Conciliação Bancária 2016.17.18'!$D:$D,'Base -Receita-Despesa'!AP$5)</f>
        <v>-33037.229999999996</v>
      </c>
      <c r="AQ41" s="193">
        <f>SUMIFS('Conciliação Bancária 2016.17.18'!$J:$J,'Conciliação Bancária 2016.17.18'!$K:$K,'Base -Receita-Despesa'!$B41,'Conciliação Bancária 2016.17.18'!$D:$D,'Base -Receita-Despesa'!AQ$5)</f>
        <v>-2873.6000000000004</v>
      </c>
      <c r="AR41" s="194">
        <f t="shared" si="96"/>
        <v>-585008.22000000009</v>
      </c>
      <c r="AS41" s="198">
        <f t="shared" si="97"/>
        <v>2.1058406204783268E-2</v>
      </c>
      <c r="AT41" s="195"/>
      <c r="AU41" s="217">
        <f>SUMIFS('Conciliação Bancária 2016.17.18'!$J:$J,'Conciliação Bancária 2016.17.18'!$K:$K,'Base -Receita-Despesa'!$B41,'Conciliação Bancária 2016.17.18'!$D:$D,'Base -Receita-Despesa'!AU$5)</f>
        <v>-6173.67</v>
      </c>
      <c r="AV41" s="193">
        <f>SUMIFS('Conciliação Bancária 2016.17.18'!$J:$J,'Conciliação Bancária 2016.17.18'!$K:$K,'Base -Receita-Despesa'!$B41,'Conciliação Bancária 2016.17.18'!$D:$D,'Base -Receita-Despesa'!AV$5)</f>
        <v>-13654.689999999999</v>
      </c>
      <c r="AW41" s="193">
        <f>SUMIFS('Conciliação Bancária 2016.17.18'!$J:$J,'Conciliação Bancária 2016.17.18'!$K:$K,'Base -Receita-Despesa'!$B41,'Conciliação Bancária 2016.17.18'!$D:$D,'Base -Receita-Despesa'!AW$5)</f>
        <v>-11139.720000000001</v>
      </c>
      <c r="AX41" s="193">
        <f>SUMIFS('Conciliação Bancária 2016.17.18'!$J:$J,'Conciliação Bancária 2016.17.18'!$K:$K,'Base -Receita-Despesa'!$B41,'Conciliação Bancária 2016.17.18'!$D:$D,'Base -Receita-Despesa'!AX$5)</f>
        <v>-9218.9399999999987</v>
      </c>
      <c r="AY41" s="193">
        <f>SUMIFS('Conciliação Bancária 2016.17.18'!$J:$J,'Conciliação Bancária 2016.17.18'!$K:$K,'Base -Receita-Despesa'!$B41,'Conciliação Bancária 2016.17.18'!$D:$D,'Base -Receita-Despesa'!AY$5)</f>
        <v>-2982.59</v>
      </c>
      <c r="AZ41" s="193">
        <f>SUMIFS('Conciliação Bancária 2016.17.18'!$J:$J,'Conciliação Bancária 2016.17.18'!$K:$K,'Base -Receita-Despesa'!$B41,'Conciliação Bancária 2016.17.18'!$D:$D,'Base -Receita-Despesa'!AZ$5)</f>
        <v>-61617.73</v>
      </c>
      <c r="BA41" s="193">
        <f>SUMIFS('Conciliação Bancária 2016.17.18'!$J:$J,'Conciliação Bancária 2016.17.18'!$K:$K,'Base -Receita-Despesa'!$B41,'Conciliação Bancária 2016.17.18'!$D:$D,'Base -Receita-Despesa'!BA$5)</f>
        <v>0</v>
      </c>
      <c r="BB41" s="193">
        <f>SUMIFS('Conciliação Bancária 2016.17.18'!$J:$J,'Conciliação Bancária 2016.17.18'!$K:$K,'Base -Receita-Despesa'!$B41,'Conciliação Bancária 2016.17.18'!$D:$D,'Base -Receita-Despesa'!BB$5)</f>
        <v>0</v>
      </c>
      <c r="BC41" s="193">
        <f>SUMIFS('Conciliação Bancária 2016.17.18'!$J:$J,'Conciliação Bancária 2016.17.18'!$K:$K,'Base -Receita-Despesa'!$B41,'Conciliação Bancária 2016.17.18'!$D:$D,'Base -Receita-Despesa'!BC$5)</f>
        <v>0</v>
      </c>
      <c r="BD41" s="193">
        <f>SUMIFS('Conciliação Bancária 2016.17.18'!$J:$J,'Conciliação Bancária 2016.17.18'!$K:$K,'Base -Receita-Despesa'!$B41,'Conciliação Bancária 2016.17.18'!$D:$D,'Base -Receita-Despesa'!BD$5)</f>
        <v>0</v>
      </c>
      <c r="BE41" s="193">
        <f>SUMIFS('Conciliação Bancária 2016.17.18'!$J:$J,'Conciliação Bancária 2016.17.18'!$K:$K,'Base -Receita-Despesa'!$B41,'Conciliação Bancária 2016.17.18'!$D:$D,'Base -Receita-Despesa'!BE$5)</f>
        <v>0</v>
      </c>
      <c r="BF41" s="193">
        <f>SUMIFS('Conciliação Bancária 2016.17.18'!$J:$J,'Conciliação Bancária 2016.17.18'!$K:$K,'Base -Receita-Despesa'!$B41,'Conciliação Bancária 2016.17.18'!$D:$D,'Base -Receita-Despesa'!BF$5)</f>
        <v>0</v>
      </c>
      <c r="BG41" s="194">
        <f t="shared" si="98"/>
        <v>-104787.34</v>
      </c>
      <c r="BH41" s="198">
        <f t="shared" si="99"/>
        <v>3.7720057520537636E-3</v>
      </c>
      <c r="BI41" s="195"/>
    </row>
    <row r="42" spans="2:61" s="196" customFormat="1" outlineLevel="1" x14ac:dyDescent="0.3">
      <c r="B42" s="250" t="s">
        <v>85</v>
      </c>
      <c r="C42" s="217">
        <f>SUMIFS('Conciliação Bancária 2016.17.18'!$J:$J,'Conciliação Bancária 2016.17.18'!$K:$K,'Base -Receita-Despesa'!$B42,'Conciliação Bancária 2016.17.18'!$D:$D,'Base -Receita-Despesa'!C$5)</f>
        <v>0</v>
      </c>
      <c r="D42" s="193">
        <f>SUMIFS('Conciliação Bancária 2016.17.18'!$J:$J,'Conciliação Bancária 2016.17.18'!$K:$K,'Base -Receita-Despesa'!$B42,'Conciliação Bancária 2016.17.18'!$D:$D,'Base -Receita-Despesa'!D$5)</f>
        <v>0</v>
      </c>
      <c r="E42" s="193">
        <f>SUMIFS('Conciliação Bancária 2016.17.18'!$J:$J,'Conciliação Bancária 2016.17.18'!$K:$K,'Base -Receita-Despesa'!$B42,'Conciliação Bancária 2016.17.18'!$D:$D,'Base -Receita-Despesa'!E$5)</f>
        <v>0</v>
      </c>
      <c r="F42" s="193">
        <f>SUMIFS('Conciliação Bancária 2016.17.18'!$J:$J,'Conciliação Bancária 2016.17.18'!$K:$K,'Base -Receita-Despesa'!$B42,'Conciliação Bancária 2016.17.18'!$D:$D,'Base -Receita-Despesa'!F$5)</f>
        <v>0</v>
      </c>
      <c r="G42" s="193">
        <f>SUMIFS('Conciliação Bancária 2016.17.18'!$J:$J,'Conciliação Bancária 2016.17.18'!$K:$K,'Base -Receita-Despesa'!$B42,'Conciliação Bancária 2016.17.18'!$D:$D,'Base -Receita-Despesa'!G$5)</f>
        <v>0</v>
      </c>
      <c r="H42" s="193">
        <f>SUMIFS('Conciliação Bancária 2016.17.18'!$J:$J,'Conciliação Bancária 2016.17.18'!$K:$K,'Base -Receita-Despesa'!$B42,'Conciliação Bancária 2016.17.18'!$D:$D,'Base -Receita-Despesa'!H$5)</f>
        <v>0</v>
      </c>
      <c r="I42" s="193">
        <f>SUMIFS('Conciliação Bancária 2016.17.18'!$J:$J,'Conciliação Bancária 2016.17.18'!$K:$K,'Base -Receita-Despesa'!$B42,'Conciliação Bancária 2016.17.18'!$D:$D,'Base -Receita-Despesa'!I$5)</f>
        <v>0</v>
      </c>
      <c r="J42" s="193">
        <f>SUMIFS('Conciliação Bancária 2016.17.18'!$J:$J,'Conciliação Bancária 2016.17.18'!$K:$K,'Base -Receita-Despesa'!$B42,'Conciliação Bancária 2016.17.18'!$D:$D,'Base -Receita-Despesa'!J$5)</f>
        <v>0</v>
      </c>
      <c r="K42" s="193">
        <f>SUMIFS('Conciliação Bancária 2016.17.18'!$J:$J,'Conciliação Bancária 2016.17.18'!$K:$K,'Base -Receita-Despesa'!$B42,'Conciliação Bancária 2016.17.18'!$D:$D,'Base -Receita-Despesa'!K$5)</f>
        <v>0</v>
      </c>
      <c r="L42" s="193">
        <f>SUMIFS('Conciliação Bancária 2016.17.18'!$J:$J,'Conciliação Bancária 2016.17.18'!$K:$K,'Base -Receita-Despesa'!$B42,'Conciliação Bancária 2016.17.18'!$D:$D,'Base -Receita-Despesa'!L$5)</f>
        <v>-24398.71</v>
      </c>
      <c r="M42" s="193">
        <f>SUMIFS('Conciliação Bancária 2016.17.18'!$J:$J,'Conciliação Bancária 2016.17.18'!$K:$K,'Base -Receita-Despesa'!$B42,'Conciliação Bancária 2016.17.18'!$D:$D,'Base -Receita-Despesa'!M$5)</f>
        <v>-39395.07</v>
      </c>
      <c r="N42" s="233">
        <f>SUMIFS('Conciliação Bancária 2016.17.18'!$J:$J,'Conciliação Bancária 2016.17.18'!$K:$K,'Base -Receita-Despesa'!$B42,'Conciliação Bancária 2016.17.18'!$D:$D,'Base -Receita-Despesa'!N$5)</f>
        <v>-53507.58</v>
      </c>
      <c r="O42" s="240">
        <f t="shared" si="93"/>
        <v>-117301.36</v>
      </c>
      <c r="P42" s="208"/>
      <c r="Q42" s="217">
        <f>SUMIFS('Conciliação Bancária 2016.17.18'!$J:$J,'Conciliação Bancária 2016.17.18'!$K:$K,'Base -Receita-Despesa'!$B42,'Conciliação Bancária 2016.17.18'!$D:$D,'Base -Receita-Despesa'!Q$5)</f>
        <v>-40696.99</v>
      </c>
      <c r="R42" s="193">
        <f>SUMIFS('Conciliação Bancária 2016.17.18'!$J:$J,'Conciliação Bancária 2016.17.18'!$K:$K,'Base -Receita-Despesa'!$B42,'Conciliação Bancária 2016.17.18'!$D:$D,'Base -Receita-Despesa'!R$5)</f>
        <v>-40778.75</v>
      </c>
      <c r="S42" s="193">
        <f>SUMIFS('Conciliação Bancária 2016.17.18'!$J:$J,'Conciliação Bancária 2016.17.18'!$K:$K,'Base -Receita-Despesa'!$B42,'Conciliação Bancária 2016.17.18'!$D:$D,'Base -Receita-Despesa'!S$5)</f>
        <v>-35667.65</v>
      </c>
      <c r="T42" s="193">
        <f>SUMIFS('Conciliação Bancária 2016.17.18'!$J:$J,'Conciliação Bancária 2016.17.18'!$K:$K,'Base -Receita-Despesa'!$B42,'Conciliação Bancária 2016.17.18'!$D:$D,'Base -Receita-Despesa'!T$5)</f>
        <v>-75090.73</v>
      </c>
      <c r="U42" s="193">
        <f>SUMIFS('Conciliação Bancária 2016.17.18'!$J:$J,'Conciliação Bancária 2016.17.18'!$K:$K,'Base -Receita-Despesa'!$B42,'Conciliação Bancária 2016.17.18'!$D:$D,'Base -Receita-Despesa'!U$5)</f>
        <v>-73584.52</v>
      </c>
      <c r="V42" s="193">
        <f>SUMIFS('Conciliação Bancária 2016.17.18'!$J:$J,'Conciliação Bancária 2016.17.18'!$K:$K,'Base -Receita-Despesa'!$B42,'Conciliação Bancária 2016.17.18'!$D:$D,'Base -Receita-Despesa'!V$5)</f>
        <v>0</v>
      </c>
      <c r="W42" s="193">
        <f>SUMIFS('Conciliação Bancária 2016.17.18'!$J:$J,'Conciliação Bancária 2016.17.18'!$K:$K,'Base -Receita-Despesa'!$B42,'Conciliação Bancária 2016.17.18'!$D:$D,'Base -Receita-Despesa'!W$5)</f>
        <v>-84598.25</v>
      </c>
      <c r="X42" s="193">
        <f>SUMIFS('Conciliação Bancária 2016.17.18'!$J:$J,'Conciliação Bancária 2016.17.18'!$K:$K,'Base -Receita-Despesa'!$B42,'Conciliação Bancária 2016.17.18'!$D:$D,'Base -Receita-Despesa'!X$5)</f>
        <v>-94876.23</v>
      </c>
      <c r="Y42" s="193">
        <f>SUMIFS('Conciliação Bancária 2016.17.18'!$J:$J,'Conciliação Bancária 2016.17.18'!$K:$K,'Base -Receita-Despesa'!$B42,'Conciliação Bancária 2016.17.18'!$D:$D,'Base -Receita-Despesa'!Y$5)</f>
        <v>-79403.320000000007</v>
      </c>
      <c r="Z42" s="193">
        <f>SUMIFS('Conciliação Bancária 2016.17.18'!$J:$J,'Conciliação Bancária 2016.17.18'!$K:$K,'Base -Receita-Despesa'!$B42,'Conciliação Bancária 2016.17.18'!$D:$D,'Base -Receita-Despesa'!Z$5)</f>
        <v>-90641.03</v>
      </c>
      <c r="AA42" s="193">
        <f>SUMIFS('Conciliação Bancária 2016.17.18'!$J:$J,'Conciliação Bancária 2016.17.18'!$K:$K,'Base -Receita-Despesa'!$B42,'Conciliação Bancária 2016.17.18'!$D:$D,'Base -Receita-Despesa'!AA$5)</f>
        <v>-81626.990000000005</v>
      </c>
      <c r="AB42" s="193">
        <f>SUMIFS('Conciliação Bancária 2016.17.18'!$J:$J,'Conciliação Bancária 2016.17.18'!$K:$K,'Base -Receita-Despesa'!$B42,'Conciliação Bancária 2016.17.18'!$D:$D,'Base -Receita-Despesa'!AB$5)</f>
        <v>-134831.51</v>
      </c>
      <c r="AC42" s="194">
        <f t="shared" si="94"/>
        <v>-831795.97</v>
      </c>
      <c r="AD42" s="198">
        <f t="shared" si="95"/>
        <v>4.4904982136028102E-2</v>
      </c>
      <c r="AE42" s="195"/>
      <c r="AF42" s="217">
        <f>SUMIFS('Conciliação Bancária 2016.17.18'!$J:$J,'Conciliação Bancária 2016.17.18'!$K:$K,'Base -Receita-Despesa'!$B42,'Conciliação Bancária 2016.17.18'!$D:$D,'Base -Receita-Despesa'!AF$5)</f>
        <v>-86536.01</v>
      </c>
      <c r="AG42" s="193">
        <f>SUMIFS('Conciliação Bancária 2016.17.18'!$J:$J,'Conciliação Bancária 2016.17.18'!$K:$K,'Base -Receita-Despesa'!$B42,'Conciliação Bancária 2016.17.18'!$D:$D,'Base -Receita-Despesa'!AG$5)</f>
        <v>-76417.95</v>
      </c>
      <c r="AH42" s="193">
        <f>SUMIFS('Conciliação Bancária 2016.17.18'!$J:$J,'Conciliação Bancária 2016.17.18'!$K:$K,'Base -Receita-Despesa'!$B42,'Conciliação Bancária 2016.17.18'!$D:$D,'Base -Receita-Despesa'!AH$5)</f>
        <v>-81149.58</v>
      </c>
      <c r="AI42" s="193">
        <f>SUMIFS('Conciliação Bancária 2016.17.18'!$J:$J,'Conciliação Bancária 2016.17.18'!$K:$K,'Base -Receita-Despesa'!$B42,'Conciliação Bancária 2016.17.18'!$D:$D,'Base -Receita-Despesa'!AI$5)</f>
        <v>-93423.540000000008</v>
      </c>
      <c r="AJ42" s="193">
        <f>SUMIFS('Conciliação Bancária 2016.17.18'!$J:$J,'Conciliação Bancária 2016.17.18'!$K:$K,'Base -Receita-Despesa'!$B42,'Conciliação Bancária 2016.17.18'!$D:$D,'Base -Receita-Despesa'!AJ$5)</f>
        <v>-110005.31</v>
      </c>
      <c r="AK42" s="193">
        <f>SUMIFS('Conciliação Bancária 2016.17.18'!$J:$J,'Conciliação Bancária 2016.17.18'!$K:$K,'Base -Receita-Despesa'!$B42,'Conciliação Bancária 2016.17.18'!$D:$D,'Base -Receita-Despesa'!AK$5)</f>
        <v>-95710.6</v>
      </c>
      <c r="AL42" s="193">
        <f>SUMIFS('Conciliação Bancária 2016.17.18'!$J:$J,'Conciliação Bancária 2016.17.18'!$K:$K,'Base -Receita-Despesa'!$B42,'Conciliação Bancária 2016.17.18'!$D:$D,'Base -Receita-Despesa'!AL$5)</f>
        <v>-121559.34</v>
      </c>
      <c r="AM42" s="193">
        <f>SUMIFS('Conciliação Bancária 2016.17.18'!$J:$J,'Conciliação Bancária 2016.17.18'!$K:$K,'Base -Receita-Despesa'!$B42,'Conciliação Bancária 2016.17.18'!$D:$D,'Base -Receita-Despesa'!AM$5)</f>
        <v>-101405.08</v>
      </c>
      <c r="AN42" s="193">
        <f>SUMIFS('Conciliação Bancária 2016.17.18'!$J:$J,'Conciliação Bancária 2016.17.18'!$K:$K,'Base -Receita-Despesa'!$B42,'Conciliação Bancária 2016.17.18'!$D:$D,'Base -Receita-Despesa'!AN$5)</f>
        <v>-65336.9</v>
      </c>
      <c r="AO42" s="193">
        <f>SUMIFS('Conciliação Bancária 2016.17.18'!$J:$J,'Conciliação Bancária 2016.17.18'!$K:$K,'Base -Receita-Despesa'!$B42,'Conciliação Bancária 2016.17.18'!$D:$D,'Base -Receita-Despesa'!AO$5)</f>
        <v>-76406.06</v>
      </c>
      <c r="AP42" s="193">
        <f>SUMIFS('Conciliação Bancária 2016.17.18'!$J:$J,'Conciliação Bancária 2016.17.18'!$K:$K,'Base -Receita-Despesa'!$B42,'Conciliação Bancária 2016.17.18'!$D:$D,'Base -Receita-Despesa'!AP$5)</f>
        <v>-76227.64</v>
      </c>
      <c r="AQ42" s="193">
        <f>SUMIFS('Conciliação Bancária 2016.17.18'!$J:$J,'Conciliação Bancária 2016.17.18'!$K:$K,'Base -Receita-Despesa'!$B42,'Conciliação Bancária 2016.17.18'!$D:$D,'Base -Receita-Despesa'!AQ$5)</f>
        <v>-78173.440000000002</v>
      </c>
      <c r="AR42" s="194">
        <f t="shared" si="96"/>
        <v>-1062351.45</v>
      </c>
      <c r="AS42" s="198">
        <f t="shared" si="97"/>
        <v>3.8241220553004364E-2</v>
      </c>
      <c r="AT42" s="195"/>
      <c r="AU42" s="217">
        <f>SUMIFS('Conciliação Bancária 2016.17.18'!$J:$J,'Conciliação Bancária 2016.17.18'!$K:$K,'Base -Receita-Despesa'!$B42,'Conciliação Bancária 2016.17.18'!$D:$D,'Base -Receita-Despesa'!AU$5)</f>
        <v>-120262.07999999999</v>
      </c>
      <c r="AV42" s="193">
        <f>SUMIFS('Conciliação Bancária 2016.17.18'!$J:$J,'Conciliação Bancária 2016.17.18'!$K:$K,'Base -Receita-Despesa'!$B42,'Conciliação Bancária 2016.17.18'!$D:$D,'Base -Receita-Despesa'!AV$5)</f>
        <v>-92927.679999999993</v>
      </c>
      <c r="AW42" s="193">
        <f>SUMIFS('Conciliação Bancária 2016.17.18'!$J:$J,'Conciliação Bancária 2016.17.18'!$K:$K,'Base -Receita-Despesa'!$B42,'Conciliação Bancária 2016.17.18'!$D:$D,'Base -Receita-Despesa'!AW$5)</f>
        <v>-79438.84</v>
      </c>
      <c r="AX42" s="193">
        <f>SUMIFS('Conciliação Bancária 2016.17.18'!$J:$J,'Conciliação Bancária 2016.17.18'!$K:$K,'Base -Receita-Despesa'!$B42,'Conciliação Bancária 2016.17.18'!$D:$D,'Base -Receita-Despesa'!AX$5)</f>
        <v>-62798.3</v>
      </c>
      <c r="AY42" s="193">
        <f>SUMIFS('Conciliação Bancária 2016.17.18'!$J:$J,'Conciliação Bancária 2016.17.18'!$K:$K,'Base -Receita-Despesa'!$B42,'Conciliação Bancária 2016.17.18'!$D:$D,'Base -Receita-Despesa'!AY$5)</f>
        <v>-63609.84</v>
      </c>
      <c r="AZ42" s="193">
        <f>SUMIFS('Conciliação Bancária 2016.17.18'!$J:$J,'Conciliação Bancária 2016.17.18'!$K:$K,'Base -Receita-Despesa'!$B42,'Conciliação Bancária 2016.17.18'!$D:$D,'Base -Receita-Despesa'!AZ$5)</f>
        <v>-66897.89</v>
      </c>
      <c r="BA42" s="193">
        <f>SUMIFS('Conciliação Bancária 2016.17.18'!$J:$J,'Conciliação Bancária 2016.17.18'!$K:$K,'Base -Receita-Despesa'!$B42,'Conciliação Bancária 2016.17.18'!$D:$D,'Base -Receita-Despesa'!BA$5)</f>
        <v>0</v>
      </c>
      <c r="BB42" s="193">
        <f>SUMIFS('Conciliação Bancária 2016.17.18'!$J:$J,'Conciliação Bancária 2016.17.18'!$K:$K,'Base -Receita-Despesa'!$B42,'Conciliação Bancária 2016.17.18'!$D:$D,'Base -Receita-Despesa'!BB$5)</f>
        <v>0</v>
      </c>
      <c r="BC42" s="193">
        <f>SUMIFS('Conciliação Bancária 2016.17.18'!$J:$J,'Conciliação Bancária 2016.17.18'!$K:$K,'Base -Receita-Despesa'!$B42,'Conciliação Bancária 2016.17.18'!$D:$D,'Base -Receita-Despesa'!BC$5)</f>
        <v>0</v>
      </c>
      <c r="BD42" s="193">
        <f>SUMIFS('Conciliação Bancária 2016.17.18'!$J:$J,'Conciliação Bancária 2016.17.18'!$K:$K,'Base -Receita-Despesa'!$B42,'Conciliação Bancária 2016.17.18'!$D:$D,'Base -Receita-Despesa'!BD$5)</f>
        <v>0</v>
      </c>
      <c r="BE42" s="193">
        <f>SUMIFS('Conciliação Bancária 2016.17.18'!$J:$J,'Conciliação Bancária 2016.17.18'!$K:$K,'Base -Receita-Despesa'!$B42,'Conciliação Bancária 2016.17.18'!$D:$D,'Base -Receita-Despesa'!BE$5)</f>
        <v>0</v>
      </c>
      <c r="BF42" s="193">
        <f>SUMIFS('Conciliação Bancária 2016.17.18'!$J:$J,'Conciliação Bancária 2016.17.18'!$K:$K,'Base -Receita-Despesa'!$B42,'Conciliação Bancária 2016.17.18'!$D:$D,'Base -Receita-Despesa'!BF$5)</f>
        <v>0</v>
      </c>
      <c r="BG42" s="194">
        <f t="shared" si="98"/>
        <v>-485934.63</v>
      </c>
      <c r="BH42" s="198">
        <f t="shared" si="99"/>
        <v>1.7492076995962655E-2</v>
      </c>
      <c r="BI42" s="195"/>
    </row>
    <row r="43" spans="2:61" s="196" customFormat="1" outlineLevel="1" x14ac:dyDescent="0.3">
      <c r="B43" s="250" t="s">
        <v>86</v>
      </c>
      <c r="C43" s="217">
        <f>SUMIFS('Conciliação Bancária 2016.17.18'!$J:$J,'Conciliação Bancária 2016.17.18'!$K:$K,'Base -Receita-Despesa'!$B43,'Conciliação Bancária 2016.17.18'!$D:$D,'Base -Receita-Despesa'!C$5)</f>
        <v>0</v>
      </c>
      <c r="D43" s="193">
        <f>SUMIFS('Conciliação Bancária 2016.17.18'!$J:$J,'Conciliação Bancária 2016.17.18'!$K:$K,'Base -Receita-Despesa'!$B43,'Conciliação Bancária 2016.17.18'!$D:$D,'Base -Receita-Despesa'!D$5)</f>
        <v>-10120.59</v>
      </c>
      <c r="E43" s="193">
        <f>SUMIFS('Conciliação Bancária 2016.17.18'!$J:$J,'Conciliação Bancária 2016.17.18'!$K:$K,'Base -Receita-Despesa'!$B43,'Conciliação Bancária 2016.17.18'!$D:$D,'Base -Receita-Despesa'!E$5)</f>
        <v>-873.6</v>
      </c>
      <c r="F43" s="193">
        <f>SUMIFS('Conciliação Bancária 2016.17.18'!$J:$J,'Conciliação Bancária 2016.17.18'!$K:$K,'Base -Receita-Despesa'!$B43,'Conciliação Bancária 2016.17.18'!$D:$D,'Base -Receita-Despesa'!F$5)</f>
        <v>-2065.4</v>
      </c>
      <c r="G43" s="193">
        <f>SUMIFS('Conciliação Bancária 2016.17.18'!$J:$J,'Conciliação Bancária 2016.17.18'!$K:$K,'Base -Receita-Despesa'!$B43,'Conciliação Bancária 2016.17.18'!$D:$D,'Base -Receita-Despesa'!G$5)</f>
        <v>-699.2</v>
      </c>
      <c r="H43" s="193">
        <f>SUMIFS('Conciliação Bancária 2016.17.18'!$J:$J,'Conciliação Bancária 2016.17.18'!$K:$K,'Base -Receita-Despesa'!$B43,'Conciliação Bancária 2016.17.18'!$D:$D,'Base -Receita-Despesa'!H$5)</f>
        <v>-3916.24</v>
      </c>
      <c r="I43" s="193">
        <f>SUMIFS('Conciliação Bancária 2016.17.18'!$J:$J,'Conciliação Bancária 2016.17.18'!$K:$K,'Base -Receita-Despesa'!$B43,'Conciliação Bancária 2016.17.18'!$D:$D,'Base -Receita-Despesa'!I$5)</f>
        <v>-1169.1099999999999</v>
      </c>
      <c r="J43" s="193">
        <f>SUMIFS('Conciliação Bancária 2016.17.18'!$J:$J,'Conciliação Bancária 2016.17.18'!$K:$K,'Base -Receita-Despesa'!$B43,'Conciliação Bancária 2016.17.18'!$D:$D,'Base -Receita-Despesa'!J$5)</f>
        <v>-1488</v>
      </c>
      <c r="K43" s="193">
        <f>SUMIFS('Conciliação Bancária 2016.17.18'!$J:$J,'Conciliação Bancária 2016.17.18'!$K:$K,'Base -Receita-Despesa'!$B43,'Conciliação Bancária 2016.17.18'!$D:$D,'Base -Receita-Despesa'!K$5)</f>
        <v>-3380.63</v>
      </c>
      <c r="L43" s="193">
        <f>SUMIFS('Conciliação Bancária 2016.17.18'!$J:$J,'Conciliação Bancária 2016.17.18'!$K:$K,'Base -Receita-Despesa'!$B43,'Conciliação Bancária 2016.17.18'!$D:$D,'Base -Receita-Despesa'!L$5)</f>
        <v>-2667.8999999999996</v>
      </c>
      <c r="M43" s="193">
        <f>SUMIFS('Conciliação Bancária 2016.17.18'!$J:$J,'Conciliação Bancária 2016.17.18'!$K:$K,'Base -Receita-Despesa'!$B43,'Conciliação Bancária 2016.17.18'!$D:$D,'Base -Receita-Despesa'!M$5)</f>
        <v>0</v>
      </c>
      <c r="N43" s="233">
        <f>SUMIFS('Conciliação Bancária 2016.17.18'!$J:$J,'Conciliação Bancária 2016.17.18'!$K:$K,'Base -Receita-Despesa'!$B43,'Conciliação Bancária 2016.17.18'!$D:$D,'Base -Receita-Despesa'!N$5)</f>
        <v>-6778.1200000000008</v>
      </c>
      <c r="O43" s="240">
        <f t="shared" si="93"/>
        <v>-33158.79</v>
      </c>
      <c r="P43" s="208"/>
      <c r="Q43" s="217">
        <f>SUMIFS('Conciliação Bancária 2016.17.18'!$J:$J,'Conciliação Bancária 2016.17.18'!$K:$K,'Base -Receita-Despesa'!$B43,'Conciliação Bancária 2016.17.18'!$D:$D,'Base -Receita-Despesa'!Q$5)</f>
        <v>0</v>
      </c>
      <c r="R43" s="193">
        <f>SUMIFS('Conciliação Bancária 2016.17.18'!$J:$J,'Conciliação Bancária 2016.17.18'!$K:$K,'Base -Receita-Despesa'!$B43,'Conciliação Bancária 2016.17.18'!$D:$D,'Base -Receita-Despesa'!R$5)</f>
        <v>-506.65</v>
      </c>
      <c r="S43" s="193">
        <f>SUMIFS('Conciliação Bancária 2016.17.18'!$J:$J,'Conciliação Bancária 2016.17.18'!$K:$K,'Base -Receita-Despesa'!$B43,'Conciliação Bancária 2016.17.18'!$D:$D,'Base -Receita-Despesa'!S$5)</f>
        <v>-3449.87</v>
      </c>
      <c r="T43" s="193">
        <f>SUMIFS('Conciliação Bancária 2016.17.18'!$J:$J,'Conciliação Bancária 2016.17.18'!$K:$K,'Base -Receita-Despesa'!$B43,'Conciliação Bancária 2016.17.18'!$D:$D,'Base -Receita-Despesa'!T$5)</f>
        <v>0</v>
      </c>
      <c r="U43" s="193">
        <f>SUMIFS('Conciliação Bancária 2016.17.18'!$J:$J,'Conciliação Bancária 2016.17.18'!$K:$K,'Base -Receita-Despesa'!$B43,'Conciliação Bancária 2016.17.18'!$D:$D,'Base -Receita-Despesa'!U$5)</f>
        <v>-8040.0599999999995</v>
      </c>
      <c r="V43" s="193">
        <f>SUMIFS('Conciliação Bancária 2016.17.18'!$J:$J,'Conciliação Bancária 2016.17.18'!$K:$K,'Base -Receita-Despesa'!$B43,'Conciliação Bancária 2016.17.18'!$D:$D,'Base -Receita-Despesa'!V$5)</f>
        <v>0</v>
      </c>
      <c r="W43" s="193">
        <f>SUMIFS('Conciliação Bancária 2016.17.18'!$J:$J,'Conciliação Bancária 2016.17.18'!$K:$K,'Base -Receita-Despesa'!$B43,'Conciliação Bancária 2016.17.18'!$D:$D,'Base -Receita-Despesa'!W$5)</f>
        <v>-3595.07</v>
      </c>
      <c r="X43" s="193">
        <f>SUMIFS('Conciliação Bancária 2016.17.18'!$J:$J,'Conciliação Bancária 2016.17.18'!$K:$K,'Base -Receita-Despesa'!$B43,'Conciliação Bancária 2016.17.18'!$D:$D,'Base -Receita-Despesa'!X$5)</f>
        <v>-10395.249999999998</v>
      </c>
      <c r="Y43" s="193">
        <f>SUMIFS('Conciliação Bancária 2016.17.18'!$J:$J,'Conciliação Bancária 2016.17.18'!$K:$K,'Base -Receita-Despesa'!$B43,'Conciliação Bancária 2016.17.18'!$D:$D,'Base -Receita-Despesa'!Y$5)</f>
        <v>-14517.01</v>
      </c>
      <c r="Z43" s="193">
        <f>SUMIFS('Conciliação Bancária 2016.17.18'!$J:$J,'Conciliação Bancária 2016.17.18'!$K:$K,'Base -Receita-Despesa'!$B43,'Conciliação Bancária 2016.17.18'!$D:$D,'Base -Receita-Despesa'!Z$5)</f>
        <v>-25107.739999999998</v>
      </c>
      <c r="AA43" s="193">
        <f>SUMIFS('Conciliação Bancária 2016.17.18'!$J:$J,'Conciliação Bancária 2016.17.18'!$K:$K,'Base -Receita-Despesa'!$B43,'Conciliação Bancária 2016.17.18'!$D:$D,'Base -Receita-Despesa'!AA$5)</f>
        <v>-11971.91</v>
      </c>
      <c r="AB43" s="193">
        <f>SUMIFS('Conciliação Bancária 2016.17.18'!$J:$J,'Conciliação Bancária 2016.17.18'!$K:$K,'Base -Receita-Despesa'!$B43,'Conciliação Bancária 2016.17.18'!$D:$D,'Base -Receita-Despesa'!AB$5)</f>
        <v>-5247.02</v>
      </c>
      <c r="AC43" s="194">
        <f t="shared" si="94"/>
        <v>-82830.58</v>
      </c>
      <c r="AD43" s="198">
        <f t="shared" si="95"/>
        <v>4.4716563308389761E-3</v>
      </c>
      <c r="AE43" s="195"/>
      <c r="AF43" s="217">
        <f>SUMIFS('Conciliação Bancária 2016.17.18'!$J:$J,'Conciliação Bancária 2016.17.18'!$K:$K,'Base -Receita-Despesa'!$B43,'Conciliação Bancária 2016.17.18'!$D:$D,'Base -Receita-Despesa'!AF$5)</f>
        <v>-2307.0500000000002</v>
      </c>
      <c r="AG43" s="193">
        <f>SUMIFS('Conciliação Bancária 2016.17.18'!$J:$J,'Conciliação Bancária 2016.17.18'!$K:$K,'Base -Receita-Despesa'!$B43,'Conciliação Bancária 2016.17.18'!$D:$D,'Base -Receita-Despesa'!AG$5)</f>
        <v>-3913.71</v>
      </c>
      <c r="AH43" s="193">
        <f>SUMIFS('Conciliação Bancária 2016.17.18'!$J:$J,'Conciliação Bancária 2016.17.18'!$K:$K,'Base -Receita-Despesa'!$B43,'Conciliação Bancária 2016.17.18'!$D:$D,'Base -Receita-Despesa'!AH$5)</f>
        <v>-13701.019999999999</v>
      </c>
      <c r="AI43" s="193">
        <f>SUMIFS('Conciliação Bancária 2016.17.18'!$J:$J,'Conciliação Bancária 2016.17.18'!$K:$K,'Base -Receita-Despesa'!$B43,'Conciliação Bancária 2016.17.18'!$D:$D,'Base -Receita-Despesa'!AI$5)</f>
        <v>-7669.67</v>
      </c>
      <c r="AJ43" s="193">
        <f>SUMIFS('Conciliação Bancária 2016.17.18'!$J:$J,'Conciliação Bancária 2016.17.18'!$K:$K,'Base -Receita-Despesa'!$B43,'Conciliação Bancária 2016.17.18'!$D:$D,'Base -Receita-Despesa'!AJ$5)</f>
        <v>-5382.08</v>
      </c>
      <c r="AK43" s="193">
        <f>SUMIFS('Conciliação Bancária 2016.17.18'!$J:$J,'Conciliação Bancária 2016.17.18'!$K:$K,'Base -Receita-Despesa'!$B43,'Conciliação Bancária 2016.17.18'!$D:$D,'Base -Receita-Despesa'!AK$5)</f>
        <v>-5932.4400000000005</v>
      </c>
      <c r="AL43" s="193">
        <f>SUMIFS('Conciliação Bancária 2016.17.18'!$J:$J,'Conciliação Bancária 2016.17.18'!$K:$K,'Base -Receita-Despesa'!$B43,'Conciliação Bancária 2016.17.18'!$D:$D,'Base -Receita-Despesa'!AL$5)</f>
        <v>-5774.49</v>
      </c>
      <c r="AM43" s="193">
        <f>SUMIFS('Conciliação Bancária 2016.17.18'!$J:$J,'Conciliação Bancária 2016.17.18'!$K:$K,'Base -Receita-Despesa'!$B43,'Conciliação Bancária 2016.17.18'!$D:$D,'Base -Receita-Despesa'!AM$5)</f>
        <v>-4483.7900000000009</v>
      </c>
      <c r="AN43" s="193">
        <f>SUMIFS('Conciliação Bancária 2016.17.18'!$J:$J,'Conciliação Bancária 2016.17.18'!$K:$K,'Base -Receita-Despesa'!$B43,'Conciliação Bancária 2016.17.18'!$D:$D,'Base -Receita-Despesa'!AN$5)</f>
        <v>-6933.39</v>
      </c>
      <c r="AO43" s="193">
        <f>SUMIFS('Conciliação Bancária 2016.17.18'!$J:$J,'Conciliação Bancária 2016.17.18'!$K:$K,'Base -Receita-Despesa'!$B43,'Conciliação Bancária 2016.17.18'!$D:$D,'Base -Receita-Despesa'!AO$5)</f>
        <v>-5328.24</v>
      </c>
      <c r="AP43" s="193">
        <f>SUMIFS('Conciliação Bancária 2016.17.18'!$J:$J,'Conciliação Bancária 2016.17.18'!$K:$K,'Base -Receita-Despesa'!$B43,'Conciliação Bancária 2016.17.18'!$D:$D,'Base -Receita-Despesa'!AP$5)</f>
        <v>0</v>
      </c>
      <c r="AQ43" s="193">
        <f>SUMIFS('Conciliação Bancária 2016.17.18'!$J:$J,'Conciliação Bancária 2016.17.18'!$K:$K,'Base -Receita-Despesa'!$B43,'Conciliação Bancária 2016.17.18'!$D:$D,'Base -Receita-Despesa'!AQ$5)</f>
        <v>-10913.630000000001</v>
      </c>
      <c r="AR43" s="194">
        <f t="shared" si="96"/>
        <v>-72339.509999999995</v>
      </c>
      <c r="AS43" s="198">
        <f t="shared" si="97"/>
        <v>2.6039886862358635E-3</v>
      </c>
      <c r="AT43" s="195"/>
      <c r="AU43" s="217">
        <f>SUMIFS('Conciliação Bancária 2016.17.18'!$J:$J,'Conciliação Bancária 2016.17.18'!$K:$K,'Base -Receita-Despesa'!$B43,'Conciliação Bancária 2016.17.18'!$D:$D,'Base -Receita-Despesa'!AU$5)</f>
        <v>-7694.0899999999983</v>
      </c>
      <c r="AV43" s="193">
        <f>SUMIFS('Conciliação Bancária 2016.17.18'!$J:$J,'Conciliação Bancária 2016.17.18'!$K:$K,'Base -Receita-Despesa'!$B43,'Conciliação Bancária 2016.17.18'!$D:$D,'Base -Receita-Despesa'!AV$5)</f>
        <v>-5560.86</v>
      </c>
      <c r="AW43" s="193">
        <f>SUMIFS('Conciliação Bancária 2016.17.18'!$J:$J,'Conciliação Bancária 2016.17.18'!$K:$K,'Base -Receita-Despesa'!$B43,'Conciliação Bancária 2016.17.18'!$D:$D,'Base -Receita-Despesa'!AW$5)</f>
        <v>-10851.38</v>
      </c>
      <c r="AX43" s="193">
        <f>SUMIFS('Conciliação Bancária 2016.17.18'!$J:$J,'Conciliação Bancária 2016.17.18'!$K:$K,'Base -Receita-Despesa'!$B43,'Conciliação Bancária 2016.17.18'!$D:$D,'Base -Receita-Despesa'!AX$5)</f>
        <v>-7772.52</v>
      </c>
      <c r="AY43" s="193">
        <f>SUMIFS('Conciliação Bancária 2016.17.18'!$J:$J,'Conciliação Bancária 2016.17.18'!$K:$K,'Base -Receita-Despesa'!$B43,'Conciliação Bancária 2016.17.18'!$D:$D,'Base -Receita-Despesa'!AY$5)</f>
        <v>-561.22</v>
      </c>
      <c r="AZ43" s="193">
        <f>SUMIFS('Conciliação Bancária 2016.17.18'!$J:$J,'Conciliação Bancária 2016.17.18'!$K:$K,'Base -Receita-Despesa'!$B43,'Conciliação Bancária 2016.17.18'!$D:$D,'Base -Receita-Despesa'!AZ$5)</f>
        <v>-8930.9399999999987</v>
      </c>
      <c r="BA43" s="193">
        <f>SUMIFS('Conciliação Bancária 2016.17.18'!$J:$J,'Conciliação Bancária 2016.17.18'!$K:$K,'Base -Receita-Despesa'!$B43,'Conciliação Bancária 2016.17.18'!$D:$D,'Base -Receita-Despesa'!BA$5)</f>
        <v>0</v>
      </c>
      <c r="BB43" s="193">
        <f>SUMIFS('Conciliação Bancária 2016.17.18'!$J:$J,'Conciliação Bancária 2016.17.18'!$K:$K,'Base -Receita-Despesa'!$B43,'Conciliação Bancária 2016.17.18'!$D:$D,'Base -Receita-Despesa'!BB$5)</f>
        <v>0</v>
      </c>
      <c r="BC43" s="193">
        <f>SUMIFS('Conciliação Bancária 2016.17.18'!$J:$J,'Conciliação Bancária 2016.17.18'!$K:$K,'Base -Receita-Despesa'!$B43,'Conciliação Bancária 2016.17.18'!$D:$D,'Base -Receita-Despesa'!BC$5)</f>
        <v>0</v>
      </c>
      <c r="BD43" s="193">
        <f>SUMIFS('Conciliação Bancária 2016.17.18'!$J:$J,'Conciliação Bancária 2016.17.18'!$K:$K,'Base -Receita-Despesa'!$B43,'Conciliação Bancária 2016.17.18'!$D:$D,'Base -Receita-Despesa'!BD$5)</f>
        <v>0</v>
      </c>
      <c r="BE43" s="193">
        <f>SUMIFS('Conciliação Bancária 2016.17.18'!$J:$J,'Conciliação Bancária 2016.17.18'!$K:$K,'Base -Receita-Despesa'!$B43,'Conciliação Bancária 2016.17.18'!$D:$D,'Base -Receita-Despesa'!BE$5)</f>
        <v>0</v>
      </c>
      <c r="BF43" s="193">
        <f>SUMIFS('Conciliação Bancária 2016.17.18'!$J:$J,'Conciliação Bancária 2016.17.18'!$K:$K,'Base -Receita-Despesa'!$B43,'Conciliação Bancária 2016.17.18'!$D:$D,'Base -Receita-Despesa'!BF$5)</f>
        <v>0</v>
      </c>
      <c r="BG43" s="194">
        <f t="shared" si="98"/>
        <v>-41371.009999999995</v>
      </c>
      <c r="BH43" s="198">
        <f t="shared" si="99"/>
        <v>1.4892227218314136E-3</v>
      </c>
      <c r="BI43" s="195"/>
    </row>
    <row r="44" spans="2:61" s="196" customFormat="1" outlineLevel="1" x14ac:dyDescent="0.3">
      <c r="B44" s="250" t="s">
        <v>87</v>
      </c>
      <c r="C44" s="217">
        <f>SUMIFS('Conciliação Bancária 2016.17.18'!$J:$J,'Conciliação Bancária 2016.17.18'!$K:$K,'Base -Receita-Despesa'!$B44,'Conciliação Bancária 2016.17.18'!$D:$D,'Base -Receita-Despesa'!C$5)</f>
        <v>0</v>
      </c>
      <c r="D44" s="193">
        <f>SUMIFS('Conciliação Bancária 2016.17.18'!$J:$J,'Conciliação Bancária 2016.17.18'!$K:$K,'Base -Receita-Despesa'!$B44,'Conciliação Bancária 2016.17.18'!$D:$D,'Base -Receita-Despesa'!D$5)</f>
        <v>0</v>
      </c>
      <c r="E44" s="193">
        <f>SUMIFS('Conciliação Bancária 2016.17.18'!$J:$J,'Conciliação Bancária 2016.17.18'!$K:$K,'Base -Receita-Despesa'!$B44,'Conciliação Bancária 2016.17.18'!$D:$D,'Base -Receita-Despesa'!E$5)</f>
        <v>0</v>
      </c>
      <c r="F44" s="193">
        <f>SUMIFS('Conciliação Bancária 2016.17.18'!$J:$J,'Conciliação Bancária 2016.17.18'!$K:$K,'Base -Receita-Despesa'!$B44,'Conciliação Bancária 2016.17.18'!$D:$D,'Base -Receita-Despesa'!F$5)</f>
        <v>0</v>
      </c>
      <c r="G44" s="193">
        <f>SUMIFS('Conciliação Bancária 2016.17.18'!$J:$J,'Conciliação Bancária 2016.17.18'!$K:$K,'Base -Receita-Despesa'!$B44,'Conciliação Bancária 2016.17.18'!$D:$D,'Base -Receita-Despesa'!G$5)</f>
        <v>0</v>
      </c>
      <c r="H44" s="193">
        <f>SUMIFS('Conciliação Bancária 2016.17.18'!$J:$J,'Conciliação Bancária 2016.17.18'!$K:$K,'Base -Receita-Despesa'!$B44,'Conciliação Bancária 2016.17.18'!$D:$D,'Base -Receita-Despesa'!H$5)</f>
        <v>0</v>
      </c>
      <c r="I44" s="193">
        <f>SUMIFS('Conciliação Bancária 2016.17.18'!$J:$J,'Conciliação Bancária 2016.17.18'!$K:$K,'Base -Receita-Despesa'!$B44,'Conciliação Bancária 2016.17.18'!$D:$D,'Base -Receita-Despesa'!I$5)</f>
        <v>0</v>
      </c>
      <c r="J44" s="193">
        <f>SUMIFS('Conciliação Bancária 2016.17.18'!$J:$J,'Conciliação Bancária 2016.17.18'!$K:$K,'Base -Receita-Despesa'!$B44,'Conciliação Bancária 2016.17.18'!$D:$D,'Base -Receita-Despesa'!J$5)</f>
        <v>0</v>
      </c>
      <c r="K44" s="193">
        <f>SUMIFS('Conciliação Bancária 2016.17.18'!$J:$J,'Conciliação Bancária 2016.17.18'!$K:$K,'Base -Receita-Despesa'!$B44,'Conciliação Bancária 2016.17.18'!$D:$D,'Base -Receita-Despesa'!K$5)</f>
        <v>0</v>
      </c>
      <c r="L44" s="193">
        <f>SUMIFS('Conciliação Bancária 2016.17.18'!$J:$J,'Conciliação Bancária 2016.17.18'!$K:$K,'Base -Receita-Despesa'!$B44,'Conciliação Bancária 2016.17.18'!$D:$D,'Base -Receita-Despesa'!L$5)</f>
        <v>0</v>
      </c>
      <c r="M44" s="193">
        <f>SUMIFS('Conciliação Bancária 2016.17.18'!$J:$J,'Conciliação Bancária 2016.17.18'!$K:$K,'Base -Receita-Despesa'!$B44,'Conciliação Bancária 2016.17.18'!$D:$D,'Base -Receita-Despesa'!M$5)</f>
        <v>0</v>
      </c>
      <c r="N44" s="233">
        <f>SUMIFS('Conciliação Bancária 2016.17.18'!$J:$J,'Conciliação Bancária 2016.17.18'!$K:$K,'Base -Receita-Despesa'!$B44,'Conciliação Bancária 2016.17.18'!$D:$D,'Base -Receita-Despesa'!N$5)</f>
        <v>0</v>
      </c>
      <c r="O44" s="240">
        <f t="shared" si="93"/>
        <v>0</v>
      </c>
      <c r="P44" s="208"/>
      <c r="Q44" s="217">
        <f>SUMIFS('Conciliação Bancária 2016.17.18'!$J:$J,'Conciliação Bancária 2016.17.18'!$K:$K,'Base -Receita-Despesa'!$B44,'Conciliação Bancária 2016.17.18'!$D:$D,'Base -Receita-Despesa'!Q$5)</f>
        <v>0</v>
      </c>
      <c r="R44" s="193">
        <f>SUMIFS('Conciliação Bancária 2016.17.18'!$J:$J,'Conciliação Bancária 2016.17.18'!$K:$K,'Base -Receita-Despesa'!$B44,'Conciliação Bancária 2016.17.18'!$D:$D,'Base -Receita-Despesa'!R$5)</f>
        <v>0</v>
      </c>
      <c r="S44" s="193">
        <f>SUMIFS('Conciliação Bancária 2016.17.18'!$J:$J,'Conciliação Bancária 2016.17.18'!$K:$K,'Base -Receita-Despesa'!$B44,'Conciliação Bancária 2016.17.18'!$D:$D,'Base -Receita-Despesa'!S$5)</f>
        <v>0</v>
      </c>
      <c r="T44" s="193">
        <f>SUMIFS('Conciliação Bancária 2016.17.18'!$J:$J,'Conciliação Bancária 2016.17.18'!$K:$K,'Base -Receita-Despesa'!$B44,'Conciliação Bancária 2016.17.18'!$D:$D,'Base -Receita-Despesa'!T$5)</f>
        <v>0</v>
      </c>
      <c r="U44" s="193">
        <f>SUMIFS('Conciliação Bancária 2016.17.18'!$J:$J,'Conciliação Bancária 2016.17.18'!$K:$K,'Base -Receita-Despesa'!$B44,'Conciliação Bancária 2016.17.18'!$D:$D,'Base -Receita-Despesa'!U$5)</f>
        <v>0</v>
      </c>
      <c r="V44" s="193">
        <f>SUMIFS('Conciliação Bancária 2016.17.18'!$J:$J,'Conciliação Bancária 2016.17.18'!$K:$K,'Base -Receita-Despesa'!$B44,'Conciliação Bancária 2016.17.18'!$D:$D,'Base -Receita-Despesa'!V$5)</f>
        <v>0</v>
      </c>
      <c r="W44" s="193">
        <f>SUMIFS('Conciliação Bancária 2016.17.18'!$J:$J,'Conciliação Bancária 2016.17.18'!$K:$K,'Base -Receita-Despesa'!$B44,'Conciliação Bancária 2016.17.18'!$D:$D,'Base -Receita-Despesa'!W$5)</f>
        <v>0</v>
      </c>
      <c r="X44" s="193">
        <f>SUMIFS('Conciliação Bancária 2016.17.18'!$J:$J,'Conciliação Bancária 2016.17.18'!$K:$K,'Base -Receita-Despesa'!$B44,'Conciliação Bancária 2016.17.18'!$D:$D,'Base -Receita-Despesa'!X$5)</f>
        <v>0</v>
      </c>
      <c r="Y44" s="193">
        <f>SUMIFS('Conciliação Bancária 2016.17.18'!$J:$J,'Conciliação Bancária 2016.17.18'!$K:$K,'Base -Receita-Despesa'!$B44,'Conciliação Bancária 2016.17.18'!$D:$D,'Base -Receita-Despesa'!Y$5)</f>
        <v>0</v>
      </c>
      <c r="Z44" s="193">
        <f>SUMIFS('Conciliação Bancária 2016.17.18'!$J:$J,'Conciliação Bancária 2016.17.18'!$K:$K,'Base -Receita-Despesa'!$B44,'Conciliação Bancária 2016.17.18'!$D:$D,'Base -Receita-Despesa'!Z$5)</f>
        <v>0</v>
      </c>
      <c r="AA44" s="193">
        <f>SUMIFS('Conciliação Bancária 2016.17.18'!$J:$J,'Conciliação Bancária 2016.17.18'!$K:$K,'Base -Receita-Despesa'!$B44,'Conciliação Bancária 2016.17.18'!$D:$D,'Base -Receita-Despesa'!AA$5)</f>
        <v>0</v>
      </c>
      <c r="AB44" s="193">
        <f>SUMIFS('Conciliação Bancária 2016.17.18'!$J:$J,'Conciliação Bancária 2016.17.18'!$K:$K,'Base -Receita-Despesa'!$B44,'Conciliação Bancária 2016.17.18'!$D:$D,'Base -Receita-Despesa'!AB$5)</f>
        <v>0</v>
      </c>
      <c r="AC44" s="194">
        <f t="shared" si="94"/>
        <v>0</v>
      </c>
      <c r="AD44" s="198">
        <f t="shared" si="95"/>
        <v>0</v>
      </c>
      <c r="AE44" s="195"/>
      <c r="AF44" s="217">
        <f>SUMIFS('Conciliação Bancária 2016.17.18'!$J:$J,'Conciliação Bancária 2016.17.18'!$K:$K,'Base -Receita-Despesa'!$B44,'Conciliação Bancária 2016.17.18'!$D:$D,'Base -Receita-Despesa'!AF$5)</f>
        <v>0</v>
      </c>
      <c r="AG44" s="193">
        <f>SUMIFS('Conciliação Bancária 2016.17.18'!$J:$J,'Conciliação Bancária 2016.17.18'!$K:$K,'Base -Receita-Despesa'!$B44,'Conciliação Bancária 2016.17.18'!$D:$D,'Base -Receita-Despesa'!AG$5)</f>
        <v>0</v>
      </c>
      <c r="AH44" s="193">
        <f>SUMIFS('Conciliação Bancária 2016.17.18'!$J:$J,'Conciliação Bancária 2016.17.18'!$K:$K,'Base -Receita-Despesa'!$B44,'Conciliação Bancária 2016.17.18'!$D:$D,'Base -Receita-Despesa'!AH$5)</f>
        <v>0</v>
      </c>
      <c r="AI44" s="193">
        <f>SUMIFS('Conciliação Bancária 2016.17.18'!$J:$J,'Conciliação Bancária 2016.17.18'!$K:$K,'Base -Receita-Despesa'!$B44,'Conciliação Bancária 2016.17.18'!$D:$D,'Base -Receita-Despesa'!AI$5)</f>
        <v>0</v>
      </c>
      <c r="AJ44" s="193">
        <f>SUMIFS('Conciliação Bancária 2016.17.18'!$J:$J,'Conciliação Bancária 2016.17.18'!$K:$K,'Base -Receita-Despesa'!$B44,'Conciliação Bancária 2016.17.18'!$D:$D,'Base -Receita-Despesa'!AJ$5)</f>
        <v>0</v>
      </c>
      <c r="AK44" s="193">
        <f>SUMIFS('Conciliação Bancária 2016.17.18'!$J:$J,'Conciliação Bancária 2016.17.18'!$K:$K,'Base -Receita-Despesa'!$B44,'Conciliação Bancária 2016.17.18'!$D:$D,'Base -Receita-Despesa'!AK$5)</f>
        <v>0</v>
      </c>
      <c r="AL44" s="193">
        <f>SUMIFS('Conciliação Bancária 2016.17.18'!$J:$J,'Conciliação Bancária 2016.17.18'!$K:$K,'Base -Receita-Despesa'!$B44,'Conciliação Bancária 2016.17.18'!$D:$D,'Base -Receita-Despesa'!AL$5)</f>
        <v>0</v>
      </c>
      <c r="AM44" s="193">
        <f>SUMIFS('Conciliação Bancária 2016.17.18'!$J:$J,'Conciliação Bancária 2016.17.18'!$K:$K,'Base -Receita-Despesa'!$B44,'Conciliação Bancária 2016.17.18'!$D:$D,'Base -Receita-Despesa'!AM$5)</f>
        <v>0</v>
      </c>
      <c r="AN44" s="193">
        <f>SUMIFS('Conciliação Bancária 2016.17.18'!$J:$J,'Conciliação Bancária 2016.17.18'!$K:$K,'Base -Receita-Despesa'!$B44,'Conciliação Bancária 2016.17.18'!$D:$D,'Base -Receita-Despesa'!AN$5)</f>
        <v>0</v>
      </c>
      <c r="AO44" s="193">
        <f>SUMIFS('Conciliação Bancária 2016.17.18'!$J:$J,'Conciliação Bancária 2016.17.18'!$K:$K,'Base -Receita-Despesa'!$B44,'Conciliação Bancária 2016.17.18'!$D:$D,'Base -Receita-Despesa'!AO$5)</f>
        <v>0</v>
      </c>
      <c r="AP44" s="193">
        <f>SUMIFS('Conciliação Bancária 2016.17.18'!$J:$J,'Conciliação Bancária 2016.17.18'!$K:$K,'Base -Receita-Despesa'!$B44,'Conciliação Bancária 2016.17.18'!$D:$D,'Base -Receita-Despesa'!AP$5)</f>
        <v>0</v>
      </c>
      <c r="AQ44" s="193">
        <f>SUMIFS('Conciliação Bancária 2016.17.18'!$J:$J,'Conciliação Bancária 2016.17.18'!$K:$K,'Base -Receita-Despesa'!$B44,'Conciliação Bancária 2016.17.18'!$D:$D,'Base -Receita-Despesa'!AQ$5)</f>
        <v>0</v>
      </c>
      <c r="AR44" s="194">
        <f t="shared" si="96"/>
        <v>0</v>
      </c>
      <c r="AS44" s="198">
        <f t="shared" si="97"/>
        <v>0</v>
      </c>
      <c r="AT44" s="195"/>
      <c r="AU44" s="217">
        <f>SUMIFS('Conciliação Bancária 2016.17.18'!$J:$J,'Conciliação Bancária 2016.17.18'!$K:$K,'Base -Receita-Despesa'!$B44,'Conciliação Bancária 2016.17.18'!$D:$D,'Base -Receita-Despesa'!AU$5)</f>
        <v>0</v>
      </c>
      <c r="AV44" s="193">
        <f>SUMIFS('Conciliação Bancária 2016.17.18'!$J:$J,'Conciliação Bancária 2016.17.18'!$K:$K,'Base -Receita-Despesa'!$B44,'Conciliação Bancária 2016.17.18'!$D:$D,'Base -Receita-Despesa'!AV$5)</f>
        <v>0</v>
      </c>
      <c r="AW44" s="193">
        <f>SUMIFS('Conciliação Bancária 2016.17.18'!$J:$J,'Conciliação Bancária 2016.17.18'!$K:$K,'Base -Receita-Despesa'!$B44,'Conciliação Bancária 2016.17.18'!$D:$D,'Base -Receita-Despesa'!AW$5)</f>
        <v>0</v>
      </c>
      <c r="AX44" s="193">
        <f>SUMIFS('Conciliação Bancária 2016.17.18'!$J:$J,'Conciliação Bancária 2016.17.18'!$K:$K,'Base -Receita-Despesa'!$B44,'Conciliação Bancária 2016.17.18'!$D:$D,'Base -Receita-Despesa'!AX$5)</f>
        <v>0</v>
      </c>
      <c r="AY44" s="193">
        <f>SUMIFS('Conciliação Bancária 2016.17.18'!$J:$J,'Conciliação Bancária 2016.17.18'!$K:$K,'Base -Receita-Despesa'!$B44,'Conciliação Bancária 2016.17.18'!$D:$D,'Base -Receita-Despesa'!AY$5)</f>
        <v>0</v>
      </c>
      <c r="AZ44" s="193">
        <f>SUMIFS('Conciliação Bancária 2016.17.18'!$J:$J,'Conciliação Bancária 2016.17.18'!$K:$K,'Base -Receita-Despesa'!$B44,'Conciliação Bancária 2016.17.18'!$D:$D,'Base -Receita-Despesa'!AZ$5)</f>
        <v>0</v>
      </c>
      <c r="BA44" s="193">
        <f>SUMIFS('Conciliação Bancária 2016.17.18'!$J:$J,'Conciliação Bancária 2016.17.18'!$K:$K,'Base -Receita-Despesa'!$B44,'Conciliação Bancária 2016.17.18'!$D:$D,'Base -Receita-Despesa'!BA$5)</f>
        <v>0</v>
      </c>
      <c r="BB44" s="193">
        <f>SUMIFS('Conciliação Bancária 2016.17.18'!$J:$J,'Conciliação Bancária 2016.17.18'!$K:$K,'Base -Receita-Despesa'!$B44,'Conciliação Bancária 2016.17.18'!$D:$D,'Base -Receita-Despesa'!BB$5)</f>
        <v>0</v>
      </c>
      <c r="BC44" s="193">
        <f>SUMIFS('Conciliação Bancária 2016.17.18'!$J:$J,'Conciliação Bancária 2016.17.18'!$K:$K,'Base -Receita-Despesa'!$B44,'Conciliação Bancária 2016.17.18'!$D:$D,'Base -Receita-Despesa'!BC$5)</f>
        <v>0</v>
      </c>
      <c r="BD44" s="193">
        <f>SUMIFS('Conciliação Bancária 2016.17.18'!$J:$J,'Conciliação Bancária 2016.17.18'!$K:$K,'Base -Receita-Despesa'!$B44,'Conciliação Bancária 2016.17.18'!$D:$D,'Base -Receita-Despesa'!BD$5)</f>
        <v>0</v>
      </c>
      <c r="BE44" s="193">
        <f>SUMIFS('Conciliação Bancária 2016.17.18'!$J:$J,'Conciliação Bancária 2016.17.18'!$K:$K,'Base -Receita-Despesa'!$B44,'Conciliação Bancária 2016.17.18'!$D:$D,'Base -Receita-Despesa'!BE$5)</f>
        <v>0</v>
      </c>
      <c r="BF44" s="193">
        <f>SUMIFS('Conciliação Bancária 2016.17.18'!$J:$J,'Conciliação Bancária 2016.17.18'!$K:$K,'Base -Receita-Despesa'!$B44,'Conciliação Bancária 2016.17.18'!$D:$D,'Base -Receita-Despesa'!BF$5)</f>
        <v>0</v>
      </c>
      <c r="BG44" s="194">
        <f t="shared" si="98"/>
        <v>0</v>
      </c>
      <c r="BH44" s="198">
        <f t="shared" si="99"/>
        <v>0</v>
      </c>
      <c r="BI44" s="195"/>
    </row>
    <row r="45" spans="2:61" s="196" customFormat="1" outlineLevel="1" x14ac:dyDescent="0.3">
      <c r="B45" s="250" t="s">
        <v>88</v>
      </c>
      <c r="C45" s="217">
        <f>SUMIFS('Conciliação Bancária 2016.17.18'!$J:$J,'Conciliação Bancária 2016.17.18'!$K:$K,'Base -Receita-Despesa'!$B45,'Conciliação Bancária 2016.17.18'!$D:$D,'Base -Receita-Despesa'!C$5)</f>
        <v>0</v>
      </c>
      <c r="D45" s="193">
        <f>SUMIFS('Conciliação Bancária 2016.17.18'!$J:$J,'Conciliação Bancária 2016.17.18'!$K:$K,'Base -Receita-Despesa'!$B45,'Conciliação Bancária 2016.17.18'!$D:$D,'Base -Receita-Despesa'!D$5)</f>
        <v>-2456</v>
      </c>
      <c r="E45" s="193">
        <f>SUMIFS('Conciliação Bancária 2016.17.18'!$J:$J,'Conciliação Bancária 2016.17.18'!$K:$K,'Base -Receita-Despesa'!$B45,'Conciliação Bancária 2016.17.18'!$D:$D,'Base -Receita-Despesa'!E$5)</f>
        <v>0</v>
      </c>
      <c r="F45" s="193">
        <f>SUMIFS('Conciliação Bancária 2016.17.18'!$J:$J,'Conciliação Bancária 2016.17.18'!$K:$K,'Base -Receita-Despesa'!$B45,'Conciliação Bancária 2016.17.18'!$D:$D,'Base -Receita-Despesa'!F$5)</f>
        <v>-1760</v>
      </c>
      <c r="G45" s="193">
        <f>SUMIFS('Conciliação Bancária 2016.17.18'!$J:$J,'Conciliação Bancária 2016.17.18'!$K:$K,'Base -Receita-Despesa'!$B45,'Conciliação Bancária 2016.17.18'!$D:$D,'Base -Receita-Despesa'!G$5)</f>
        <v>-880</v>
      </c>
      <c r="H45" s="193">
        <f>SUMIFS('Conciliação Bancária 2016.17.18'!$J:$J,'Conciliação Bancária 2016.17.18'!$K:$K,'Base -Receita-Despesa'!$B45,'Conciliação Bancária 2016.17.18'!$D:$D,'Base -Receita-Despesa'!H$5)</f>
        <v>-880</v>
      </c>
      <c r="I45" s="193">
        <f>SUMIFS('Conciliação Bancária 2016.17.18'!$J:$J,'Conciliação Bancária 2016.17.18'!$K:$K,'Base -Receita-Despesa'!$B45,'Conciliação Bancária 2016.17.18'!$D:$D,'Base -Receita-Despesa'!I$5)</f>
        <v>-880</v>
      </c>
      <c r="J45" s="193">
        <f>SUMIFS('Conciliação Bancária 2016.17.18'!$J:$J,'Conciliação Bancária 2016.17.18'!$K:$K,'Base -Receita-Despesa'!$B45,'Conciliação Bancária 2016.17.18'!$D:$D,'Base -Receita-Despesa'!J$5)</f>
        <v>-880</v>
      </c>
      <c r="K45" s="193">
        <f>SUMIFS('Conciliação Bancária 2016.17.18'!$J:$J,'Conciliação Bancária 2016.17.18'!$K:$K,'Base -Receita-Despesa'!$B45,'Conciliação Bancária 2016.17.18'!$D:$D,'Base -Receita-Despesa'!K$5)</f>
        <v>-880</v>
      </c>
      <c r="L45" s="193">
        <f>SUMIFS('Conciliação Bancária 2016.17.18'!$J:$J,'Conciliação Bancária 2016.17.18'!$K:$K,'Base -Receita-Despesa'!$B45,'Conciliação Bancária 2016.17.18'!$D:$D,'Base -Receita-Despesa'!L$5)</f>
        <v>-880</v>
      </c>
      <c r="M45" s="193">
        <f>SUMIFS('Conciliação Bancária 2016.17.18'!$J:$J,'Conciliação Bancária 2016.17.18'!$K:$K,'Base -Receita-Despesa'!$B45,'Conciliação Bancária 2016.17.18'!$D:$D,'Base -Receita-Despesa'!M$5)</f>
        <v>-880</v>
      </c>
      <c r="N45" s="233">
        <f>SUMIFS('Conciliação Bancária 2016.17.18'!$J:$J,'Conciliação Bancária 2016.17.18'!$K:$K,'Base -Receita-Despesa'!$B45,'Conciliação Bancária 2016.17.18'!$D:$D,'Base -Receita-Despesa'!N$5)</f>
        <v>-880</v>
      </c>
      <c r="O45" s="240">
        <f t="shared" si="93"/>
        <v>-11256</v>
      </c>
      <c r="P45" s="208"/>
      <c r="Q45" s="217">
        <f>SUMIFS('Conciliação Bancária 2016.17.18'!$J:$J,'Conciliação Bancária 2016.17.18'!$K:$K,'Base -Receita-Despesa'!$B45,'Conciliação Bancária 2016.17.18'!$D:$D,'Base -Receita-Despesa'!Q$5)</f>
        <v>-880</v>
      </c>
      <c r="R45" s="193">
        <f>SUMIFS('Conciliação Bancária 2016.17.18'!$J:$J,'Conciliação Bancária 2016.17.18'!$K:$K,'Base -Receita-Despesa'!$B45,'Conciliação Bancária 2016.17.18'!$D:$D,'Base -Receita-Despesa'!R$5)</f>
        <v>-880</v>
      </c>
      <c r="S45" s="193">
        <f>SUMIFS('Conciliação Bancária 2016.17.18'!$J:$J,'Conciliação Bancária 2016.17.18'!$K:$K,'Base -Receita-Despesa'!$B45,'Conciliação Bancária 2016.17.18'!$D:$D,'Base -Receita-Despesa'!S$5)</f>
        <v>-994</v>
      </c>
      <c r="T45" s="193">
        <f>SUMIFS('Conciliação Bancária 2016.17.18'!$J:$J,'Conciliação Bancária 2016.17.18'!$K:$K,'Base -Receita-Despesa'!$B45,'Conciliação Bancária 2016.17.18'!$D:$D,'Base -Receita-Despesa'!T$5)</f>
        <v>-937</v>
      </c>
      <c r="U45" s="193">
        <f>SUMIFS('Conciliação Bancária 2016.17.18'!$J:$J,'Conciliação Bancária 2016.17.18'!$K:$K,'Base -Receita-Despesa'!$B45,'Conciliação Bancária 2016.17.18'!$D:$D,'Base -Receita-Despesa'!U$5)</f>
        <v>-937</v>
      </c>
      <c r="V45" s="193">
        <f>SUMIFS('Conciliação Bancária 2016.17.18'!$J:$J,'Conciliação Bancária 2016.17.18'!$K:$K,'Base -Receita-Despesa'!$B45,'Conciliação Bancária 2016.17.18'!$D:$D,'Base -Receita-Despesa'!V$5)</f>
        <v>0</v>
      </c>
      <c r="W45" s="193">
        <f>SUMIFS('Conciliação Bancária 2016.17.18'!$J:$J,'Conciliação Bancária 2016.17.18'!$K:$K,'Base -Receita-Despesa'!$B45,'Conciliação Bancária 2016.17.18'!$D:$D,'Base -Receita-Despesa'!W$5)</f>
        <v>-937</v>
      </c>
      <c r="X45" s="193">
        <f>SUMIFS('Conciliação Bancária 2016.17.18'!$J:$J,'Conciliação Bancária 2016.17.18'!$K:$K,'Base -Receita-Despesa'!$B45,'Conciliação Bancária 2016.17.18'!$D:$D,'Base -Receita-Despesa'!X$5)</f>
        <v>-937</v>
      </c>
      <c r="Y45" s="193">
        <f>SUMIFS('Conciliação Bancária 2016.17.18'!$J:$J,'Conciliação Bancária 2016.17.18'!$K:$K,'Base -Receita-Despesa'!$B45,'Conciliação Bancária 2016.17.18'!$D:$D,'Base -Receita-Despesa'!Y$5)</f>
        <v>-937</v>
      </c>
      <c r="Z45" s="193">
        <f>SUMIFS('Conciliação Bancária 2016.17.18'!$J:$J,'Conciliação Bancária 2016.17.18'!$K:$K,'Base -Receita-Despesa'!$B45,'Conciliação Bancária 2016.17.18'!$D:$D,'Base -Receita-Despesa'!Z$5)</f>
        <v>-937</v>
      </c>
      <c r="AA45" s="193">
        <f>SUMIFS('Conciliação Bancária 2016.17.18'!$J:$J,'Conciliação Bancária 2016.17.18'!$K:$K,'Base -Receita-Despesa'!$B45,'Conciliação Bancária 2016.17.18'!$D:$D,'Base -Receita-Despesa'!AA$5)</f>
        <v>-937</v>
      </c>
      <c r="AB45" s="193">
        <f>SUMIFS('Conciliação Bancária 2016.17.18'!$J:$J,'Conciliação Bancária 2016.17.18'!$K:$K,'Base -Receita-Despesa'!$B45,'Conciliação Bancária 2016.17.18'!$D:$D,'Base -Receita-Despesa'!AB$5)</f>
        <v>-937</v>
      </c>
      <c r="AC45" s="194">
        <f t="shared" si="94"/>
        <v>-10250</v>
      </c>
      <c r="AD45" s="198">
        <f t="shared" si="95"/>
        <v>5.5335212419253257E-4</v>
      </c>
      <c r="AE45" s="195"/>
      <c r="AF45" s="217">
        <f>SUMIFS('Conciliação Bancária 2016.17.18'!$J:$J,'Conciliação Bancária 2016.17.18'!$K:$K,'Base -Receita-Despesa'!$B45,'Conciliação Bancária 2016.17.18'!$D:$D,'Base -Receita-Despesa'!AF$5)</f>
        <v>-937</v>
      </c>
      <c r="AG45" s="193">
        <f>SUMIFS('Conciliação Bancária 2016.17.18'!$J:$J,'Conciliação Bancária 2016.17.18'!$K:$K,'Base -Receita-Despesa'!$B45,'Conciliação Bancária 2016.17.18'!$D:$D,'Base -Receita-Despesa'!AG$5)</f>
        <v>-937</v>
      </c>
      <c r="AH45" s="193">
        <f>SUMIFS('Conciliação Bancária 2016.17.18'!$J:$J,'Conciliação Bancária 2016.17.18'!$K:$K,'Base -Receita-Despesa'!$B45,'Conciliação Bancária 2016.17.18'!$D:$D,'Base -Receita-Despesa'!AH$5)</f>
        <v>-971</v>
      </c>
      <c r="AI45" s="193">
        <f>SUMIFS('Conciliação Bancária 2016.17.18'!$J:$J,'Conciliação Bancária 2016.17.18'!$K:$K,'Base -Receita-Despesa'!$B45,'Conciliação Bancária 2016.17.18'!$D:$D,'Base -Receita-Despesa'!AI$5)</f>
        <v>-954</v>
      </c>
      <c r="AJ45" s="193">
        <f>SUMIFS('Conciliação Bancária 2016.17.18'!$J:$J,'Conciliação Bancária 2016.17.18'!$K:$K,'Base -Receita-Despesa'!$B45,'Conciliação Bancária 2016.17.18'!$D:$D,'Base -Receita-Despesa'!AJ$5)</f>
        <v>-950.77</v>
      </c>
      <c r="AK45" s="193">
        <f>SUMIFS('Conciliação Bancária 2016.17.18'!$J:$J,'Conciliação Bancária 2016.17.18'!$K:$K,'Base -Receita-Despesa'!$B45,'Conciliação Bancária 2016.17.18'!$D:$D,'Base -Receita-Despesa'!AK$5)</f>
        <v>-954</v>
      </c>
      <c r="AL45" s="193">
        <f>SUMIFS('Conciliação Bancária 2016.17.18'!$J:$J,'Conciliação Bancária 2016.17.18'!$K:$K,'Base -Receita-Despesa'!$B45,'Conciliação Bancária 2016.17.18'!$D:$D,'Base -Receita-Despesa'!AL$5)</f>
        <v>-954</v>
      </c>
      <c r="AM45" s="193">
        <f>SUMIFS('Conciliação Bancária 2016.17.18'!$J:$J,'Conciliação Bancária 2016.17.18'!$K:$K,'Base -Receita-Despesa'!$B45,'Conciliação Bancária 2016.17.18'!$D:$D,'Base -Receita-Despesa'!AM$5)</f>
        <v>-954</v>
      </c>
      <c r="AN45" s="193">
        <f>SUMIFS('Conciliação Bancária 2016.17.18'!$J:$J,'Conciliação Bancária 2016.17.18'!$K:$K,'Base -Receita-Despesa'!$B45,'Conciliação Bancária 2016.17.18'!$D:$D,'Base -Receita-Despesa'!AN$5)</f>
        <v>-954</v>
      </c>
      <c r="AO45" s="193">
        <f>SUMIFS('Conciliação Bancária 2016.17.18'!$J:$J,'Conciliação Bancária 2016.17.18'!$K:$K,'Base -Receita-Despesa'!$B45,'Conciliação Bancária 2016.17.18'!$D:$D,'Base -Receita-Despesa'!AO$5)</f>
        <v>0</v>
      </c>
      <c r="AP45" s="193">
        <f>SUMIFS('Conciliação Bancária 2016.17.18'!$J:$J,'Conciliação Bancária 2016.17.18'!$K:$K,'Base -Receita-Despesa'!$B45,'Conciliação Bancária 2016.17.18'!$D:$D,'Base -Receita-Despesa'!AP$5)</f>
        <v>0</v>
      </c>
      <c r="AQ45" s="193">
        <f>SUMIFS('Conciliação Bancária 2016.17.18'!$J:$J,'Conciliação Bancária 2016.17.18'!$K:$K,'Base -Receita-Despesa'!$B45,'Conciliação Bancária 2016.17.18'!$D:$D,'Base -Receita-Despesa'!AQ$5)</f>
        <v>-1908</v>
      </c>
      <c r="AR45" s="194">
        <f t="shared" si="96"/>
        <v>-10473.77</v>
      </c>
      <c r="AS45" s="198">
        <f t="shared" si="97"/>
        <v>3.7702188724027301E-4</v>
      </c>
      <c r="AT45" s="195"/>
      <c r="AU45" s="217">
        <f>SUMIFS('Conciliação Bancária 2016.17.18'!$J:$J,'Conciliação Bancária 2016.17.18'!$K:$K,'Base -Receita-Despesa'!$B45,'Conciliação Bancária 2016.17.18'!$D:$D,'Base -Receita-Despesa'!AU$5)</f>
        <v>-954</v>
      </c>
      <c r="AV45" s="193">
        <f>SUMIFS('Conciliação Bancária 2016.17.18'!$J:$J,'Conciliação Bancária 2016.17.18'!$K:$K,'Base -Receita-Despesa'!$B45,'Conciliação Bancária 2016.17.18'!$D:$D,'Base -Receita-Despesa'!AV$5)</f>
        <v>-954</v>
      </c>
      <c r="AW45" s="193">
        <f>SUMIFS('Conciliação Bancária 2016.17.18'!$J:$J,'Conciliação Bancária 2016.17.18'!$K:$K,'Base -Receita-Despesa'!$B45,'Conciliação Bancária 2016.17.18'!$D:$D,'Base -Receita-Despesa'!AW$5)</f>
        <v>-998</v>
      </c>
      <c r="AX45" s="193">
        <f>SUMIFS('Conciliação Bancária 2016.17.18'!$J:$J,'Conciliação Bancária 2016.17.18'!$K:$K,'Base -Receita-Despesa'!$B45,'Conciliação Bancária 2016.17.18'!$D:$D,'Base -Receita-Despesa'!AX$5)</f>
        <v>0</v>
      </c>
      <c r="AY45" s="193">
        <f>SUMIFS('Conciliação Bancária 2016.17.18'!$J:$J,'Conciliação Bancária 2016.17.18'!$K:$K,'Base -Receita-Despesa'!$B45,'Conciliação Bancária 2016.17.18'!$D:$D,'Base -Receita-Despesa'!AY$5)</f>
        <v>-998</v>
      </c>
      <c r="AZ45" s="193">
        <f>SUMIFS('Conciliação Bancária 2016.17.18'!$J:$J,'Conciliação Bancária 2016.17.18'!$K:$K,'Base -Receita-Despesa'!$B45,'Conciliação Bancária 2016.17.18'!$D:$D,'Base -Receita-Despesa'!AZ$5)</f>
        <v>-998</v>
      </c>
      <c r="BA45" s="193">
        <f>SUMIFS('Conciliação Bancária 2016.17.18'!$J:$J,'Conciliação Bancária 2016.17.18'!$K:$K,'Base -Receita-Despesa'!$B45,'Conciliação Bancária 2016.17.18'!$D:$D,'Base -Receita-Despesa'!BA$5)</f>
        <v>0</v>
      </c>
      <c r="BB45" s="193">
        <f>SUMIFS('Conciliação Bancária 2016.17.18'!$J:$J,'Conciliação Bancária 2016.17.18'!$K:$K,'Base -Receita-Despesa'!$B45,'Conciliação Bancária 2016.17.18'!$D:$D,'Base -Receita-Despesa'!BB$5)</f>
        <v>0</v>
      </c>
      <c r="BC45" s="193">
        <f>SUMIFS('Conciliação Bancária 2016.17.18'!$J:$J,'Conciliação Bancária 2016.17.18'!$K:$K,'Base -Receita-Despesa'!$B45,'Conciliação Bancária 2016.17.18'!$D:$D,'Base -Receita-Despesa'!BC$5)</f>
        <v>0</v>
      </c>
      <c r="BD45" s="193">
        <f>SUMIFS('Conciliação Bancária 2016.17.18'!$J:$J,'Conciliação Bancária 2016.17.18'!$K:$K,'Base -Receita-Despesa'!$B45,'Conciliação Bancária 2016.17.18'!$D:$D,'Base -Receita-Despesa'!BD$5)</f>
        <v>0</v>
      </c>
      <c r="BE45" s="193">
        <f>SUMIFS('Conciliação Bancária 2016.17.18'!$J:$J,'Conciliação Bancária 2016.17.18'!$K:$K,'Base -Receita-Despesa'!$B45,'Conciliação Bancária 2016.17.18'!$D:$D,'Base -Receita-Despesa'!BE$5)</f>
        <v>0</v>
      </c>
      <c r="BF45" s="193">
        <f>SUMIFS('Conciliação Bancária 2016.17.18'!$J:$J,'Conciliação Bancária 2016.17.18'!$K:$K,'Base -Receita-Despesa'!$B45,'Conciliação Bancária 2016.17.18'!$D:$D,'Base -Receita-Despesa'!BF$5)</f>
        <v>0</v>
      </c>
      <c r="BG45" s="194">
        <f t="shared" si="98"/>
        <v>-4902</v>
      </c>
      <c r="BH45" s="198">
        <f t="shared" si="99"/>
        <v>1.7645616537806521E-4</v>
      </c>
      <c r="BI45" s="195"/>
    </row>
    <row r="46" spans="2:61" s="196" customFormat="1" outlineLevel="1" x14ac:dyDescent="0.3">
      <c r="B46" s="250" t="s">
        <v>89</v>
      </c>
      <c r="C46" s="217">
        <f>SUMIFS('Conciliação Bancária 2016.17.18'!$J:$J,'Conciliação Bancária 2016.17.18'!$K:$K,'Base -Receita-Despesa'!$B46,'Conciliação Bancária 2016.17.18'!$D:$D,'Base -Receita-Despesa'!C$5)</f>
        <v>0</v>
      </c>
      <c r="D46" s="193">
        <f>SUMIFS('Conciliação Bancária 2016.17.18'!$J:$J,'Conciliação Bancária 2016.17.18'!$K:$K,'Base -Receita-Despesa'!$B46,'Conciliação Bancária 2016.17.18'!$D:$D,'Base -Receita-Despesa'!D$5)</f>
        <v>0</v>
      </c>
      <c r="E46" s="193">
        <f>SUMIFS('Conciliação Bancária 2016.17.18'!$J:$J,'Conciliação Bancária 2016.17.18'!$K:$K,'Base -Receita-Despesa'!$B46,'Conciliação Bancária 2016.17.18'!$D:$D,'Base -Receita-Despesa'!E$5)</f>
        <v>0</v>
      </c>
      <c r="F46" s="193">
        <f>SUMIFS('Conciliação Bancária 2016.17.18'!$J:$J,'Conciliação Bancária 2016.17.18'!$K:$K,'Base -Receita-Despesa'!$B46,'Conciliação Bancária 2016.17.18'!$D:$D,'Base -Receita-Despesa'!F$5)</f>
        <v>0</v>
      </c>
      <c r="G46" s="193">
        <f>SUMIFS('Conciliação Bancária 2016.17.18'!$J:$J,'Conciliação Bancária 2016.17.18'!$K:$K,'Base -Receita-Despesa'!$B46,'Conciliação Bancária 2016.17.18'!$D:$D,'Base -Receita-Despesa'!G$5)</f>
        <v>0</v>
      </c>
      <c r="H46" s="193">
        <f>SUMIFS('Conciliação Bancária 2016.17.18'!$J:$J,'Conciliação Bancária 2016.17.18'!$K:$K,'Base -Receita-Despesa'!$B46,'Conciliação Bancária 2016.17.18'!$D:$D,'Base -Receita-Despesa'!H$5)</f>
        <v>0</v>
      </c>
      <c r="I46" s="193">
        <f>SUMIFS('Conciliação Bancária 2016.17.18'!$J:$J,'Conciliação Bancária 2016.17.18'!$K:$K,'Base -Receita-Despesa'!$B46,'Conciliação Bancária 2016.17.18'!$D:$D,'Base -Receita-Despesa'!I$5)</f>
        <v>0</v>
      </c>
      <c r="J46" s="193">
        <f>SUMIFS('Conciliação Bancária 2016.17.18'!$J:$J,'Conciliação Bancária 2016.17.18'!$K:$K,'Base -Receita-Despesa'!$B46,'Conciliação Bancária 2016.17.18'!$D:$D,'Base -Receita-Despesa'!J$5)</f>
        <v>0</v>
      </c>
      <c r="K46" s="193">
        <f>SUMIFS('Conciliação Bancária 2016.17.18'!$J:$J,'Conciliação Bancária 2016.17.18'!$K:$K,'Base -Receita-Despesa'!$B46,'Conciliação Bancária 2016.17.18'!$D:$D,'Base -Receita-Despesa'!K$5)</f>
        <v>0</v>
      </c>
      <c r="L46" s="193">
        <f>SUMIFS('Conciliação Bancária 2016.17.18'!$J:$J,'Conciliação Bancária 2016.17.18'!$K:$K,'Base -Receita-Despesa'!$B46,'Conciliação Bancária 2016.17.18'!$D:$D,'Base -Receita-Despesa'!L$5)</f>
        <v>0</v>
      </c>
      <c r="M46" s="193">
        <f>SUMIFS('Conciliação Bancária 2016.17.18'!$J:$J,'Conciliação Bancária 2016.17.18'!$K:$K,'Base -Receita-Despesa'!$B46,'Conciliação Bancária 2016.17.18'!$D:$D,'Base -Receita-Despesa'!M$5)</f>
        <v>0</v>
      </c>
      <c r="N46" s="233">
        <f>SUMIFS('Conciliação Bancária 2016.17.18'!$J:$J,'Conciliação Bancária 2016.17.18'!$K:$K,'Base -Receita-Despesa'!$B46,'Conciliação Bancária 2016.17.18'!$D:$D,'Base -Receita-Despesa'!N$5)</f>
        <v>0</v>
      </c>
      <c r="O46" s="240">
        <f t="shared" si="93"/>
        <v>0</v>
      </c>
      <c r="P46" s="208"/>
      <c r="Q46" s="217">
        <f>SUMIFS('Conciliação Bancária 2016.17.18'!$J:$J,'Conciliação Bancária 2016.17.18'!$K:$K,'Base -Receita-Despesa'!$B46,'Conciliação Bancária 2016.17.18'!$D:$D,'Base -Receita-Despesa'!Q$5)</f>
        <v>0</v>
      </c>
      <c r="R46" s="193">
        <f>SUMIFS('Conciliação Bancária 2016.17.18'!$J:$J,'Conciliação Bancária 2016.17.18'!$K:$K,'Base -Receita-Despesa'!$B46,'Conciliação Bancária 2016.17.18'!$D:$D,'Base -Receita-Despesa'!R$5)</f>
        <v>0</v>
      </c>
      <c r="S46" s="193">
        <f>SUMIFS('Conciliação Bancária 2016.17.18'!$J:$J,'Conciliação Bancária 2016.17.18'!$K:$K,'Base -Receita-Despesa'!$B46,'Conciliação Bancária 2016.17.18'!$D:$D,'Base -Receita-Despesa'!S$5)</f>
        <v>0</v>
      </c>
      <c r="T46" s="193">
        <f>SUMIFS('Conciliação Bancária 2016.17.18'!$J:$J,'Conciliação Bancária 2016.17.18'!$K:$K,'Base -Receita-Despesa'!$B46,'Conciliação Bancária 2016.17.18'!$D:$D,'Base -Receita-Despesa'!T$5)</f>
        <v>0</v>
      </c>
      <c r="U46" s="193">
        <f>SUMIFS('Conciliação Bancária 2016.17.18'!$J:$J,'Conciliação Bancária 2016.17.18'!$K:$K,'Base -Receita-Despesa'!$B46,'Conciliação Bancária 2016.17.18'!$D:$D,'Base -Receita-Despesa'!U$5)</f>
        <v>0</v>
      </c>
      <c r="V46" s="193">
        <f>SUMIFS('Conciliação Bancária 2016.17.18'!$J:$J,'Conciliação Bancária 2016.17.18'!$K:$K,'Base -Receita-Despesa'!$B46,'Conciliação Bancária 2016.17.18'!$D:$D,'Base -Receita-Despesa'!V$5)</f>
        <v>0</v>
      </c>
      <c r="W46" s="193">
        <f>SUMIFS('Conciliação Bancária 2016.17.18'!$J:$J,'Conciliação Bancária 2016.17.18'!$K:$K,'Base -Receita-Despesa'!$B46,'Conciliação Bancária 2016.17.18'!$D:$D,'Base -Receita-Despesa'!W$5)</f>
        <v>0</v>
      </c>
      <c r="X46" s="193">
        <f>SUMIFS('Conciliação Bancária 2016.17.18'!$J:$J,'Conciliação Bancária 2016.17.18'!$K:$K,'Base -Receita-Despesa'!$B46,'Conciliação Bancária 2016.17.18'!$D:$D,'Base -Receita-Despesa'!X$5)</f>
        <v>0</v>
      </c>
      <c r="Y46" s="193">
        <f>SUMIFS('Conciliação Bancária 2016.17.18'!$J:$J,'Conciliação Bancária 2016.17.18'!$K:$K,'Base -Receita-Despesa'!$B46,'Conciliação Bancária 2016.17.18'!$D:$D,'Base -Receita-Despesa'!Y$5)</f>
        <v>0</v>
      </c>
      <c r="Z46" s="193">
        <f>SUMIFS('Conciliação Bancária 2016.17.18'!$J:$J,'Conciliação Bancária 2016.17.18'!$K:$K,'Base -Receita-Despesa'!$B46,'Conciliação Bancária 2016.17.18'!$D:$D,'Base -Receita-Despesa'!Z$5)</f>
        <v>0</v>
      </c>
      <c r="AA46" s="193">
        <f>SUMIFS('Conciliação Bancária 2016.17.18'!$J:$J,'Conciliação Bancária 2016.17.18'!$K:$K,'Base -Receita-Despesa'!$B46,'Conciliação Bancária 2016.17.18'!$D:$D,'Base -Receita-Despesa'!AA$5)</f>
        <v>0</v>
      </c>
      <c r="AB46" s="193">
        <f>SUMIFS('Conciliação Bancária 2016.17.18'!$J:$J,'Conciliação Bancária 2016.17.18'!$K:$K,'Base -Receita-Despesa'!$B46,'Conciliação Bancária 2016.17.18'!$D:$D,'Base -Receita-Despesa'!AB$5)</f>
        <v>0</v>
      </c>
      <c r="AC46" s="194">
        <f t="shared" si="94"/>
        <v>0</v>
      </c>
      <c r="AD46" s="198">
        <f t="shared" si="95"/>
        <v>0</v>
      </c>
      <c r="AE46" s="195"/>
      <c r="AF46" s="217">
        <f>SUMIFS('Conciliação Bancária 2016.17.18'!$J:$J,'Conciliação Bancária 2016.17.18'!$K:$K,'Base -Receita-Despesa'!$B46,'Conciliação Bancária 2016.17.18'!$D:$D,'Base -Receita-Despesa'!AF$5)</f>
        <v>0</v>
      </c>
      <c r="AG46" s="193">
        <f>SUMIFS('Conciliação Bancária 2016.17.18'!$J:$J,'Conciliação Bancária 2016.17.18'!$K:$K,'Base -Receita-Despesa'!$B46,'Conciliação Bancária 2016.17.18'!$D:$D,'Base -Receita-Despesa'!AG$5)</f>
        <v>0</v>
      </c>
      <c r="AH46" s="193">
        <f>SUMIFS('Conciliação Bancária 2016.17.18'!$J:$J,'Conciliação Bancária 2016.17.18'!$K:$K,'Base -Receita-Despesa'!$B46,'Conciliação Bancária 2016.17.18'!$D:$D,'Base -Receita-Despesa'!AH$5)</f>
        <v>0</v>
      </c>
      <c r="AI46" s="193">
        <f>SUMIFS('Conciliação Bancária 2016.17.18'!$J:$J,'Conciliação Bancária 2016.17.18'!$K:$K,'Base -Receita-Despesa'!$B46,'Conciliação Bancária 2016.17.18'!$D:$D,'Base -Receita-Despesa'!AI$5)</f>
        <v>0</v>
      </c>
      <c r="AJ46" s="193">
        <f>SUMIFS('Conciliação Bancária 2016.17.18'!$J:$J,'Conciliação Bancária 2016.17.18'!$K:$K,'Base -Receita-Despesa'!$B46,'Conciliação Bancária 2016.17.18'!$D:$D,'Base -Receita-Despesa'!AJ$5)</f>
        <v>0</v>
      </c>
      <c r="AK46" s="193">
        <f>SUMIFS('Conciliação Bancária 2016.17.18'!$J:$J,'Conciliação Bancária 2016.17.18'!$K:$K,'Base -Receita-Despesa'!$B46,'Conciliação Bancária 2016.17.18'!$D:$D,'Base -Receita-Despesa'!AK$5)</f>
        <v>0</v>
      </c>
      <c r="AL46" s="193">
        <f>SUMIFS('Conciliação Bancária 2016.17.18'!$J:$J,'Conciliação Bancária 2016.17.18'!$K:$K,'Base -Receita-Despesa'!$B46,'Conciliação Bancária 2016.17.18'!$D:$D,'Base -Receita-Despesa'!AL$5)</f>
        <v>0</v>
      </c>
      <c r="AM46" s="193">
        <f>SUMIFS('Conciliação Bancária 2016.17.18'!$J:$J,'Conciliação Bancária 2016.17.18'!$K:$K,'Base -Receita-Despesa'!$B46,'Conciliação Bancária 2016.17.18'!$D:$D,'Base -Receita-Despesa'!AM$5)</f>
        <v>0</v>
      </c>
      <c r="AN46" s="193">
        <f>SUMIFS('Conciliação Bancária 2016.17.18'!$J:$J,'Conciliação Bancária 2016.17.18'!$K:$K,'Base -Receita-Despesa'!$B46,'Conciliação Bancária 2016.17.18'!$D:$D,'Base -Receita-Despesa'!AN$5)</f>
        <v>0</v>
      </c>
      <c r="AO46" s="193">
        <f>SUMIFS('Conciliação Bancária 2016.17.18'!$J:$J,'Conciliação Bancária 2016.17.18'!$K:$K,'Base -Receita-Despesa'!$B46,'Conciliação Bancária 2016.17.18'!$D:$D,'Base -Receita-Despesa'!AO$5)</f>
        <v>0</v>
      </c>
      <c r="AP46" s="193">
        <f>SUMIFS('Conciliação Bancária 2016.17.18'!$J:$J,'Conciliação Bancária 2016.17.18'!$K:$K,'Base -Receita-Despesa'!$B46,'Conciliação Bancária 2016.17.18'!$D:$D,'Base -Receita-Despesa'!AP$5)</f>
        <v>0</v>
      </c>
      <c r="AQ46" s="193">
        <f>SUMIFS('Conciliação Bancária 2016.17.18'!$J:$J,'Conciliação Bancária 2016.17.18'!$K:$K,'Base -Receita-Despesa'!$B46,'Conciliação Bancária 2016.17.18'!$D:$D,'Base -Receita-Despesa'!AQ$5)</f>
        <v>0</v>
      </c>
      <c r="AR46" s="194">
        <f t="shared" si="96"/>
        <v>0</v>
      </c>
      <c r="AS46" s="198">
        <f t="shared" si="97"/>
        <v>0</v>
      </c>
      <c r="AT46" s="195"/>
      <c r="AU46" s="217">
        <f>SUMIFS('Conciliação Bancária 2016.17.18'!$J:$J,'Conciliação Bancária 2016.17.18'!$K:$K,'Base -Receita-Despesa'!$B46,'Conciliação Bancária 2016.17.18'!$D:$D,'Base -Receita-Despesa'!AU$5)</f>
        <v>0</v>
      </c>
      <c r="AV46" s="193">
        <f>SUMIFS('Conciliação Bancária 2016.17.18'!$J:$J,'Conciliação Bancária 2016.17.18'!$K:$K,'Base -Receita-Despesa'!$B46,'Conciliação Bancária 2016.17.18'!$D:$D,'Base -Receita-Despesa'!AV$5)</f>
        <v>0</v>
      </c>
      <c r="AW46" s="193">
        <f>SUMIFS('Conciliação Bancária 2016.17.18'!$J:$J,'Conciliação Bancária 2016.17.18'!$K:$K,'Base -Receita-Despesa'!$B46,'Conciliação Bancária 2016.17.18'!$D:$D,'Base -Receita-Despesa'!AW$5)</f>
        <v>0</v>
      </c>
      <c r="AX46" s="193">
        <f>SUMIFS('Conciliação Bancária 2016.17.18'!$J:$J,'Conciliação Bancária 2016.17.18'!$K:$K,'Base -Receita-Despesa'!$B46,'Conciliação Bancária 2016.17.18'!$D:$D,'Base -Receita-Despesa'!AX$5)</f>
        <v>0</v>
      </c>
      <c r="AY46" s="193">
        <f>SUMIFS('Conciliação Bancária 2016.17.18'!$J:$J,'Conciliação Bancária 2016.17.18'!$K:$K,'Base -Receita-Despesa'!$B46,'Conciliação Bancária 2016.17.18'!$D:$D,'Base -Receita-Despesa'!AY$5)</f>
        <v>0</v>
      </c>
      <c r="AZ46" s="193">
        <f>SUMIFS('Conciliação Bancária 2016.17.18'!$J:$J,'Conciliação Bancária 2016.17.18'!$K:$K,'Base -Receita-Despesa'!$B46,'Conciliação Bancária 2016.17.18'!$D:$D,'Base -Receita-Despesa'!AZ$5)</f>
        <v>0</v>
      </c>
      <c r="BA46" s="193">
        <f>SUMIFS('Conciliação Bancária 2016.17.18'!$J:$J,'Conciliação Bancária 2016.17.18'!$K:$K,'Base -Receita-Despesa'!$B46,'Conciliação Bancária 2016.17.18'!$D:$D,'Base -Receita-Despesa'!BA$5)</f>
        <v>0</v>
      </c>
      <c r="BB46" s="193">
        <f>SUMIFS('Conciliação Bancária 2016.17.18'!$J:$J,'Conciliação Bancária 2016.17.18'!$K:$K,'Base -Receita-Despesa'!$B46,'Conciliação Bancária 2016.17.18'!$D:$D,'Base -Receita-Despesa'!BB$5)</f>
        <v>0</v>
      </c>
      <c r="BC46" s="193">
        <f>SUMIFS('Conciliação Bancária 2016.17.18'!$J:$J,'Conciliação Bancária 2016.17.18'!$K:$K,'Base -Receita-Despesa'!$B46,'Conciliação Bancária 2016.17.18'!$D:$D,'Base -Receita-Despesa'!BC$5)</f>
        <v>0</v>
      </c>
      <c r="BD46" s="193">
        <f>SUMIFS('Conciliação Bancária 2016.17.18'!$J:$J,'Conciliação Bancária 2016.17.18'!$K:$K,'Base -Receita-Despesa'!$B46,'Conciliação Bancária 2016.17.18'!$D:$D,'Base -Receita-Despesa'!BD$5)</f>
        <v>0</v>
      </c>
      <c r="BE46" s="193">
        <f>SUMIFS('Conciliação Bancária 2016.17.18'!$J:$J,'Conciliação Bancária 2016.17.18'!$K:$K,'Base -Receita-Despesa'!$B46,'Conciliação Bancária 2016.17.18'!$D:$D,'Base -Receita-Despesa'!BE$5)</f>
        <v>0</v>
      </c>
      <c r="BF46" s="193">
        <f>SUMIFS('Conciliação Bancária 2016.17.18'!$J:$J,'Conciliação Bancária 2016.17.18'!$K:$K,'Base -Receita-Despesa'!$B46,'Conciliação Bancária 2016.17.18'!$D:$D,'Base -Receita-Despesa'!BF$5)</f>
        <v>0</v>
      </c>
      <c r="BG46" s="194">
        <f t="shared" si="98"/>
        <v>0</v>
      </c>
      <c r="BH46" s="198">
        <f t="shared" si="99"/>
        <v>0</v>
      </c>
      <c r="BI46" s="195"/>
    </row>
    <row r="47" spans="2:61" s="196" customFormat="1" outlineLevel="1" x14ac:dyDescent="0.3">
      <c r="B47" s="250" t="s">
        <v>90</v>
      </c>
      <c r="C47" s="217">
        <f>SUMIFS('Conciliação Bancária 2016.17.18'!$J:$J,'Conciliação Bancária 2016.17.18'!$K:$K,'Base -Receita-Despesa'!$B47,'Conciliação Bancária 2016.17.18'!$D:$D,'Base -Receita-Despesa'!C$5)</f>
        <v>-229742.85000000003</v>
      </c>
      <c r="D47" s="193">
        <f>SUMIFS('Conciliação Bancária 2016.17.18'!$J:$J,'Conciliação Bancária 2016.17.18'!$K:$K,'Base -Receita-Despesa'!$B47,'Conciliação Bancária 2016.17.18'!$D:$D,'Base -Receita-Despesa'!D$5)</f>
        <v>-175043.51</v>
      </c>
      <c r="E47" s="193">
        <f>SUMIFS('Conciliação Bancária 2016.17.18'!$J:$J,'Conciliação Bancária 2016.17.18'!$K:$K,'Base -Receita-Despesa'!$B47,'Conciliação Bancária 2016.17.18'!$D:$D,'Base -Receita-Despesa'!E$5)</f>
        <v>-201038.15999999997</v>
      </c>
      <c r="F47" s="193">
        <f>SUMIFS('Conciliação Bancária 2016.17.18'!$J:$J,'Conciliação Bancária 2016.17.18'!$K:$K,'Base -Receita-Despesa'!$B47,'Conciliação Bancária 2016.17.18'!$D:$D,'Base -Receita-Despesa'!F$5)</f>
        <v>-202401.16</v>
      </c>
      <c r="G47" s="193">
        <f>SUMIFS('Conciliação Bancária 2016.17.18'!$J:$J,'Conciliação Bancária 2016.17.18'!$K:$K,'Base -Receita-Despesa'!$B47,'Conciliação Bancária 2016.17.18'!$D:$D,'Base -Receita-Despesa'!G$5)</f>
        <v>-225193.63000000003</v>
      </c>
      <c r="H47" s="193">
        <f>SUMIFS('Conciliação Bancária 2016.17.18'!$J:$J,'Conciliação Bancária 2016.17.18'!$K:$K,'Base -Receita-Despesa'!$B47,'Conciliação Bancária 2016.17.18'!$D:$D,'Base -Receita-Despesa'!H$5)</f>
        <v>-224878.12</v>
      </c>
      <c r="I47" s="193">
        <f>SUMIFS('Conciliação Bancária 2016.17.18'!$J:$J,'Conciliação Bancária 2016.17.18'!$K:$K,'Base -Receita-Despesa'!$B47,'Conciliação Bancária 2016.17.18'!$D:$D,'Base -Receita-Despesa'!I$5)</f>
        <v>-356378.9</v>
      </c>
      <c r="J47" s="193">
        <f>SUMIFS('Conciliação Bancária 2016.17.18'!$J:$J,'Conciliação Bancária 2016.17.18'!$K:$K,'Base -Receita-Despesa'!$B47,'Conciliação Bancária 2016.17.18'!$D:$D,'Base -Receita-Despesa'!J$5)</f>
        <v>-234675.73</v>
      </c>
      <c r="K47" s="193">
        <f>SUMIFS('Conciliação Bancária 2016.17.18'!$J:$J,'Conciliação Bancária 2016.17.18'!$K:$K,'Base -Receita-Despesa'!$B47,'Conciliação Bancária 2016.17.18'!$D:$D,'Base -Receita-Despesa'!K$5)</f>
        <v>-175506.33999999997</v>
      </c>
      <c r="L47" s="193">
        <f>SUMIFS('Conciliação Bancária 2016.17.18'!$J:$J,'Conciliação Bancária 2016.17.18'!$K:$K,'Base -Receita-Despesa'!$B47,'Conciliação Bancária 2016.17.18'!$D:$D,'Base -Receita-Despesa'!L$5)</f>
        <v>-210894.1</v>
      </c>
      <c r="M47" s="193">
        <f>SUMIFS('Conciliação Bancária 2016.17.18'!$J:$J,'Conciliação Bancária 2016.17.18'!$K:$K,'Base -Receita-Despesa'!$B47,'Conciliação Bancária 2016.17.18'!$D:$D,'Base -Receita-Despesa'!M$5)</f>
        <v>-216878.06999999998</v>
      </c>
      <c r="N47" s="233">
        <f>SUMIFS('Conciliação Bancária 2016.17.18'!$J:$J,'Conciliação Bancária 2016.17.18'!$K:$K,'Base -Receita-Despesa'!$B47,'Conciliação Bancária 2016.17.18'!$D:$D,'Base -Receita-Despesa'!N$5)</f>
        <v>-295504.34000000003</v>
      </c>
      <c r="O47" s="240">
        <f t="shared" si="93"/>
        <v>-2748134.9099999997</v>
      </c>
      <c r="P47" s="208"/>
      <c r="Q47" s="217">
        <f>SUMIFS('Conciliação Bancária 2016.17.18'!$J:$J,'Conciliação Bancária 2016.17.18'!$K:$K,'Base -Receita-Despesa'!$B47,'Conciliação Bancária 2016.17.18'!$D:$D,'Base -Receita-Despesa'!Q$5)</f>
        <v>-219710.94000000003</v>
      </c>
      <c r="R47" s="193">
        <f>SUMIFS('Conciliação Bancária 2016.17.18'!$J:$J,'Conciliação Bancária 2016.17.18'!$K:$K,'Base -Receita-Despesa'!$B47,'Conciliação Bancária 2016.17.18'!$D:$D,'Base -Receita-Despesa'!R$5)</f>
        <v>-178278.93</v>
      </c>
      <c r="S47" s="193">
        <f>SUMIFS('Conciliação Bancária 2016.17.18'!$J:$J,'Conciliação Bancária 2016.17.18'!$K:$K,'Base -Receita-Despesa'!$B47,'Conciliação Bancária 2016.17.18'!$D:$D,'Base -Receita-Despesa'!S$5)</f>
        <v>-177417.78999999998</v>
      </c>
      <c r="T47" s="193">
        <f>SUMIFS('Conciliação Bancária 2016.17.18'!$J:$J,'Conciliação Bancária 2016.17.18'!$K:$K,'Base -Receita-Despesa'!$B47,'Conciliação Bancária 2016.17.18'!$D:$D,'Base -Receita-Despesa'!T$5)</f>
        <v>-169694.89</v>
      </c>
      <c r="U47" s="193">
        <f>SUMIFS('Conciliação Bancária 2016.17.18'!$J:$J,'Conciliação Bancária 2016.17.18'!$K:$K,'Base -Receita-Despesa'!$B47,'Conciliação Bancária 2016.17.18'!$D:$D,'Base -Receita-Despesa'!U$5)</f>
        <v>-177741.18999999997</v>
      </c>
      <c r="V47" s="193">
        <f>SUMIFS('Conciliação Bancária 2016.17.18'!$J:$J,'Conciliação Bancária 2016.17.18'!$K:$K,'Base -Receita-Despesa'!$B47,'Conciliação Bancária 2016.17.18'!$D:$D,'Base -Receita-Despesa'!V$5)</f>
        <v>0</v>
      </c>
      <c r="W47" s="193">
        <f>SUMIFS('Conciliação Bancária 2016.17.18'!$J:$J,'Conciliação Bancária 2016.17.18'!$K:$K,'Base -Receita-Despesa'!$B47,'Conciliação Bancária 2016.17.18'!$D:$D,'Base -Receita-Despesa'!W$5)</f>
        <v>-213335.67999999999</v>
      </c>
      <c r="X47" s="193">
        <f>SUMIFS('Conciliação Bancária 2016.17.18'!$J:$J,'Conciliação Bancária 2016.17.18'!$K:$K,'Base -Receita-Despesa'!$B47,'Conciliação Bancária 2016.17.18'!$D:$D,'Base -Receita-Despesa'!X$5)</f>
        <v>-245804.54000000004</v>
      </c>
      <c r="Y47" s="193">
        <f>SUMIFS('Conciliação Bancária 2016.17.18'!$J:$J,'Conciliação Bancária 2016.17.18'!$K:$K,'Base -Receita-Despesa'!$B47,'Conciliação Bancária 2016.17.18'!$D:$D,'Base -Receita-Despesa'!Y$5)</f>
        <v>-279457.24</v>
      </c>
      <c r="Z47" s="193">
        <f>SUMIFS('Conciliação Bancária 2016.17.18'!$J:$J,'Conciliação Bancária 2016.17.18'!$K:$K,'Base -Receita-Despesa'!$B47,'Conciliação Bancária 2016.17.18'!$D:$D,'Base -Receita-Despesa'!Z$5)</f>
        <v>-274416.99</v>
      </c>
      <c r="AA47" s="193">
        <f>SUMIFS('Conciliação Bancária 2016.17.18'!$J:$J,'Conciliação Bancária 2016.17.18'!$K:$K,'Base -Receita-Despesa'!$B47,'Conciliação Bancária 2016.17.18'!$D:$D,'Base -Receita-Despesa'!AA$5)</f>
        <v>-309539.62</v>
      </c>
      <c r="AB47" s="193">
        <f>SUMIFS('Conciliação Bancária 2016.17.18'!$J:$J,'Conciliação Bancária 2016.17.18'!$K:$K,'Base -Receita-Despesa'!$B47,'Conciliação Bancária 2016.17.18'!$D:$D,'Base -Receita-Despesa'!AB$5)</f>
        <v>-454243.17</v>
      </c>
      <c r="AC47" s="194">
        <f t="shared" si="94"/>
        <v>-2699640.98</v>
      </c>
      <c r="AD47" s="198">
        <f t="shared" si="95"/>
        <v>0.14574166544782538</v>
      </c>
      <c r="AE47" s="195"/>
      <c r="AF47" s="217">
        <f>SUMIFS('Conciliação Bancária 2016.17.18'!$J:$J,'Conciliação Bancária 2016.17.18'!$K:$K,'Base -Receita-Despesa'!$B47,'Conciliação Bancária 2016.17.18'!$D:$D,'Base -Receita-Despesa'!AF$5)</f>
        <v>-353577.04999999993</v>
      </c>
      <c r="AG47" s="193">
        <f>SUMIFS('Conciliação Bancária 2016.17.18'!$J:$J,'Conciliação Bancária 2016.17.18'!$K:$K,'Base -Receita-Despesa'!$B47,'Conciliação Bancária 2016.17.18'!$D:$D,'Base -Receita-Despesa'!AG$5)</f>
        <v>-315256.33</v>
      </c>
      <c r="AH47" s="193">
        <f>SUMIFS('Conciliação Bancária 2016.17.18'!$J:$J,'Conciliação Bancária 2016.17.18'!$K:$K,'Base -Receita-Despesa'!$B47,'Conciliação Bancária 2016.17.18'!$D:$D,'Base -Receita-Despesa'!AH$5)</f>
        <v>-272678.75</v>
      </c>
      <c r="AI47" s="193">
        <f>SUMIFS('Conciliação Bancária 2016.17.18'!$J:$J,'Conciliação Bancária 2016.17.18'!$K:$K,'Base -Receita-Despesa'!$B47,'Conciliação Bancária 2016.17.18'!$D:$D,'Base -Receita-Despesa'!AI$5)</f>
        <v>-182940.32</v>
      </c>
      <c r="AJ47" s="193">
        <f>SUMIFS('Conciliação Bancária 2016.17.18'!$J:$J,'Conciliação Bancária 2016.17.18'!$K:$K,'Base -Receita-Despesa'!$B47,'Conciliação Bancária 2016.17.18'!$D:$D,'Base -Receita-Despesa'!AJ$5)</f>
        <v>-152838.63000000003</v>
      </c>
      <c r="AK47" s="193">
        <f>SUMIFS('Conciliação Bancária 2016.17.18'!$J:$J,'Conciliação Bancária 2016.17.18'!$K:$K,'Base -Receita-Despesa'!$B47,'Conciliação Bancária 2016.17.18'!$D:$D,'Base -Receita-Despesa'!AK$5)</f>
        <v>-150970.07999999999</v>
      </c>
      <c r="AL47" s="193">
        <f>SUMIFS('Conciliação Bancária 2016.17.18'!$J:$J,'Conciliação Bancária 2016.17.18'!$K:$K,'Base -Receita-Despesa'!$B47,'Conciliação Bancária 2016.17.18'!$D:$D,'Base -Receita-Despesa'!AL$5)</f>
        <v>-151352.06</v>
      </c>
      <c r="AM47" s="193">
        <f>SUMIFS('Conciliação Bancária 2016.17.18'!$J:$J,'Conciliação Bancária 2016.17.18'!$K:$K,'Base -Receita-Despesa'!$B47,'Conciliação Bancária 2016.17.18'!$D:$D,'Base -Receita-Despesa'!AM$5)</f>
        <v>-160392.19</v>
      </c>
      <c r="AN47" s="193">
        <f>SUMIFS('Conciliação Bancária 2016.17.18'!$J:$J,'Conciliação Bancária 2016.17.18'!$K:$K,'Base -Receita-Despesa'!$B47,'Conciliação Bancária 2016.17.18'!$D:$D,'Base -Receita-Despesa'!AN$5)</f>
        <v>-160181.64999999997</v>
      </c>
      <c r="AO47" s="193">
        <f>SUMIFS('Conciliação Bancária 2016.17.18'!$J:$J,'Conciliação Bancária 2016.17.18'!$K:$K,'Base -Receita-Despesa'!$B47,'Conciliação Bancária 2016.17.18'!$D:$D,'Base -Receita-Despesa'!AO$5)</f>
        <v>-168951.69</v>
      </c>
      <c r="AP47" s="193">
        <f>SUMIFS('Conciliação Bancária 2016.17.18'!$J:$J,'Conciliação Bancária 2016.17.18'!$K:$K,'Base -Receita-Despesa'!$B47,'Conciliação Bancária 2016.17.18'!$D:$D,'Base -Receita-Despesa'!AP$5)</f>
        <v>-27595.69</v>
      </c>
      <c r="AQ47" s="193">
        <f>SUMIFS('Conciliação Bancária 2016.17.18'!$J:$J,'Conciliação Bancária 2016.17.18'!$K:$K,'Base -Receita-Despesa'!$B47,'Conciliação Bancária 2016.17.18'!$D:$D,'Base -Receita-Despesa'!AQ$5)</f>
        <v>-191001.99</v>
      </c>
      <c r="AR47" s="194">
        <f t="shared" si="96"/>
        <v>-2287736.4299999997</v>
      </c>
      <c r="AS47" s="198">
        <f t="shared" si="97"/>
        <v>8.2351121549062517E-2</v>
      </c>
      <c r="AT47" s="195"/>
      <c r="AU47" s="217">
        <f>SUMIFS('Conciliação Bancária 2016.17.18'!$J:$J,'Conciliação Bancária 2016.17.18'!$K:$K,'Base -Receita-Despesa'!$B47,'Conciliação Bancária 2016.17.18'!$D:$D,'Base -Receita-Despesa'!AU$5)</f>
        <v>-38936.120000000003</v>
      </c>
      <c r="AV47" s="193">
        <f>SUMIFS('Conciliação Bancária 2016.17.18'!$J:$J,'Conciliação Bancária 2016.17.18'!$K:$K,'Base -Receita-Despesa'!$B47,'Conciliação Bancária 2016.17.18'!$D:$D,'Base -Receita-Despesa'!AV$5)</f>
        <v>-394751.52</v>
      </c>
      <c r="AW47" s="193">
        <f>SUMIFS('Conciliação Bancária 2016.17.18'!$J:$J,'Conciliação Bancária 2016.17.18'!$K:$K,'Base -Receita-Despesa'!$B47,'Conciliação Bancária 2016.17.18'!$D:$D,'Base -Receita-Despesa'!AW$5)</f>
        <v>-268386.08</v>
      </c>
      <c r="AX47" s="193">
        <f>SUMIFS('Conciliação Bancária 2016.17.18'!$J:$J,'Conciliação Bancária 2016.17.18'!$K:$K,'Base -Receita-Despesa'!$B47,'Conciliação Bancária 2016.17.18'!$D:$D,'Base -Receita-Despesa'!AX$5)</f>
        <v>-150188.68000000002</v>
      </c>
      <c r="AY47" s="193">
        <f>SUMIFS('Conciliação Bancária 2016.17.18'!$J:$J,'Conciliação Bancária 2016.17.18'!$K:$K,'Base -Receita-Despesa'!$B47,'Conciliação Bancária 2016.17.18'!$D:$D,'Base -Receita-Despesa'!AY$5)</f>
        <v>-297759.30000000005</v>
      </c>
      <c r="AZ47" s="193">
        <f>SUMIFS('Conciliação Bancária 2016.17.18'!$J:$J,'Conciliação Bancária 2016.17.18'!$K:$K,'Base -Receita-Despesa'!$B47,'Conciliação Bancária 2016.17.18'!$D:$D,'Base -Receita-Despesa'!AZ$5)</f>
        <v>-223705.11</v>
      </c>
      <c r="BA47" s="193">
        <f>SUMIFS('Conciliação Bancária 2016.17.18'!$J:$J,'Conciliação Bancária 2016.17.18'!$K:$K,'Base -Receita-Despesa'!$B47,'Conciliação Bancária 2016.17.18'!$D:$D,'Base -Receita-Despesa'!BA$5)</f>
        <v>0</v>
      </c>
      <c r="BB47" s="193">
        <f>SUMIFS('Conciliação Bancária 2016.17.18'!$J:$J,'Conciliação Bancária 2016.17.18'!$K:$K,'Base -Receita-Despesa'!$B47,'Conciliação Bancária 2016.17.18'!$D:$D,'Base -Receita-Despesa'!BB$5)</f>
        <v>0</v>
      </c>
      <c r="BC47" s="193">
        <f>SUMIFS('Conciliação Bancária 2016.17.18'!$J:$J,'Conciliação Bancária 2016.17.18'!$K:$K,'Base -Receita-Despesa'!$B47,'Conciliação Bancária 2016.17.18'!$D:$D,'Base -Receita-Despesa'!BC$5)</f>
        <v>0</v>
      </c>
      <c r="BD47" s="193">
        <f>SUMIFS('Conciliação Bancária 2016.17.18'!$J:$J,'Conciliação Bancária 2016.17.18'!$K:$K,'Base -Receita-Despesa'!$B47,'Conciliação Bancária 2016.17.18'!$D:$D,'Base -Receita-Despesa'!BD$5)</f>
        <v>0</v>
      </c>
      <c r="BE47" s="193">
        <f>SUMIFS('Conciliação Bancária 2016.17.18'!$J:$J,'Conciliação Bancária 2016.17.18'!$K:$K,'Base -Receita-Despesa'!$B47,'Conciliação Bancária 2016.17.18'!$D:$D,'Base -Receita-Despesa'!BE$5)</f>
        <v>0</v>
      </c>
      <c r="BF47" s="193">
        <f>SUMIFS('Conciliação Bancária 2016.17.18'!$J:$J,'Conciliação Bancária 2016.17.18'!$K:$K,'Base -Receita-Despesa'!$B47,'Conciliação Bancária 2016.17.18'!$D:$D,'Base -Receita-Despesa'!BF$5)</f>
        <v>0</v>
      </c>
      <c r="BG47" s="194">
        <f t="shared" si="98"/>
        <v>-1373726.81</v>
      </c>
      <c r="BH47" s="198">
        <f t="shared" si="99"/>
        <v>4.9449727696785392E-2</v>
      </c>
      <c r="BI47" s="195"/>
    </row>
    <row r="48" spans="2:61" outlineLevel="1" x14ac:dyDescent="0.3">
      <c r="B48" s="246" t="s">
        <v>91</v>
      </c>
      <c r="C48" s="216">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2">
        <f>SUMIFS('Conciliação Bancária 2016.17.18'!$J:$J,'Conciliação Bancária 2016.17.18'!$K:$K,'Base -Receita-Despesa'!$B48,'Conciliação Bancária 2016.17.18'!$D:$D,'Base -Receita-Despesa'!N$5)</f>
        <v>0</v>
      </c>
      <c r="O48" s="220">
        <f t="shared" si="93"/>
        <v>0</v>
      </c>
      <c r="P48" s="208"/>
      <c r="Q48" s="216">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94"/>
        <v>0</v>
      </c>
      <c r="AD48" s="139">
        <f t="shared" si="95"/>
        <v>0</v>
      </c>
      <c r="AE48" s="115"/>
      <c r="AF48" s="216">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96"/>
        <v>0</v>
      </c>
      <c r="AS48" s="139">
        <f t="shared" si="97"/>
        <v>0</v>
      </c>
      <c r="AT48" s="115"/>
      <c r="AU48" s="216">
        <f>SUMIFS('Conciliação Bancária 2016.17.18'!$J:$J,'Conciliação Bancária 2016.17.18'!$K:$K,'Base -Receita-Despesa'!$B48,'Conciliação Bancária 2016.17.18'!$D:$D,'Base -Receita-Despesa'!AU$5)</f>
        <v>0</v>
      </c>
      <c r="AV48" s="146">
        <f>SUMIFS('Conciliação Bancária 2016.17.18'!$J:$J,'Conciliação Bancária 2016.17.18'!$K:$K,'Base -Receita-Despesa'!$B48,'Conciliação Bancária 2016.17.18'!$D:$D,'Base -Receita-Despesa'!AV$5)</f>
        <v>0</v>
      </c>
      <c r="AW48" s="146">
        <f>SUMIFS('Conciliação Bancária 2016.17.18'!$J:$J,'Conciliação Bancária 2016.17.18'!$K:$K,'Base -Receita-Despesa'!$B48,'Conciliação Bancária 2016.17.18'!$D:$D,'Base -Receita-Despesa'!AW$5)</f>
        <v>0</v>
      </c>
      <c r="AX48" s="146">
        <f>SUMIFS('Conciliação Bancária 2016.17.18'!$J:$J,'Conciliação Bancária 2016.17.18'!$K:$K,'Base -Receita-Despesa'!$B48,'Conciliação Bancária 2016.17.18'!$D:$D,'Base -Receita-Despesa'!AX$5)</f>
        <v>0</v>
      </c>
      <c r="AY48" s="146">
        <f>SUMIFS('Conciliação Bancária 2016.17.18'!$J:$J,'Conciliação Bancária 2016.17.18'!$K:$K,'Base -Receita-Despesa'!$B48,'Conciliação Bancária 2016.17.18'!$D:$D,'Base -Receita-Despesa'!AY$5)</f>
        <v>0</v>
      </c>
      <c r="AZ48" s="146">
        <f>SUMIFS('Conciliação Bancária 2016.17.18'!$J:$J,'Conciliação Bancária 2016.17.18'!$K:$K,'Base -Receita-Despesa'!$B48,'Conciliação Bancária 2016.17.18'!$D:$D,'Base -Receita-Despesa'!AZ$5)</f>
        <v>0</v>
      </c>
      <c r="BA48" s="146">
        <f>SUMIFS('Conciliação Bancária 2016.17.18'!$J:$J,'Conciliação Bancária 2016.17.18'!$K:$K,'Base -Receita-Despesa'!$B48,'Conciliação Bancária 2016.17.18'!$D:$D,'Base -Receita-Despesa'!BA$5)</f>
        <v>0</v>
      </c>
      <c r="BB48" s="146">
        <f>SUMIFS('Conciliação Bancária 2016.17.18'!$J:$J,'Conciliação Bancária 2016.17.18'!$K:$K,'Base -Receita-Despesa'!$B48,'Conciliação Bancária 2016.17.18'!$D:$D,'Base -Receita-Despesa'!BB$5)</f>
        <v>0</v>
      </c>
      <c r="BC48" s="146">
        <f>SUMIFS('Conciliação Bancária 2016.17.18'!$J:$J,'Conciliação Bancária 2016.17.18'!$K:$K,'Base -Receita-Despesa'!$B48,'Conciliação Bancária 2016.17.18'!$D:$D,'Base -Receita-Despesa'!BC$5)</f>
        <v>0</v>
      </c>
      <c r="BD48" s="146">
        <f>SUMIFS('Conciliação Bancária 2016.17.18'!$J:$J,'Conciliação Bancária 2016.17.18'!$K:$K,'Base -Receita-Despesa'!$B48,'Conciliação Bancária 2016.17.18'!$D:$D,'Base -Receita-Despesa'!BD$5)</f>
        <v>0</v>
      </c>
      <c r="BE48" s="146">
        <f>SUMIFS('Conciliação Bancária 2016.17.18'!$J:$J,'Conciliação Bancária 2016.17.18'!$K:$K,'Base -Receita-Despesa'!$B48,'Conciliação Bancária 2016.17.18'!$D:$D,'Base -Receita-Despesa'!BE$5)</f>
        <v>0</v>
      </c>
      <c r="BF48" s="146">
        <f>SUMIFS('Conciliação Bancária 2016.17.18'!$J:$J,'Conciliação Bancária 2016.17.18'!$K:$K,'Base -Receita-Despesa'!$B48,'Conciliação Bancária 2016.17.18'!$D:$D,'Base -Receita-Despesa'!BF$5)</f>
        <v>0</v>
      </c>
      <c r="BG48" s="148">
        <f t="shared" si="98"/>
        <v>0</v>
      </c>
      <c r="BH48" s="139">
        <f t="shared" si="99"/>
        <v>0</v>
      </c>
      <c r="BI48" s="115"/>
    </row>
    <row r="49" spans="2:61" outlineLevel="1" x14ac:dyDescent="0.3">
      <c r="B49" s="246" t="s">
        <v>92</v>
      </c>
      <c r="C49" s="216">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2">
        <f>SUMIFS('Conciliação Bancária 2016.17.18'!$J:$J,'Conciliação Bancária 2016.17.18'!$K:$K,'Base -Receita-Despesa'!$B49,'Conciliação Bancária 2016.17.18'!$D:$D,'Base -Receita-Despesa'!N$5)</f>
        <v>0</v>
      </c>
      <c r="O49" s="220">
        <f t="shared" si="93"/>
        <v>0</v>
      </c>
      <c r="P49" s="208"/>
      <c r="Q49" s="216">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94"/>
        <v>0</v>
      </c>
      <c r="AD49" s="139">
        <f t="shared" si="95"/>
        <v>0</v>
      </c>
      <c r="AE49" s="115"/>
      <c r="AF49" s="216">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96"/>
        <v>0</v>
      </c>
      <c r="AS49" s="139">
        <f t="shared" si="97"/>
        <v>0</v>
      </c>
      <c r="AT49" s="115"/>
      <c r="AU49" s="216">
        <f>SUMIFS('Conciliação Bancária 2016.17.18'!$J:$J,'Conciliação Bancária 2016.17.18'!$K:$K,'Base -Receita-Despesa'!$B49,'Conciliação Bancária 2016.17.18'!$D:$D,'Base -Receita-Despesa'!AU$5)</f>
        <v>0</v>
      </c>
      <c r="AV49" s="146">
        <f>SUMIFS('Conciliação Bancária 2016.17.18'!$J:$J,'Conciliação Bancária 2016.17.18'!$K:$K,'Base -Receita-Despesa'!$B49,'Conciliação Bancária 2016.17.18'!$D:$D,'Base -Receita-Despesa'!AV$5)</f>
        <v>0</v>
      </c>
      <c r="AW49" s="146">
        <f>SUMIFS('Conciliação Bancária 2016.17.18'!$J:$J,'Conciliação Bancária 2016.17.18'!$K:$K,'Base -Receita-Despesa'!$B49,'Conciliação Bancária 2016.17.18'!$D:$D,'Base -Receita-Despesa'!AW$5)</f>
        <v>0</v>
      </c>
      <c r="AX49" s="146">
        <f>SUMIFS('Conciliação Bancária 2016.17.18'!$J:$J,'Conciliação Bancária 2016.17.18'!$K:$K,'Base -Receita-Despesa'!$B49,'Conciliação Bancária 2016.17.18'!$D:$D,'Base -Receita-Despesa'!AX$5)</f>
        <v>0</v>
      </c>
      <c r="AY49" s="146">
        <f>SUMIFS('Conciliação Bancária 2016.17.18'!$J:$J,'Conciliação Bancária 2016.17.18'!$K:$K,'Base -Receita-Despesa'!$B49,'Conciliação Bancária 2016.17.18'!$D:$D,'Base -Receita-Despesa'!AY$5)</f>
        <v>0</v>
      </c>
      <c r="AZ49" s="146">
        <f>SUMIFS('Conciliação Bancária 2016.17.18'!$J:$J,'Conciliação Bancária 2016.17.18'!$K:$K,'Base -Receita-Despesa'!$B49,'Conciliação Bancária 2016.17.18'!$D:$D,'Base -Receita-Despesa'!AZ$5)</f>
        <v>0</v>
      </c>
      <c r="BA49" s="146">
        <f>SUMIFS('Conciliação Bancária 2016.17.18'!$J:$J,'Conciliação Bancária 2016.17.18'!$K:$K,'Base -Receita-Despesa'!$B49,'Conciliação Bancária 2016.17.18'!$D:$D,'Base -Receita-Despesa'!BA$5)</f>
        <v>0</v>
      </c>
      <c r="BB49" s="146">
        <f>SUMIFS('Conciliação Bancária 2016.17.18'!$J:$J,'Conciliação Bancária 2016.17.18'!$K:$K,'Base -Receita-Despesa'!$B49,'Conciliação Bancária 2016.17.18'!$D:$D,'Base -Receita-Despesa'!BB$5)</f>
        <v>0</v>
      </c>
      <c r="BC49" s="146">
        <f>SUMIFS('Conciliação Bancária 2016.17.18'!$J:$J,'Conciliação Bancária 2016.17.18'!$K:$K,'Base -Receita-Despesa'!$B49,'Conciliação Bancária 2016.17.18'!$D:$D,'Base -Receita-Despesa'!BC$5)</f>
        <v>0</v>
      </c>
      <c r="BD49" s="146">
        <f>SUMIFS('Conciliação Bancária 2016.17.18'!$J:$J,'Conciliação Bancária 2016.17.18'!$K:$K,'Base -Receita-Despesa'!$B49,'Conciliação Bancária 2016.17.18'!$D:$D,'Base -Receita-Despesa'!BD$5)</f>
        <v>0</v>
      </c>
      <c r="BE49" s="146">
        <f>SUMIFS('Conciliação Bancária 2016.17.18'!$J:$J,'Conciliação Bancária 2016.17.18'!$K:$K,'Base -Receita-Despesa'!$B49,'Conciliação Bancária 2016.17.18'!$D:$D,'Base -Receita-Despesa'!BE$5)</f>
        <v>0</v>
      </c>
      <c r="BF49" s="146">
        <f>SUMIFS('Conciliação Bancária 2016.17.18'!$J:$J,'Conciliação Bancária 2016.17.18'!$K:$K,'Base -Receita-Despesa'!$B49,'Conciliação Bancária 2016.17.18'!$D:$D,'Base -Receita-Despesa'!BF$5)</f>
        <v>0</v>
      </c>
      <c r="BG49" s="148">
        <f t="shared" si="98"/>
        <v>0</v>
      </c>
      <c r="BH49" s="139">
        <f t="shared" si="99"/>
        <v>0</v>
      </c>
      <c r="BI49" s="115"/>
    </row>
    <row r="50" spans="2:61" s="117" customFormat="1" x14ac:dyDescent="0.3">
      <c r="B50" s="249" t="s">
        <v>93</v>
      </c>
      <c r="C50" s="149">
        <f>SUM(C33:C49)</f>
        <v>-723255.36999999965</v>
      </c>
      <c r="D50" s="149">
        <f t="shared" ref="D50:O50" si="100">SUM(D33:D49)</f>
        <v>-1276481.3426564115</v>
      </c>
      <c r="E50" s="149">
        <f t="shared" si="100"/>
        <v>-1043828.3600000001</v>
      </c>
      <c r="F50" s="149">
        <f t="shared" si="100"/>
        <v>-1139392.8</v>
      </c>
      <c r="G50" s="149">
        <f t="shared" si="100"/>
        <v>-1585035.44</v>
      </c>
      <c r="H50" s="149">
        <f t="shared" si="100"/>
        <v>-1234415.44</v>
      </c>
      <c r="I50" s="149">
        <f t="shared" si="100"/>
        <v>-1362889.1100000003</v>
      </c>
      <c r="J50" s="149">
        <f t="shared" si="100"/>
        <v>-1161116.9500000002</v>
      </c>
      <c r="K50" s="149">
        <f t="shared" si="100"/>
        <v>-1164201.25</v>
      </c>
      <c r="L50" s="149">
        <f t="shared" si="100"/>
        <v>-1350907.76</v>
      </c>
      <c r="M50" s="149">
        <f t="shared" si="100"/>
        <v>-1305708.45</v>
      </c>
      <c r="N50" s="203">
        <f t="shared" si="100"/>
        <v>-1454308.4000000001</v>
      </c>
      <c r="O50" s="220">
        <f t="shared" si="100"/>
        <v>-14801540.672656409</v>
      </c>
      <c r="P50" s="212"/>
      <c r="Q50" s="149">
        <f t="shared" ref="Q50" si="101">SUM(Q33:Q49)</f>
        <v>-1155034.08</v>
      </c>
      <c r="R50" s="149">
        <f t="shared" ref="R50" si="102">SUM(R33:R49)</f>
        <v>-865378.5399999998</v>
      </c>
      <c r="S50" s="149">
        <f t="shared" ref="S50" si="103">SUM(S33:S49)</f>
        <v>-1680963.2699999996</v>
      </c>
      <c r="T50" s="149">
        <f t="shared" ref="T50" si="104">SUM(T33:T49)</f>
        <v>-1064377.1200000001</v>
      </c>
      <c r="U50" s="149">
        <f t="shared" ref="U50" si="105">SUM(U33:U49)</f>
        <v>-1620687.8899999997</v>
      </c>
      <c r="V50" s="149">
        <f t="shared" ref="V50" si="106">SUM(V33:V49)</f>
        <v>43784.219999999332</v>
      </c>
      <c r="W50" s="149">
        <f t="shared" ref="W50" si="107">SUM(W33:W49)</f>
        <v>-1415210.0400000003</v>
      </c>
      <c r="X50" s="149">
        <f t="shared" ref="X50" si="108">SUM(X33:X49)</f>
        <v>-2090279.4300000002</v>
      </c>
      <c r="Y50" s="149">
        <f t="shared" ref="Y50" si="109">SUM(Y33:Y49)</f>
        <v>-1935131.7799999996</v>
      </c>
      <c r="Z50" s="149">
        <f t="shared" ref="Z50" si="110">SUM(Z33:Z49)</f>
        <v>-2237707.9899999993</v>
      </c>
      <c r="AA50" s="149">
        <f t="shared" ref="AA50" si="111">SUM(AA33:AA49)</f>
        <v>-1969136.8000000012</v>
      </c>
      <c r="AB50" s="149">
        <f t="shared" ref="AB50" si="112">SUM(AB33:AB49)</f>
        <v>-2533344.6199999996</v>
      </c>
      <c r="AC50" s="149">
        <f t="shared" ref="AC50" si="113">SUM(AC33:AC49)</f>
        <v>-18523467.34</v>
      </c>
      <c r="AD50" s="139">
        <f t="shared" si="95"/>
        <v>1</v>
      </c>
      <c r="AE50" s="122"/>
      <c r="AF50" s="149">
        <f t="shared" ref="AF50" si="114">SUM(AF33:AF49)</f>
        <v>-2314068.7899999996</v>
      </c>
      <c r="AG50" s="149">
        <f t="shared" ref="AG50" si="115">SUM(AG33:AG49)</f>
        <v>-2666827.4299999997</v>
      </c>
      <c r="AH50" s="149">
        <f t="shared" ref="AH50" si="116">SUM(AH33:AH49)</f>
        <v>-2396395.6199999996</v>
      </c>
      <c r="AI50" s="149">
        <f t="shared" ref="AI50" si="117">SUM(AI33:AI49)</f>
        <v>-2865476.0999999996</v>
      </c>
      <c r="AJ50" s="149">
        <f t="shared" ref="AJ50" si="118">SUM(AJ33:AJ49)</f>
        <v>-2448150.4799999995</v>
      </c>
      <c r="AK50" s="149">
        <f t="shared" ref="AK50" si="119">SUM(AK33:AK49)</f>
        <v>-2358981.9430000004</v>
      </c>
      <c r="AL50" s="149">
        <f t="shared" ref="AL50" si="120">SUM(AL33:AL49)</f>
        <v>-2465088.6700000004</v>
      </c>
      <c r="AM50" s="149">
        <f t="shared" ref="AM50" si="121">SUM(AM33:AM49)</f>
        <v>-2435704.9700000002</v>
      </c>
      <c r="AN50" s="149">
        <f t="shared" ref="AN50" si="122">SUM(AN33:AN49)</f>
        <v>-1904203.1799999992</v>
      </c>
      <c r="AO50" s="149">
        <f t="shared" ref="AO50" si="123">SUM(AO33:AO49)</f>
        <v>-2185478.58</v>
      </c>
      <c r="AP50" s="149">
        <f t="shared" ref="AP50" si="124">SUM(AP33:AP49)</f>
        <v>-1036097.83</v>
      </c>
      <c r="AQ50" s="149">
        <f t="shared" ref="AQ50" si="125">SUM(AQ33:AQ49)</f>
        <v>-2703796.8752902178</v>
      </c>
      <c r="AR50" s="149">
        <f t="shared" ref="AR50" si="126">SUM(AR33:AR49)</f>
        <v>-27780270.468290217</v>
      </c>
      <c r="AS50" s="139">
        <f t="shared" si="97"/>
        <v>1</v>
      </c>
      <c r="AT50" s="122"/>
      <c r="AU50" s="149">
        <f t="shared" ref="AU50:BG50" si="127">SUM(AU33:AU49)</f>
        <v>-1277060.2200000004</v>
      </c>
      <c r="AV50" s="149">
        <f t="shared" si="127"/>
        <v>-2258510.0700000003</v>
      </c>
      <c r="AW50" s="149">
        <f t="shared" si="127"/>
        <v>-2785296.0500000007</v>
      </c>
      <c r="AX50" s="149">
        <f t="shared" si="127"/>
        <v>-1252358.0599999998</v>
      </c>
      <c r="AY50" s="149">
        <f t="shared" si="127"/>
        <v>-2861041.88</v>
      </c>
      <c r="AZ50" s="149">
        <f t="shared" si="127"/>
        <v>-4182938.5299999989</v>
      </c>
      <c r="BA50" s="149">
        <f t="shared" si="127"/>
        <v>0</v>
      </c>
      <c r="BB50" s="149">
        <f t="shared" si="127"/>
        <v>0</v>
      </c>
      <c r="BC50" s="149">
        <f t="shared" si="127"/>
        <v>0</v>
      </c>
      <c r="BD50" s="149">
        <f t="shared" si="127"/>
        <v>0</v>
      </c>
      <c r="BE50" s="149">
        <f t="shared" si="127"/>
        <v>0</v>
      </c>
      <c r="BF50" s="149">
        <f t="shared" si="127"/>
        <v>0</v>
      </c>
      <c r="BG50" s="149">
        <f t="shared" si="127"/>
        <v>-14617204.809999999</v>
      </c>
      <c r="BH50" s="139">
        <f t="shared" si="99"/>
        <v>0.52617215612370671</v>
      </c>
      <c r="BI50" s="122"/>
    </row>
    <row r="51" spans="2:61" outlineLevel="1" x14ac:dyDescent="0.3">
      <c r="B51" s="246"/>
      <c r="C51" s="131">
        <v>0</v>
      </c>
      <c r="D51" s="132">
        <v>0</v>
      </c>
      <c r="E51" s="132">
        <v>0</v>
      </c>
      <c r="F51" s="132">
        <v>0</v>
      </c>
      <c r="G51" s="132">
        <v>0</v>
      </c>
      <c r="H51" s="132">
        <v>0</v>
      </c>
      <c r="I51" s="132">
        <v>0</v>
      </c>
      <c r="J51" s="132">
        <v>0</v>
      </c>
      <c r="K51" s="132">
        <v>0</v>
      </c>
      <c r="L51" s="132">
        <v>0</v>
      </c>
      <c r="M51" s="132">
        <v>0</v>
      </c>
      <c r="N51" s="200">
        <v>0</v>
      </c>
      <c r="O51" s="241">
        <f>SUM(C51:N51)</f>
        <v>0</v>
      </c>
      <c r="P51" s="208"/>
      <c r="Q51" s="150">
        <v>0</v>
      </c>
      <c r="R51" s="133">
        <v>0</v>
      </c>
      <c r="S51" s="133">
        <v>0</v>
      </c>
      <c r="T51" s="133">
        <v>0</v>
      </c>
      <c r="U51" s="133">
        <v>0</v>
      </c>
      <c r="V51" s="133">
        <v>0</v>
      </c>
      <c r="W51" s="133">
        <v>0</v>
      </c>
      <c r="X51" s="133">
        <v>0</v>
      </c>
      <c r="Y51" s="133">
        <v>0</v>
      </c>
      <c r="Z51" s="133">
        <v>0</v>
      </c>
      <c r="AA51" s="133">
        <v>0</v>
      </c>
      <c r="AB51" s="133">
        <v>0</v>
      </c>
      <c r="AC51" s="134">
        <f t="shared" si="94"/>
        <v>0</v>
      </c>
      <c r="AD51" s="139">
        <f t="shared" si="95"/>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97"/>
        <v>0</v>
      </c>
      <c r="AT51" s="115"/>
      <c r="AU51" s="150">
        <v>0</v>
      </c>
      <c r="AV51" s="133">
        <v>0</v>
      </c>
      <c r="AW51" s="133">
        <v>0</v>
      </c>
      <c r="AX51" s="133">
        <v>0</v>
      </c>
      <c r="AY51" s="133">
        <v>0</v>
      </c>
      <c r="AZ51" s="133">
        <v>0</v>
      </c>
      <c r="BA51" s="151">
        <v>0</v>
      </c>
      <c r="BB51" s="133">
        <v>0</v>
      </c>
      <c r="BC51" s="133">
        <v>0</v>
      </c>
      <c r="BD51" s="133">
        <v>0</v>
      </c>
      <c r="BE51" s="133">
        <v>0</v>
      </c>
      <c r="BF51" s="133">
        <v>0</v>
      </c>
      <c r="BG51" s="134">
        <v>0</v>
      </c>
      <c r="BH51" s="139">
        <f t="shared" si="99"/>
        <v>0</v>
      </c>
      <c r="BI51" s="115"/>
    </row>
    <row r="52" spans="2:61" outlineLevel="1" x14ac:dyDescent="0.3">
      <c r="B52" s="246"/>
      <c r="C52" s="131">
        <v>0</v>
      </c>
      <c r="D52" s="132">
        <v>0</v>
      </c>
      <c r="E52" s="132">
        <v>0</v>
      </c>
      <c r="F52" s="132">
        <v>0</v>
      </c>
      <c r="G52" s="132">
        <v>0</v>
      </c>
      <c r="H52" s="132">
        <v>0</v>
      </c>
      <c r="I52" s="132">
        <v>0</v>
      </c>
      <c r="J52" s="132">
        <v>0</v>
      </c>
      <c r="K52" s="132">
        <v>0</v>
      </c>
      <c r="L52" s="132">
        <v>0</v>
      </c>
      <c r="M52" s="132">
        <v>0</v>
      </c>
      <c r="N52" s="200">
        <v>0</v>
      </c>
      <c r="O52" s="241">
        <f>SUM(C52:N52)</f>
        <v>0</v>
      </c>
      <c r="P52" s="208"/>
      <c r="Q52" s="150">
        <v>0</v>
      </c>
      <c r="R52" s="133">
        <v>0</v>
      </c>
      <c r="S52" s="133">
        <v>0</v>
      </c>
      <c r="T52" s="133">
        <v>0</v>
      </c>
      <c r="U52" s="133">
        <v>0</v>
      </c>
      <c r="V52" s="133">
        <v>0</v>
      </c>
      <c r="W52" s="133">
        <v>0</v>
      </c>
      <c r="X52" s="133">
        <v>0</v>
      </c>
      <c r="Y52" s="133">
        <v>0</v>
      </c>
      <c r="Z52" s="133">
        <v>0</v>
      </c>
      <c r="AA52" s="133">
        <v>0</v>
      </c>
      <c r="AB52" s="133">
        <v>0</v>
      </c>
      <c r="AC52" s="134">
        <f t="shared" si="94"/>
        <v>0</v>
      </c>
      <c r="AD52" s="139">
        <f t="shared" si="95"/>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97"/>
        <v>0</v>
      </c>
      <c r="AT52" s="115"/>
      <c r="AU52" s="150">
        <v>0</v>
      </c>
      <c r="AV52" s="133">
        <v>0</v>
      </c>
      <c r="AW52" s="133">
        <v>0</v>
      </c>
      <c r="AX52" s="133">
        <v>0</v>
      </c>
      <c r="AY52" s="133">
        <v>0</v>
      </c>
      <c r="AZ52" s="133">
        <v>0</v>
      </c>
      <c r="BA52" s="151">
        <v>0</v>
      </c>
      <c r="BB52" s="133">
        <v>0</v>
      </c>
      <c r="BC52" s="133">
        <v>0</v>
      </c>
      <c r="BD52" s="133">
        <v>0</v>
      </c>
      <c r="BE52" s="133">
        <v>0</v>
      </c>
      <c r="BF52" s="133">
        <v>0</v>
      </c>
      <c r="BG52" s="134">
        <v>0</v>
      </c>
      <c r="BH52" s="139">
        <f t="shared" si="99"/>
        <v>0</v>
      </c>
      <c r="BI52" s="115"/>
    </row>
    <row r="53" spans="2:61" s="117" customFormat="1" x14ac:dyDescent="0.3">
      <c r="B53" s="247" t="s">
        <v>94</v>
      </c>
      <c r="C53" s="149">
        <f t="shared" ref="C53:O53" si="128">SUM(C50:C52)</f>
        <v>-723255.36999999965</v>
      </c>
      <c r="D53" s="148">
        <f t="shared" si="128"/>
        <v>-1276481.3426564115</v>
      </c>
      <c r="E53" s="148">
        <f t="shared" si="128"/>
        <v>-1043828.3600000001</v>
      </c>
      <c r="F53" s="148">
        <f t="shared" si="128"/>
        <v>-1139392.8</v>
      </c>
      <c r="G53" s="148">
        <f t="shared" si="128"/>
        <v>-1585035.44</v>
      </c>
      <c r="H53" s="148">
        <f t="shared" si="128"/>
        <v>-1234415.44</v>
      </c>
      <c r="I53" s="148">
        <f t="shared" si="128"/>
        <v>-1362889.1100000003</v>
      </c>
      <c r="J53" s="148">
        <f t="shared" si="128"/>
        <v>-1161116.9500000002</v>
      </c>
      <c r="K53" s="148">
        <f t="shared" si="128"/>
        <v>-1164201.25</v>
      </c>
      <c r="L53" s="148">
        <f t="shared" si="128"/>
        <v>-1350907.76</v>
      </c>
      <c r="M53" s="148">
        <f t="shared" si="128"/>
        <v>-1305708.45</v>
      </c>
      <c r="N53" s="147">
        <f t="shared" si="128"/>
        <v>-1454308.4000000001</v>
      </c>
      <c r="O53" s="220">
        <f t="shared" si="128"/>
        <v>-14801540.672656409</v>
      </c>
      <c r="P53" s="212"/>
      <c r="Q53" s="149">
        <f t="shared" ref="Q53:AB53" si="129">SUM(Q50:Q52)</f>
        <v>-1155034.08</v>
      </c>
      <c r="R53" s="148">
        <f t="shared" si="129"/>
        <v>-865378.5399999998</v>
      </c>
      <c r="S53" s="148">
        <f t="shared" si="129"/>
        <v>-1680963.2699999996</v>
      </c>
      <c r="T53" s="148">
        <f t="shared" si="129"/>
        <v>-1064377.1200000001</v>
      </c>
      <c r="U53" s="148">
        <f t="shared" si="129"/>
        <v>-1620687.8899999997</v>
      </c>
      <c r="V53" s="148">
        <f t="shared" si="129"/>
        <v>43784.219999999332</v>
      </c>
      <c r="W53" s="148">
        <f t="shared" si="129"/>
        <v>-1415210.0400000003</v>
      </c>
      <c r="X53" s="148">
        <f t="shared" si="129"/>
        <v>-2090279.4300000002</v>
      </c>
      <c r="Y53" s="148">
        <f t="shared" si="129"/>
        <v>-1935131.7799999996</v>
      </c>
      <c r="Z53" s="148">
        <f t="shared" si="129"/>
        <v>-2237707.9899999993</v>
      </c>
      <c r="AA53" s="148">
        <f t="shared" si="129"/>
        <v>-1969136.8000000012</v>
      </c>
      <c r="AB53" s="148">
        <f t="shared" si="129"/>
        <v>-2533344.6199999996</v>
      </c>
      <c r="AC53" s="148">
        <f t="shared" si="94"/>
        <v>-18523467.34</v>
      </c>
      <c r="AD53" s="139">
        <f t="shared" si="95"/>
        <v>1</v>
      </c>
      <c r="AE53" s="122"/>
      <c r="AF53" s="149">
        <f t="shared" ref="AF53:AR53" si="130">SUM(AF33:AF49)</f>
        <v>-2314068.7899999996</v>
      </c>
      <c r="AG53" s="148">
        <f t="shared" si="130"/>
        <v>-2666827.4299999997</v>
      </c>
      <c r="AH53" s="148">
        <f t="shared" si="130"/>
        <v>-2396395.6199999996</v>
      </c>
      <c r="AI53" s="148">
        <f t="shared" si="130"/>
        <v>-2865476.0999999996</v>
      </c>
      <c r="AJ53" s="148">
        <f t="shared" si="130"/>
        <v>-2448150.4799999995</v>
      </c>
      <c r="AK53" s="148">
        <f t="shared" si="130"/>
        <v>-2358981.9430000004</v>
      </c>
      <c r="AL53" s="152">
        <f t="shared" si="130"/>
        <v>-2465088.6700000004</v>
      </c>
      <c r="AM53" s="148">
        <f t="shared" si="130"/>
        <v>-2435704.9700000002</v>
      </c>
      <c r="AN53" s="148">
        <f t="shared" si="130"/>
        <v>-1904203.1799999992</v>
      </c>
      <c r="AO53" s="148">
        <f t="shared" si="130"/>
        <v>-2185478.58</v>
      </c>
      <c r="AP53" s="148">
        <f t="shared" si="130"/>
        <v>-1036097.83</v>
      </c>
      <c r="AQ53" s="148">
        <f t="shared" si="130"/>
        <v>-2703796.8752902178</v>
      </c>
      <c r="AR53" s="148">
        <f t="shared" si="130"/>
        <v>-27780270.468290217</v>
      </c>
      <c r="AS53" s="139">
        <f t="shared" si="97"/>
        <v>1</v>
      </c>
      <c r="AT53" s="122"/>
      <c r="AU53" s="149">
        <f t="shared" ref="AU53:BG53" si="131">SUM(AU33:AU49)</f>
        <v>-1277060.2200000004</v>
      </c>
      <c r="AV53" s="148">
        <f t="shared" si="131"/>
        <v>-2258510.0700000003</v>
      </c>
      <c r="AW53" s="148">
        <f t="shared" si="131"/>
        <v>-2785296.0500000007</v>
      </c>
      <c r="AX53" s="148">
        <f t="shared" si="131"/>
        <v>-1252358.0599999998</v>
      </c>
      <c r="AY53" s="148">
        <f t="shared" si="131"/>
        <v>-2861041.88</v>
      </c>
      <c r="AZ53" s="148">
        <f t="shared" si="131"/>
        <v>-4182938.5299999989</v>
      </c>
      <c r="BA53" s="152">
        <f t="shared" si="131"/>
        <v>0</v>
      </c>
      <c r="BB53" s="148">
        <f t="shared" si="131"/>
        <v>0</v>
      </c>
      <c r="BC53" s="148">
        <f t="shared" si="131"/>
        <v>0</v>
      </c>
      <c r="BD53" s="148">
        <f t="shared" si="131"/>
        <v>0</v>
      </c>
      <c r="BE53" s="148">
        <f t="shared" si="131"/>
        <v>0</v>
      </c>
      <c r="BF53" s="148">
        <f t="shared" si="131"/>
        <v>0</v>
      </c>
      <c r="BG53" s="148">
        <f t="shared" si="131"/>
        <v>-14617204.809999999</v>
      </c>
      <c r="BH53" s="139">
        <f t="shared" si="99"/>
        <v>0.52617215612370671</v>
      </c>
      <c r="BI53" s="122"/>
    </row>
    <row r="54" spans="2:61" x14ac:dyDescent="0.3">
      <c r="B54" s="251"/>
      <c r="C54" s="335" t="s">
        <v>95</v>
      </c>
      <c r="D54" s="335"/>
      <c r="E54" s="335"/>
      <c r="F54" s="335"/>
      <c r="G54" s="335"/>
      <c r="H54" s="335"/>
      <c r="I54" s="335"/>
      <c r="J54" s="335"/>
      <c r="K54" s="335"/>
      <c r="L54" s="335"/>
      <c r="M54" s="335"/>
      <c r="N54" s="336"/>
      <c r="O54" s="253"/>
      <c r="Q54" s="337" t="s">
        <v>96</v>
      </c>
      <c r="R54" s="337"/>
      <c r="S54" s="337"/>
      <c r="T54" s="337"/>
      <c r="U54" s="337"/>
      <c r="V54" s="337"/>
      <c r="W54" s="337"/>
      <c r="X54" s="337"/>
      <c r="Y54" s="337"/>
      <c r="Z54" s="337"/>
      <c r="AA54" s="337"/>
      <c r="AB54" s="337"/>
      <c r="AC54" s="337"/>
      <c r="AD54" s="337"/>
      <c r="AE54" s="115"/>
      <c r="AF54" s="337" t="s">
        <v>97</v>
      </c>
      <c r="AG54" s="337"/>
      <c r="AH54" s="337"/>
      <c r="AI54" s="337"/>
      <c r="AJ54" s="337"/>
      <c r="AK54" s="337"/>
      <c r="AL54" s="337"/>
      <c r="AM54" s="337"/>
      <c r="AN54" s="337"/>
      <c r="AO54" s="337"/>
      <c r="AP54" s="337"/>
      <c r="AQ54" s="337"/>
      <c r="AR54" s="337"/>
      <c r="AS54" s="337"/>
      <c r="AT54" s="115"/>
      <c r="AU54" s="337" t="s">
        <v>97</v>
      </c>
      <c r="AV54" s="337"/>
      <c r="AW54" s="337"/>
      <c r="AX54" s="337"/>
      <c r="AY54" s="337"/>
      <c r="AZ54" s="337"/>
      <c r="BA54" s="337"/>
      <c r="BB54" s="337"/>
      <c r="BC54" s="337"/>
      <c r="BD54" s="337"/>
      <c r="BE54" s="337"/>
      <c r="BF54" s="337"/>
      <c r="BG54" s="337"/>
      <c r="BH54" s="337"/>
      <c r="BI54" s="115"/>
    </row>
    <row r="55" spans="2:61" outlineLevel="1" x14ac:dyDescent="0.3">
      <c r="B55" s="246" t="s">
        <v>98</v>
      </c>
      <c r="C55" s="216">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2">
        <f>SUMIFS('Conciliação Bancária 2016.17.18'!$J:$J,'Conciliação Bancária 2016.17.18'!$K:$K,'Base -Receita-Despesa'!$B55,'Conciliação Bancária 2016.17.18'!$D:$D,'Base -Receita-Despesa'!N$5)</f>
        <v>0</v>
      </c>
      <c r="O55" s="241">
        <f>SUM(C55:N55)</f>
        <v>1.0000000016589183E-2</v>
      </c>
      <c r="P55" s="208"/>
      <c r="Q55" s="216">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32">SUM(Q55:AB55)</f>
        <v>0</v>
      </c>
      <c r="AD55" s="139">
        <f t="shared" ref="AD55:AD60" si="133">AC55/$AC$60</f>
        <v>0</v>
      </c>
      <c r="AE55" s="115"/>
      <c r="AF55" s="216">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34">SUM(AF55:AQ55)</f>
        <v>0</v>
      </c>
      <c r="AS55" s="139">
        <f>IFERROR(AR55/$AR$59,0)</f>
        <v>0</v>
      </c>
      <c r="AT55" s="115"/>
      <c r="AU55" s="216">
        <f>SUMIFS('Conciliação Bancária 2016.17.18'!$J:$J,'Conciliação Bancária 2016.17.18'!$K:$K,'Base -Receita-Despesa'!$B55,'Conciliação Bancária 2016.17.18'!$D:$D,'Base -Receita-Despesa'!AU$5)</f>
        <v>0</v>
      </c>
      <c r="AV55" s="146">
        <f>SUMIFS('Conciliação Bancária 2016.17.18'!$J:$J,'Conciliação Bancária 2016.17.18'!$K:$K,'Base -Receita-Despesa'!$B55,'Conciliação Bancária 2016.17.18'!$D:$D,'Base -Receita-Despesa'!AV$5)</f>
        <v>0</v>
      </c>
      <c r="AW55" s="146">
        <f>SUMIFS('Conciliação Bancária 2016.17.18'!$J:$J,'Conciliação Bancária 2016.17.18'!$K:$K,'Base -Receita-Despesa'!$B55,'Conciliação Bancária 2016.17.18'!$D:$D,'Base -Receita-Despesa'!AW$5)</f>
        <v>0</v>
      </c>
      <c r="AX55" s="146">
        <f>SUMIFS('Conciliação Bancária 2016.17.18'!$J:$J,'Conciliação Bancária 2016.17.18'!$K:$K,'Base -Receita-Despesa'!$B55,'Conciliação Bancária 2016.17.18'!$D:$D,'Base -Receita-Despesa'!AX$5)</f>
        <v>0</v>
      </c>
      <c r="AY55" s="146">
        <f>SUMIFS('Conciliação Bancária 2016.17.18'!$J:$J,'Conciliação Bancária 2016.17.18'!$K:$K,'Base -Receita-Despesa'!$B55,'Conciliação Bancária 2016.17.18'!$D:$D,'Base -Receita-Despesa'!AY$5)</f>
        <v>0</v>
      </c>
      <c r="AZ55" s="146">
        <f>SUMIFS('Conciliação Bancária 2016.17.18'!$J:$J,'Conciliação Bancária 2016.17.18'!$K:$K,'Base -Receita-Despesa'!$B55,'Conciliação Bancária 2016.17.18'!$D:$D,'Base -Receita-Despesa'!AZ$5)</f>
        <v>0</v>
      </c>
      <c r="BA55" s="146">
        <f>SUMIFS('Conciliação Bancária 2016.17.18'!$J:$J,'Conciliação Bancária 2016.17.18'!$K:$K,'Base -Receita-Despesa'!$B55,'Conciliação Bancária 2016.17.18'!$D:$D,'Base -Receita-Despesa'!BA$5)</f>
        <v>0</v>
      </c>
      <c r="BB55" s="146">
        <f>SUMIFS('Conciliação Bancária 2016.17.18'!$J:$J,'Conciliação Bancária 2016.17.18'!$K:$K,'Base -Receita-Despesa'!$B55,'Conciliação Bancária 2016.17.18'!$D:$D,'Base -Receita-Despesa'!BB$5)</f>
        <v>0</v>
      </c>
      <c r="BC55" s="146">
        <f>SUMIFS('Conciliação Bancária 2016.17.18'!$J:$J,'Conciliação Bancária 2016.17.18'!$K:$K,'Base -Receita-Despesa'!$B55,'Conciliação Bancária 2016.17.18'!$D:$D,'Base -Receita-Despesa'!BC$5)</f>
        <v>0</v>
      </c>
      <c r="BD55" s="146">
        <f>SUMIFS('Conciliação Bancária 2016.17.18'!$J:$J,'Conciliação Bancária 2016.17.18'!$K:$K,'Base -Receita-Despesa'!$B55,'Conciliação Bancária 2016.17.18'!$D:$D,'Base -Receita-Despesa'!BD$5)</f>
        <v>0</v>
      </c>
      <c r="BE55" s="146">
        <f>SUMIFS('Conciliação Bancária 2016.17.18'!$J:$J,'Conciliação Bancária 2016.17.18'!$K:$K,'Base -Receita-Despesa'!$B55,'Conciliação Bancária 2016.17.18'!$D:$D,'Base -Receita-Despesa'!BE$5)</f>
        <v>0</v>
      </c>
      <c r="BF55" s="146">
        <f>SUMIFS('Conciliação Bancária 2016.17.18'!$J:$J,'Conciliação Bancária 2016.17.18'!$K:$K,'Base -Receita-Despesa'!$B55,'Conciliação Bancária 2016.17.18'!$D:$D,'Base -Receita-Despesa'!BF$5)</f>
        <v>0</v>
      </c>
      <c r="BG55" s="134">
        <f t="shared" ref="BG55:BG59" si="135">SUM(AU55:BF55)</f>
        <v>0</v>
      </c>
      <c r="BH55" s="139">
        <f>IFERROR(BG55/$AR$59,0)</f>
        <v>0</v>
      </c>
      <c r="BI55" s="115"/>
    </row>
    <row r="56" spans="2:61" outlineLevel="1" x14ac:dyDescent="0.3">
      <c r="B56" s="246" t="s">
        <v>99</v>
      </c>
      <c r="C56" s="216">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2">
        <f>SUMIFS('Conciliação Bancária 2016.17.18'!$J:$J,'Conciliação Bancária 2016.17.18'!$K:$K,'Base -Receita-Despesa'!$B56,'Conciliação Bancária 2016.17.18'!$D:$D,'Base -Receita-Despesa'!N$5)</f>
        <v>0</v>
      </c>
      <c r="O56" s="241">
        <f>SUM(C56:N56)</f>
        <v>0</v>
      </c>
      <c r="P56" s="208"/>
      <c r="Q56" s="216">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32"/>
        <v>0</v>
      </c>
      <c r="AD56" s="139">
        <f t="shared" si="133"/>
        <v>0</v>
      </c>
      <c r="AE56" s="115"/>
      <c r="AF56" s="216">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34"/>
        <v>0</v>
      </c>
      <c r="AS56" s="139">
        <f t="shared" ref="AS56:AS59" si="136">IFERROR(AR56/$AR$59,0)</f>
        <v>0</v>
      </c>
      <c r="AT56" s="115"/>
      <c r="AU56" s="216">
        <f>SUMIFS('Conciliação Bancária 2016.17.18'!$J:$J,'Conciliação Bancária 2016.17.18'!$K:$K,'Base -Receita-Despesa'!$B56,'Conciliação Bancária 2016.17.18'!$D:$D,'Base -Receita-Despesa'!AU$5)</f>
        <v>0</v>
      </c>
      <c r="AV56" s="146">
        <f>SUMIFS('Conciliação Bancária 2016.17.18'!$J:$J,'Conciliação Bancária 2016.17.18'!$K:$K,'Base -Receita-Despesa'!$B56,'Conciliação Bancária 2016.17.18'!$D:$D,'Base -Receita-Despesa'!AV$5)</f>
        <v>0</v>
      </c>
      <c r="AW56" s="146">
        <f>SUMIFS('Conciliação Bancária 2016.17.18'!$J:$J,'Conciliação Bancária 2016.17.18'!$K:$K,'Base -Receita-Despesa'!$B56,'Conciliação Bancária 2016.17.18'!$D:$D,'Base -Receita-Despesa'!AW$5)</f>
        <v>0</v>
      </c>
      <c r="AX56" s="146">
        <f>SUMIFS('Conciliação Bancária 2016.17.18'!$J:$J,'Conciliação Bancária 2016.17.18'!$K:$K,'Base -Receita-Despesa'!$B56,'Conciliação Bancária 2016.17.18'!$D:$D,'Base -Receita-Despesa'!AX$5)</f>
        <v>0</v>
      </c>
      <c r="AY56" s="146">
        <f>SUMIFS('Conciliação Bancária 2016.17.18'!$J:$J,'Conciliação Bancária 2016.17.18'!$K:$K,'Base -Receita-Despesa'!$B56,'Conciliação Bancária 2016.17.18'!$D:$D,'Base -Receita-Despesa'!AY$5)</f>
        <v>0</v>
      </c>
      <c r="AZ56" s="146">
        <f>SUMIFS('Conciliação Bancária 2016.17.18'!$J:$J,'Conciliação Bancária 2016.17.18'!$K:$K,'Base -Receita-Despesa'!$B56,'Conciliação Bancária 2016.17.18'!$D:$D,'Base -Receita-Despesa'!AZ$5)</f>
        <v>0</v>
      </c>
      <c r="BA56" s="146">
        <f>SUMIFS('Conciliação Bancária 2016.17.18'!$J:$J,'Conciliação Bancária 2016.17.18'!$K:$K,'Base -Receita-Despesa'!$B56,'Conciliação Bancária 2016.17.18'!$D:$D,'Base -Receita-Despesa'!BA$5)</f>
        <v>0</v>
      </c>
      <c r="BB56" s="146">
        <f>SUMIFS('Conciliação Bancária 2016.17.18'!$J:$J,'Conciliação Bancária 2016.17.18'!$K:$K,'Base -Receita-Despesa'!$B56,'Conciliação Bancária 2016.17.18'!$D:$D,'Base -Receita-Despesa'!BB$5)</f>
        <v>0</v>
      </c>
      <c r="BC56" s="146">
        <f>SUMIFS('Conciliação Bancária 2016.17.18'!$J:$J,'Conciliação Bancária 2016.17.18'!$K:$K,'Base -Receita-Despesa'!$B56,'Conciliação Bancária 2016.17.18'!$D:$D,'Base -Receita-Despesa'!BC$5)</f>
        <v>0</v>
      </c>
      <c r="BD56" s="146">
        <f>SUMIFS('Conciliação Bancária 2016.17.18'!$J:$J,'Conciliação Bancária 2016.17.18'!$K:$K,'Base -Receita-Despesa'!$B56,'Conciliação Bancária 2016.17.18'!$D:$D,'Base -Receita-Despesa'!BD$5)</f>
        <v>0</v>
      </c>
      <c r="BE56" s="146">
        <f>SUMIFS('Conciliação Bancária 2016.17.18'!$J:$J,'Conciliação Bancária 2016.17.18'!$K:$K,'Base -Receita-Despesa'!$B56,'Conciliação Bancária 2016.17.18'!$D:$D,'Base -Receita-Despesa'!BE$5)</f>
        <v>0</v>
      </c>
      <c r="BF56" s="146">
        <f>SUMIFS('Conciliação Bancária 2016.17.18'!$J:$J,'Conciliação Bancária 2016.17.18'!$K:$K,'Base -Receita-Despesa'!$B56,'Conciliação Bancária 2016.17.18'!$D:$D,'Base -Receita-Despesa'!BF$5)</f>
        <v>0</v>
      </c>
      <c r="BG56" s="134">
        <f t="shared" si="135"/>
        <v>0</v>
      </c>
      <c r="BH56" s="139">
        <f t="shared" ref="BH56:BH59" si="137">IFERROR(BG56/$AR$59,0)</f>
        <v>0</v>
      </c>
      <c r="BI56" s="115"/>
    </row>
    <row r="57" spans="2:61" outlineLevel="1" x14ac:dyDescent="0.3">
      <c r="B57" s="246" t="s">
        <v>100</v>
      </c>
      <c r="C57" s="216">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2">
        <f>SUMIFS('Conciliação Bancária 2016.17.18'!$J:$J,'Conciliação Bancária 2016.17.18'!$K:$K,'Base -Receita-Despesa'!$B57,'Conciliação Bancária 2016.17.18'!$D:$D,'Base -Receita-Despesa'!N$5)</f>
        <v>0</v>
      </c>
      <c r="O57" s="241">
        <f>SUM(C57:N57)</f>
        <v>0</v>
      </c>
      <c r="P57" s="208"/>
      <c r="Q57" s="216">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32"/>
        <v>0</v>
      </c>
      <c r="AD57" s="139">
        <f t="shared" si="133"/>
        <v>0</v>
      </c>
      <c r="AE57" s="115"/>
      <c r="AF57" s="216">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34"/>
        <v>0</v>
      </c>
      <c r="AS57" s="139">
        <f t="shared" si="136"/>
        <v>0</v>
      </c>
      <c r="AT57" s="115"/>
      <c r="AU57" s="216">
        <f>SUMIFS('Conciliação Bancária 2016.17.18'!$J:$J,'Conciliação Bancária 2016.17.18'!$K:$K,'Base -Receita-Despesa'!$B57,'Conciliação Bancária 2016.17.18'!$D:$D,'Base -Receita-Despesa'!AU$5)</f>
        <v>0</v>
      </c>
      <c r="AV57" s="146">
        <f>SUMIFS('Conciliação Bancária 2016.17.18'!$J:$J,'Conciliação Bancária 2016.17.18'!$K:$K,'Base -Receita-Despesa'!$B57,'Conciliação Bancária 2016.17.18'!$D:$D,'Base -Receita-Despesa'!AV$5)</f>
        <v>0</v>
      </c>
      <c r="AW57" s="146">
        <f>SUMIFS('Conciliação Bancária 2016.17.18'!$J:$J,'Conciliação Bancária 2016.17.18'!$K:$K,'Base -Receita-Despesa'!$B57,'Conciliação Bancária 2016.17.18'!$D:$D,'Base -Receita-Despesa'!AW$5)</f>
        <v>0</v>
      </c>
      <c r="AX57" s="146">
        <f>SUMIFS('Conciliação Bancária 2016.17.18'!$J:$J,'Conciliação Bancária 2016.17.18'!$K:$K,'Base -Receita-Despesa'!$B57,'Conciliação Bancária 2016.17.18'!$D:$D,'Base -Receita-Despesa'!AX$5)</f>
        <v>0</v>
      </c>
      <c r="AY57" s="146">
        <f>SUMIFS('Conciliação Bancária 2016.17.18'!$J:$J,'Conciliação Bancária 2016.17.18'!$K:$K,'Base -Receita-Despesa'!$B57,'Conciliação Bancária 2016.17.18'!$D:$D,'Base -Receita-Despesa'!AY$5)</f>
        <v>0</v>
      </c>
      <c r="AZ57" s="146">
        <f>SUMIFS('Conciliação Bancária 2016.17.18'!$J:$J,'Conciliação Bancária 2016.17.18'!$K:$K,'Base -Receita-Despesa'!$B57,'Conciliação Bancária 2016.17.18'!$D:$D,'Base -Receita-Despesa'!AZ$5)</f>
        <v>0</v>
      </c>
      <c r="BA57" s="146">
        <f>SUMIFS('Conciliação Bancária 2016.17.18'!$J:$J,'Conciliação Bancária 2016.17.18'!$K:$K,'Base -Receita-Despesa'!$B57,'Conciliação Bancária 2016.17.18'!$D:$D,'Base -Receita-Despesa'!BA$5)</f>
        <v>0</v>
      </c>
      <c r="BB57" s="146">
        <f>SUMIFS('Conciliação Bancária 2016.17.18'!$J:$J,'Conciliação Bancária 2016.17.18'!$K:$K,'Base -Receita-Despesa'!$B57,'Conciliação Bancária 2016.17.18'!$D:$D,'Base -Receita-Despesa'!BB$5)</f>
        <v>0</v>
      </c>
      <c r="BC57" s="146">
        <f>SUMIFS('Conciliação Bancária 2016.17.18'!$J:$J,'Conciliação Bancária 2016.17.18'!$K:$K,'Base -Receita-Despesa'!$B57,'Conciliação Bancária 2016.17.18'!$D:$D,'Base -Receita-Despesa'!BC$5)</f>
        <v>0</v>
      </c>
      <c r="BD57" s="146">
        <f>SUMIFS('Conciliação Bancária 2016.17.18'!$J:$J,'Conciliação Bancária 2016.17.18'!$K:$K,'Base -Receita-Despesa'!$B57,'Conciliação Bancária 2016.17.18'!$D:$D,'Base -Receita-Despesa'!BD$5)</f>
        <v>0</v>
      </c>
      <c r="BE57" s="146">
        <f>SUMIFS('Conciliação Bancária 2016.17.18'!$J:$J,'Conciliação Bancária 2016.17.18'!$K:$K,'Base -Receita-Despesa'!$B57,'Conciliação Bancária 2016.17.18'!$D:$D,'Base -Receita-Despesa'!BE$5)</f>
        <v>0</v>
      </c>
      <c r="BF57" s="146">
        <f>SUMIFS('Conciliação Bancária 2016.17.18'!$J:$J,'Conciliação Bancária 2016.17.18'!$K:$K,'Base -Receita-Despesa'!$B57,'Conciliação Bancária 2016.17.18'!$D:$D,'Base -Receita-Despesa'!BF$5)</f>
        <v>0</v>
      </c>
      <c r="BG57" s="134">
        <f t="shared" si="135"/>
        <v>0</v>
      </c>
      <c r="BH57" s="139">
        <f t="shared" si="137"/>
        <v>0</v>
      </c>
      <c r="BI57" s="115"/>
    </row>
    <row r="58" spans="2:61" outlineLevel="1" x14ac:dyDescent="0.3">
      <c r="B58" s="246" t="s">
        <v>101</v>
      </c>
      <c r="C58" s="216">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2">
        <f>SUMIFS('Conciliação Bancária 2016.17.18'!$J:$J,'Conciliação Bancária 2016.17.18'!$K:$K,'Base -Receita-Despesa'!$B58,'Conciliação Bancária 2016.17.18'!$D:$D,'Base -Receita-Despesa'!N$5)</f>
        <v>0</v>
      </c>
      <c r="O58" s="241">
        <f>SUM(C58:N58)</f>
        <v>0</v>
      </c>
      <c r="P58" s="208"/>
      <c r="Q58" s="216">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32"/>
        <v>0</v>
      </c>
      <c r="AD58" s="139">
        <f t="shared" si="133"/>
        <v>0</v>
      </c>
      <c r="AE58" s="115"/>
      <c r="AF58" s="216">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34"/>
        <v>0</v>
      </c>
      <c r="AS58" s="139">
        <f t="shared" si="136"/>
        <v>0</v>
      </c>
      <c r="AT58" s="115"/>
      <c r="AU58" s="216">
        <f>SUMIFS('Conciliação Bancária 2016.17.18'!$J:$J,'Conciliação Bancária 2016.17.18'!$K:$K,'Base -Receita-Despesa'!$B58,'Conciliação Bancária 2016.17.18'!$D:$D,'Base -Receita-Despesa'!AU$5)</f>
        <v>0</v>
      </c>
      <c r="AV58" s="146">
        <f>SUMIFS('Conciliação Bancária 2016.17.18'!$J:$J,'Conciliação Bancária 2016.17.18'!$K:$K,'Base -Receita-Despesa'!$B58,'Conciliação Bancária 2016.17.18'!$D:$D,'Base -Receita-Despesa'!AV$5)</f>
        <v>0</v>
      </c>
      <c r="AW58" s="146">
        <f>SUMIFS('Conciliação Bancária 2016.17.18'!$J:$J,'Conciliação Bancária 2016.17.18'!$K:$K,'Base -Receita-Despesa'!$B58,'Conciliação Bancária 2016.17.18'!$D:$D,'Base -Receita-Despesa'!AW$5)</f>
        <v>0</v>
      </c>
      <c r="AX58" s="146">
        <f>SUMIFS('Conciliação Bancária 2016.17.18'!$J:$J,'Conciliação Bancária 2016.17.18'!$K:$K,'Base -Receita-Despesa'!$B58,'Conciliação Bancária 2016.17.18'!$D:$D,'Base -Receita-Despesa'!AX$5)</f>
        <v>0</v>
      </c>
      <c r="AY58" s="146">
        <f>SUMIFS('Conciliação Bancária 2016.17.18'!$J:$J,'Conciliação Bancária 2016.17.18'!$K:$K,'Base -Receita-Despesa'!$B58,'Conciliação Bancária 2016.17.18'!$D:$D,'Base -Receita-Despesa'!AY$5)</f>
        <v>0</v>
      </c>
      <c r="AZ58" s="146">
        <f>SUMIFS('Conciliação Bancária 2016.17.18'!$J:$J,'Conciliação Bancária 2016.17.18'!$K:$K,'Base -Receita-Despesa'!$B58,'Conciliação Bancária 2016.17.18'!$D:$D,'Base -Receita-Despesa'!AZ$5)</f>
        <v>0</v>
      </c>
      <c r="BA58" s="146">
        <f>SUMIFS('Conciliação Bancária 2016.17.18'!$J:$J,'Conciliação Bancária 2016.17.18'!$K:$K,'Base -Receita-Despesa'!$B58,'Conciliação Bancária 2016.17.18'!$D:$D,'Base -Receita-Despesa'!BA$5)</f>
        <v>0</v>
      </c>
      <c r="BB58" s="146">
        <f>SUMIFS('Conciliação Bancária 2016.17.18'!$J:$J,'Conciliação Bancária 2016.17.18'!$K:$K,'Base -Receita-Despesa'!$B58,'Conciliação Bancária 2016.17.18'!$D:$D,'Base -Receita-Despesa'!BB$5)</f>
        <v>0</v>
      </c>
      <c r="BC58" s="146">
        <f>SUMIFS('Conciliação Bancária 2016.17.18'!$J:$J,'Conciliação Bancária 2016.17.18'!$K:$K,'Base -Receita-Despesa'!$B58,'Conciliação Bancária 2016.17.18'!$D:$D,'Base -Receita-Despesa'!BC$5)</f>
        <v>0</v>
      </c>
      <c r="BD58" s="146">
        <f>SUMIFS('Conciliação Bancária 2016.17.18'!$J:$J,'Conciliação Bancária 2016.17.18'!$K:$K,'Base -Receita-Despesa'!$B58,'Conciliação Bancária 2016.17.18'!$D:$D,'Base -Receita-Despesa'!BD$5)</f>
        <v>0</v>
      </c>
      <c r="BE58" s="146">
        <f>SUMIFS('Conciliação Bancária 2016.17.18'!$J:$J,'Conciliação Bancária 2016.17.18'!$K:$K,'Base -Receita-Despesa'!$B58,'Conciliação Bancária 2016.17.18'!$D:$D,'Base -Receita-Despesa'!BE$5)</f>
        <v>0</v>
      </c>
      <c r="BF58" s="146">
        <f>SUMIFS('Conciliação Bancária 2016.17.18'!$J:$J,'Conciliação Bancária 2016.17.18'!$K:$K,'Base -Receita-Despesa'!$B58,'Conciliação Bancária 2016.17.18'!$D:$D,'Base -Receita-Despesa'!BF$5)</f>
        <v>0</v>
      </c>
      <c r="BG58" s="134">
        <f t="shared" si="135"/>
        <v>0</v>
      </c>
      <c r="BH58" s="139">
        <f t="shared" si="137"/>
        <v>0</v>
      </c>
      <c r="BI58" s="115"/>
    </row>
    <row r="59" spans="2:61" s="117" customFormat="1" x14ac:dyDescent="0.3">
      <c r="B59" s="249" t="s">
        <v>102</v>
      </c>
      <c r="C59" s="144">
        <f t="shared" ref="C59:O59" si="138">SUM(C55:C58)</f>
        <v>0</v>
      </c>
      <c r="D59" s="134">
        <f t="shared" si="138"/>
        <v>0</v>
      </c>
      <c r="E59" s="134">
        <f t="shared" si="138"/>
        <v>0</v>
      </c>
      <c r="F59" s="134">
        <f t="shared" si="138"/>
        <v>0</v>
      </c>
      <c r="G59" s="134">
        <f t="shared" si="138"/>
        <v>0</v>
      </c>
      <c r="H59" s="134">
        <f t="shared" si="138"/>
        <v>0</v>
      </c>
      <c r="I59" s="134">
        <f t="shared" si="138"/>
        <v>0</v>
      </c>
      <c r="J59" s="134">
        <f t="shared" si="138"/>
        <v>0</v>
      </c>
      <c r="K59" s="134">
        <f t="shared" si="138"/>
        <v>0</v>
      </c>
      <c r="L59" s="134">
        <f t="shared" si="138"/>
        <v>3.637978807091713E-11</v>
      </c>
      <c r="M59" s="134">
        <f t="shared" si="138"/>
        <v>9.9999999802093953E-3</v>
      </c>
      <c r="N59" s="153">
        <f t="shared" si="138"/>
        <v>0</v>
      </c>
      <c r="O59" s="241">
        <f t="shared" si="138"/>
        <v>1.0000000016589183E-2</v>
      </c>
      <c r="P59" s="212"/>
      <c r="Q59" s="144">
        <f t="shared" ref="Q59:AB59" si="139">SUM(Q55:Q58)</f>
        <v>0</v>
      </c>
      <c r="R59" s="134">
        <f t="shared" si="139"/>
        <v>0</v>
      </c>
      <c r="S59" s="134">
        <f t="shared" si="139"/>
        <v>0</v>
      </c>
      <c r="T59" s="134">
        <f t="shared" si="139"/>
        <v>0</v>
      </c>
      <c r="U59" s="134">
        <f t="shared" si="139"/>
        <v>0</v>
      </c>
      <c r="V59" s="134">
        <f t="shared" si="139"/>
        <v>0</v>
      </c>
      <c r="W59" s="134">
        <f t="shared" si="139"/>
        <v>0</v>
      </c>
      <c r="X59" s="134">
        <f t="shared" si="139"/>
        <v>0</v>
      </c>
      <c r="Y59" s="134">
        <f t="shared" si="139"/>
        <v>0</v>
      </c>
      <c r="Z59" s="134">
        <f t="shared" si="139"/>
        <v>0</v>
      </c>
      <c r="AA59" s="134">
        <f t="shared" si="139"/>
        <v>0</v>
      </c>
      <c r="AB59" s="134">
        <f t="shared" si="139"/>
        <v>0</v>
      </c>
      <c r="AC59" s="134">
        <f t="shared" si="132"/>
        <v>0</v>
      </c>
      <c r="AD59" s="139">
        <f t="shared" si="133"/>
        <v>0</v>
      </c>
      <c r="AE59" s="122"/>
      <c r="AF59" s="144">
        <f t="shared" ref="AF59:AQ59" si="140">SUM(AF55:AF58)</f>
        <v>0</v>
      </c>
      <c r="AG59" s="134">
        <f t="shared" si="140"/>
        <v>0</v>
      </c>
      <c r="AH59" s="134">
        <f t="shared" si="140"/>
        <v>0</v>
      </c>
      <c r="AI59" s="134">
        <f t="shared" si="140"/>
        <v>0</v>
      </c>
      <c r="AJ59" s="134">
        <f t="shared" si="140"/>
        <v>0</v>
      </c>
      <c r="AK59" s="134">
        <f t="shared" si="140"/>
        <v>0</v>
      </c>
      <c r="AL59" s="154">
        <f t="shared" si="140"/>
        <v>0</v>
      </c>
      <c r="AM59" s="134">
        <f t="shared" si="140"/>
        <v>0</v>
      </c>
      <c r="AN59" s="134">
        <f t="shared" si="140"/>
        <v>0</v>
      </c>
      <c r="AO59" s="134">
        <f t="shared" si="140"/>
        <v>0</v>
      </c>
      <c r="AP59" s="134">
        <f t="shared" si="140"/>
        <v>0</v>
      </c>
      <c r="AQ59" s="134">
        <f t="shared" si="140"/>
        <v>0</v>
      </c>
      <c r="AR59" s="134">
        <f t="shared" si="134"/>
        <v>0</v>
      </c>
      <c r="AS59" s="139">
        <f t="shared" si="136"/>
        <v>0</v>
      </c>
      <c r="AT59" s="122"/>
      <c r="AU59" s="144">
        <f t="shared" ref="AU59:BF59" si="141">SUM(AU55:AU58)</f>
        <v>0</v>
      </c>
      <c r="AV59" s="134">
        <f t="shared" si="141"/>
        <v>0</v>
      </c>
      <c r="AW59" s="134">
        <f t="shared" si="141"/>
        <v>0</v>
      </c>
      <c r="AX59" s="134">
        <f t="shared" si="141"/>
        <v>0</v>
      </c>
      <c r="AY59" s="134">
        <f t="shared" si="141"/>
        <v>0</v>
      </c>
      <c r="AZ59" s="134">
        <f t="shared" si="141"/>
        <v>0</v>
      </c>
      <c r="BA59" s="154">
        <f t="shared" si="141"/>
        <v>0</v>
      </c>
      <c r="BB59" s="134">
        <f t="shared" si="141"/>
        <v>0</v>
      </c>
      <c r="BC59" s="134">
        <f t="shared" si="141"/>
        <v>0</v>
      </c>
      <c r="BD59" s="134">
        <f t="shared" si="141"/>
        <v>0</v>
      </c>
      <c r="BE59" s="134">
        <f t="shared" si="141"/>
        <v>0</v>
      </c>
      <c r="BF59" s="134">
        <f t="shared" si="141"/>
        <v>0</v>
      </c>
      <c r="BG59" s="134">
        <f t="shared" si="135"/>
        <v>0</v>
      </c>
      <c r="BH59" s="139">
        <f t="shared" si="137"/>
        <v>0</v>
      </c>
      <c r="BI59" s="122"/>
    </row>
    <row r="60" spans="2:61" s="157" customFormat="1" x14ac:dyDescent="0.3">
      <c r="B60" s="247" t="s">
        <v>103</v>
      </c>
      <c r="C60" s="145">
        <f t="shared" ref="C60:M60" si="142">C14+C26+C53+C59</f>
        <v>147844.24</v>
      </c>
      <c r="D60" s="145">
        <f t="shared" si="142"/>
        <v>403838.24734358862</v>
      </c>
      <c r="E60" s="145">
        <f t="shared" si="142"/>
        <v>416805.54999999981</v>
      </c>
      <c r="F60" s="145">
        <f t="shared" si="142"/>
        <v>160911.84999999986</v>
      </c>
      <c r="G60" s="145">
        <f t="shared" si="142"/>
        <v>267204.24000000022</v>
      </c>
      <c r="H60" s="145">
        <f t="shared" si="142"/>
        <v>388544.77</v>
      </c>
      <c r="I60" s="145">
        <f t="shared" si="142"/>
        <v>272471.51999999979</v>
      </c>
      <c r="J60" s="145">
        <f t="shared" si="142"/>
        <v>143187.23999999976</v>
      </c>
      <c r="K60" s="145">
        <f t="shared" si="142"/>
        <v>169487.19999999995</v>
      </c>
      <c r="L60" s="145">
        <f t="shared" si="142"/>
        <v>278508.50000000029</v>
      </c>
      <c r="M60" s="145">
        <f t="shared" si="142"/>
        <v>128933.47999999995</v>
      </c>
      <c r="N60" s="204">
        <f>N14+N26+N53+N59</f>
        <v>1135656.1399999999</v>
      </c>
      <c r="O60" s="221">
        <f>O14+O26+O31+O53+O59</f>
        <v>-42065.482656409724</v>
      </c>
      <c r="P60" s="212"/>
      <c r="Q60" s="145">
        <f t="shared" ref="Q60:AB60" si="143">Q14+Q26+Q53+Q59</f>
        <v>732683.54999999981</v>
      </c>
      <c r="R60" s="145">
        <f t="shared" si="143"/>
        <v>560994.09000000008</v>
      </c>
      <c r="S60" s="145">
        <f t="shared" si="143"/>
        <v>829613.31000000052</v>
      </c>
      <c r="T60" s="145">
        <f t="shared" si="143"/>
        <v>411206.94999999972</v>
      </c>
      <c r="U60" s="145">
        <f t="shared" si="143"/>
        <v>1800874.8900000006</v>
      </c>
      <c r="V60" s="145">
        <f>V14+V26+V53+V59</f>
        <v>1844659.1099999994</v>
      </c>
      <c r="W60" s="145">
        <f t="shared" si="143"/>
        <v>2550071.9900000002</v>
      </c>
      <c r="X60" s="145">
        <f t="shared" si="143"/>
        <v>2054219.4900000002</v>
      </c>
      <c r="Y60" s="145">
        <f t="shared" si="143"/>
        <v>1764480.0900000005</v>
      </c>
      <c r="Z60" s="145">
        <f t="shared" si="143"/>
        <v>1670110.3800000008</v>
      </c>
      <c r="AA60" s="145">
        <f t="shared" si="143"/>
        <v>2423520.0799999996</v>
      </c>
      <c r="AB60" s="145">
        <f t="shared" si="143"/>
        <v>8878320.8900000006</v>
      </c>
      <c r="AC60" s="145">
        <f t="shared" ref="AC60" si="144">AC14+AC26+AC31+AC53+AC59</f>
        <v>5277509.7800000049</v>
      </c>
      <c r="AD60" s="139">
        <f t="shared" si="133"/>
        <v>1</v>
      </c>
      <c r="AE60" s="155"/>
      <c r="AF60" s="145">
        <f t="shared" ref="AF60" si="145">AF14+AF26+AF53+AF59</f>
        <v>8235270.8699999992</v>
      </c>
      <c r="AG60" s="145">
        <f t="shared" ref="AG60" si="146">AG14+AG26+AG53+AG59</f>
        <v>6422611.4900000002</v>
      </c>
      <c r="AH60" s="145">
        <f t="shared" ref="AH60" si="147">AH14+AH26+AH53+AH59</f>
        <v>6621881.1799999997</v>
      </c>
      <c r="AI60" s="145">
        <f t="shared" ref="AI60" si="148">AI14+AI26+AI53+AI59</f>
        <v>5283032.7300000004</v>
      </c>
      <c r="AJ60" s="145">
        <f t="shared" ref="AJ60" si="149">AJ14+AJ26+AJ53+AJ59</f>
        <v>5275488.4799999995</v>
      </c>
      <c r="AK60" s="145">
        <f t="shared" ref="AK60" si="150">AK14+AK26+AK53+AK59</f>
        <v>4353731.4169999994</v>
      </c>
      <c r="AL60" s="145">
        <f t="shared" ref="AL60" si="151">AL14+AL26+AL53+AL59</f>
        <v>3446686.689999999</v>
      </c>
      <c r="AM60" s="145">
        <f t="shared" ref="AM60" si="152">AM14+AM26+AM53+AM59</f>
        <v>1189599.5799999991</v>
      </c>
      <c r="AN60" s="145">
        <f t="shared" ref="AN60" si="153">AN14+AN26+AN53+AN59</f>
        <v>-15027.559999999125</v>
      </c>
      <c r="AO60" s="145">
        <f t="shared" ref="AO60" si="154">AO14+AO26+AO53+AO59</f>
        <v>-62113.009999999776</v>
      </c>
      <c r="AP60" s="145">
        <f t="shared" ref="AP60" si="155">AP14+AP26+AP53+AP59</f>
        <v>1291045.4600000004</v>
      </c>
      <c r="AQ60" s="145">
        <f t="shared" ref="AQ60" si="156">AQ14+AQ26+AQ53+AQ59</f>
        <v>1208.0047097820789</v>
      </c>
      <c r="AR60" s="145">
        <f t="shared" ref="AR60" si="157">AR14+AR26+AR31+AR53+AR59</f>
        <v>-1396430.5982902162</v>
      </c>
      <c r="AS60" s="156"/>
      <c r="AT60" s="155"/>
      <c r="AU60" s="145">
        <f>AU14+AU26+AU53+AU59</f>
        <v>149674.43999999948</v>
      </c>
      <c r="AV60" s="145">
        <f t="shared" ref="AV60:BF60" si="158">AV14+AV26+AV53+AV59</f>
        <v>423460.42000000039</v>
      </c>
      <c r="AW60" s="145">
        <f t="shared" si="158"/>
        <v>76549.719999999274</v>
      </c>
      <c r="AX60" s="145">
        <f t="shared" si="158"/>
        <v>1557828.2500000002</v>
      </c>
      <c r="AY60" s="145">
        <f t="shared" si="158"/>
        <v>1670735.04</v>
      </c>
      <c r="AZ60" s="145">
        <f t="shared" si="158"/>
        <v>2345022.5900000012</v>
      </c>
      <c r="BA60" s="145">
        <f t="shared" si="158"/>
        <v>0</v>
      </c>
      <c r="BB60" s="145">
        <f t="shared" si="158"/>
        <v>0</v>
      </c>
      <c r="BC60" s="145">
        <f t="shared" si="158"/>
        <v>0</v>
      </c>
      <c r="BD60" s="145">
        <f t="shared" si="158"/>
        <v>0</v>
      </c>
      <c r="BE60" s="145">
        <f t="shared" si="158"/>
        <v>0</v>
      </c>
      <c r="BF60" s="145">
        <f t="shared" si="158"/>
        <v>0</v>
      </c>
      <c r="BG60" s="145">
        <f t="shared" ref="BG60" si="159">BG14+BG26+BG31+BG53+BG59</f>
        <v>864.92999999970198</v>
      </c>
      <c r="BH60" s="156"/>
      <c r="BI60" s="155"/>
    </row>
    <row r="61" spans="2:61" ht="12.6" thickBot="1" x14ac:dyDescent="0.35">
      <c r="B61" s="246"/>
      <c r="C61" s="335" t="s">
        <v>104</v>
      </c>
      <c r="D61" s="335"/>
      <c r="E61" s="335"/>
      <c r="F61" s="335"/>
      <c r="G61" s="335"/>
      <c r="H61" s="335"/>
      <c r="I61" s="335"/>
      <c r="J61" s="335"/>
      <c r="K61" s="335"/>
      <c r="L61" s="335"/>
      <c r="M61" s="335"/>
      <c r="N61" s="336"/>
      <c r="O61" s="253"/>
      <c r="Q61" s="337" t="s">
        <v>104</v>
      </c>
      <c r="R61" s="337"/>
      <c r="S61" s="337"/>
      <c r="T61" s="337"/>
      <c r="U61" s="337"/>
      <c r="V61" s="337"/>
      <c r="W61" s="337"/>
      <c r="X61" s="337"/>
      <c r="Y61" s="337"/>
      <c r="Z61" s="337"/>
      <c r="AA61" s="337"/>
      <c r="AB61" s="337"/>
      <c r="AC61" s="337"/>
      <c r="AD61" s="337"/>
      <c r="AE61" s="115"/>
      <c r="AF61" s="337" t="s">
        <v>104</v>
      </c>
      <c r="AG61" s="337"/>
      <c r="AH61" s="337"/>
      <c r="AI61" s="337"/>
      <c r="AJ61" s="337"/>
      <c r="AK61" s="337"/>
      <c r="AL61" s="337"/>
      <c r="AM61" s="337"/>
      <c r="AN61" s="337"/>
      <c r="AO61" s="337"/>
      <c r="AP61" s="337"/>
      <c r="AQ61" s="337"/>
      <c r="AR61" s="337"/>
      <c r="AS61" s="337"/>
      <c r="AT61" s="115"/>
      <c r="AU61" s="337" t="s">
        <v>104</v>
      </c>
      <c r="AV61" s="337"/>
      <c r="AW61" s="337"/>
      <c r="AX61" s="337"/>
      <c r="AY61" s="337"/>
      <c r="AZ61" s="337"/>
      <c r="BA61" s="337"/>
      <c r="BB61" s="337"/>
      <c r="BC61" s="337"/>
      <c r="BD61" s="337"/>
      <c r="BE61" s="337"/>
      <c r="BF61" s="337"/>
      <c r="BG61" s="337"/>
      <c r="BH61" s="337"/>
      <c r="BI61" s="115"/>
    </row>
    <row r="62" spans="2:61" ht="13.2" outlineLevel="1" thickTop="1" thickBot="1" x14ac:dyDescent="0.35">
      <c r="B62" s="246" t="s">
        <v>105</v>
      </c>
      <c r="C62" s="216">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2">
        <f>SUMIFS('Conciliação Bancária 2016.17.18'!$J:$J,'Conciliação Bancária 2016.17.18'!$K:$K,'Base -Receita-Despesa'!$B62,'Conciliação Bancária 2016.17.18'!$D:$D,'Base -Receita-Despesa'!N$5)</f>
        <v>0</v>
      </c>
      <c r="O62" s="241">
        <f t="shared" ref="O62:O68" si="160">SUM(C62:N62)</f>
        <v>0</v>
      </c>
      <c r="P62" s="208"/>
      <c r="Q62" s="216">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1">
        <f t="shared" ref="AC62:AC68" si="161">SUM(Q62:AB62)</f>
        <v>0</v>
      </c>
      <c r="AD62" s="218"/>
      <c r="AE62" s="115"/>
      <c r="AF62" s="216">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1109662</v>
      </c>
      <c r="AO62" s="146">
        <f>SUMIFS('Conciliação Bancária 2016.17.18'!$J:$J,'Conciliação Bancária 2016.17.18'!$K:$K,'Base -Receita-Despesa'!$B62,'Conciliação Bancária 2016.17.18'!$D:$D,'Base -Receita-Despesa'!AO$5,'Conciliação Bancária 2016.17.18'!$J:$J,"&gt;"&amp;0)</f>
        <v>2026079.21</v>
      </c>
      <c r="AP62" s="146">
        <f>SUMIFS('Conciliação Bancária 2016.17.18'!$J:$J,'Conciliação Bancária 2016.17.18'!$K:$K,'Base -Receita-Despesa'!$B62,'Conciliação Bancária 2016.17.18'!$D:$D,'Base -Receita-Despesa'!AP$5,'Conciliação Bancária 2016.17.18'!$J:$J,"&gt;"&amp;0)</f>
        <v>1500000</v>
      </c>
      <c r="AQ62" s="146">
        <f>SUMIFS('Conciliação Bancária 2016.17.18'!$J:$J,'Conciliação Bancária 2016.17.18'!$K:$K,'Base -Receita-Despesa'!$B62,'Conciliação Bancária 2016.17.18'!$D:$D,'Base -Receita-Despesa'!AQ$5,'Conciliação Bancária 2016.17.18'!$J:$J,"&gt;"&amp;0)</f>
        <v>2205089.7300000004</v>
      </c>
      <c r="AR62" s="292">
        <f t="shared" ref="AR62:AR68" si="162">SUM(AF62:AQ62)</f>
        <v>27517383.609999999</v>
      </c>
      <c r="AS62" s="218"/>
      <c r="AT62" s="115"/>
      <c r="AU62" s="216">
        <f>SUMIFS('Conciliação Bancária 2016.17.18'!$J:$J,'Conciliação Bancária 2016.17.18'!$K:$K,'Base -Receita-Despesa'!$B62,'Conciliação Bancária 2016.17.18'!$D:$D,'Base -Receita-Despesa'!AU$5)</f>
        <v>0</v>
      </c>
      <c r="AV62" s="146">
        <f>SUMIFS('Conciliação Bancária 2016.17.18'!$J:$J,'Conciliação Bancária 2016.17.18'!$K:$K,'Base -Receita-Despesa'!$B62,'Conciliação Bancária 2016.17.18'!$D:$D,'Base -Receita-Despesa'!AV$5)</f>
        <v>0</v>
      </c>
      <c r="AW62" s="146">
        <f>SUMIFS('Conciliação Bancária 2016.17.18'!$J:$J,'Conciliação Bancária 2016.17.18'!$K:$K,'Base -Receita-Despesa'!$B62,'Conciliação Bancária 2016.17.18'!$D:$D,'Base -Receita-Despesa'!AW$5)</f>
        <v>0</v>
      </c>
      <c r="AX62" s="146">
        <f>SUMIFS('Conciliação Bancária 2016.17.18'!$J:$J,'Conciliação Bancária 2016.17.18'!$K:$K,'Base -Receita-Despesa'!$B62,'Conciliação Bancária 2016.17.18'!$D:$D,'Base -Receita-Despesa'!AX$5)</f>
        <v>0</v>
      </c>
      <c r="AY62" s="146">
        <f>SUMIFS('Conciliação Bancária 2016.17.18'!$J:$J,'Conciliação Bancária 2016.17.18'!$K:$K,'Base -Receita-Despesa'!$B62,'Conciliação Bancária 2016.17.18'!$D:$D,'Base -Receita-Despesa'!AY$5)</f>
        <v>0</v>
      </c>
      <c r="AZ62" s="146">
        <f>SUMIFS('Conciliação Bancária 2016.17.18'!$J:$J,'Conciliação Bancária 2016.17.18'!$K:$K,'Base -Receita-Despesa'!$B62,'Conciliação Bancária 2016.17.18'!$D:$D,'Base -Receita-Despesa'!AZ$5)</f>
        <v>-5.8207660913467407E-11</v>
      </c>
      <c r="BA62" s="146">
        <f>SUMIFS('Conciliação Bancária 2016.17.18'!$J:$J,'Conciliação Bancária 2016.17.18'!$K:$K,'Base -Receita-Despesa'!$B62,'Conciliação Bancária 2016.17.18'!$D:$D,'Base -Receita-Despesa'!BA$5)</f>
        <v>0</v>
      </c>
      <c r="BB62" s="146">
        <f>SUMIFS('Conciliação Bancária 2016.17.18'!$J:$J,'Conciliação Bancária 2016.17.18'!$K:$K,'Base -Receita-Despesa'!$B62,'Conciliação Bancária 2016.17.18'!$D:$D,'Base -Receita-Despesa'!BB$5)</f>
        <v>0</v>
      </c>
      <c r="BC62" s="146">
        <f>SUMIFS('Conciliação Bancária 2016.17.18'!$J:$J,'Conciliação Bancária 2016.17.18'!$K:$K,'Base -Receita-Despesa'!$B62,'Conciliação Bancária 2016.17.18'!$D:$D,'Base -Receita-Despesa'!BC$5)</f>
        <v>0</v>
      </c>
      <c r="BD62" s="146">
        <f>SUMIFS('Conciliação Bancária 2016.17.18'!$J:$J,'Conciliação Bancária 2016.17.18'!$K:$K,'Base -Receita-Despesa'!$B62,'Conciliação Bancária 2016.17.18'!$D:$D,'Base -Receita-Despesa'!BD$5)</f>
        <v>0</v>
      </c>
      <c r="BE62" s="146">
        <f>SUMIFS('Conciliação Bancária 2016.17.18'!$J:$J,'Conciliação Bancária 2016.17.18'!$K:$K,'Base -Receita-Despesa'!$B62,'Conciliação Bancária 2016.17.18'!$D:$D,'Base -Receita-Despesa'!BE$5)</f>
        <v>0</v>
      </c>
      <c r="BF62" s="146">
        <f>SUMIFS('Conciliação Bancária 2016.17.18'!$J:$J,'Conciliação Bancária 2016.17.18'!$K:$K,'Base -Receita-Despesa'!$B62,'Conciliação Bancária 2016.17.18'!$D:$D,'Base -Receita-Despesa'!BF$5)</f>
        <v>0</v>
      </c>
      <c r="BG62" s="241">
        <f t="shared" ref="BG62:BG63" si="163">SUM(AU62:BF62)</f>
        <v>-5.8207660913467407E-11</v>
      </c>
      <c r="BH62" s="218"/>
      <c r="BI62" s="115"/>
    </row>
    <row r="63" spans="2:61" ht="13.2" outlineLevel="1" thickTop="1" thickBot="1" x14ac:dyDescent="0.35">
      <c r="B63" s="246" t="s">
        <v>106</v>
      </c>
      <c r="C63" s="216">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2">
        <f>SUMIFS('Conciliação Bancária 2016.17.18'!$J:$J,'Conciliação Bancária 2016.17.18'!$K:$K,'Base -Receita-Despesa'!$B63,'Conciliação Bancária 2016.17.18'!$D:$D,'Base -Receita-Despesa'!N$5)</f>
        <v>0</v>
      </c>
      <c r="O63" s="241">
        <f t="shared" si="160"/>
        <v>0</v>
      </c>
      <c r="P63" s="208"/>
      <c r="Q63" s="216">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1">
        <f t="shared" si="161"/>
        <v>0</v>
      </c>
      <c r="AD63" s="218"/>
      <c r="AE63" s="115"/>
      <c r="AF63" s="216">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-599662</v>
      </c>
      <c r="AO63" s="146">
        <f>SUMIFS('Conciliação Bancária 2016.17.18'!$J:$J,'Conciliação Bancária 2016.17.18'!$K:$K,'Base -Receita-Despesa'!$B62,'Conciliação Bancária 2016.17.18'!$D:$D,'Base -Receita-Despesa'!AO$5,'Conciliação Bancária 2016.17.18'!$J:$J,"&lt;"&amp;0)</f>
        <v>-1928234.79</v>
      </c>
      <c r="AP63" s="146">
        <f>SUMIFS('Conciliação Bancária 2016.17.18'!$J:$J,'Conciliação Bancária 2016.17.18'!$K:$K,'Base -Receita-Despesa'!$B62,'Conciliação Bancária 2016.17.18'!$D:$D,'Base -Receita-Despesa'!AP$5,'Conciliação Bancária 2016.17.18'!$J:$J,"&lt;"&amp;0)</f>
        <v>-1500000</v>
      </c>
      <c r="AQ63" s="146">
        <f>SUMIFS('Conciliação Bancária 2016.17.18'!$J:$J,'Conciliação Bancária 2016.17.18'!$K:$K,'Base -Receita-Despesa'!$B62,'Conciliação Bancária 2016.17.18'!$D:$D,'Base -Receita-Despesa'!AQ$5,'Conciliação Bancária 2016.17.18'!$J:$J,"&lt;"&amp;0)</f>
        <v>-2205089.7300000004</v>
      </c>
      <c r="AR63" s="292">
        <f t="shared" si="162"/>
        <v>-27509539.189999998</v>
      </c>
      <c r="AS63" s="218"/>
      <c r="AT63" s="115"/>
      <c r="AU63" s="216">
        <f>SUMIFS('Conciliação Bancária 2016.17.18'!$J:$J,'Conciliação Bancária 2016.17.18'!$K:$K,'Base -Receita-Despesa'!$B63,'Conciliação Bancária 2016.17.18'!$D:$D,'Base -Receita-Despesa'!AU$5)</f>
        <v>0</v>
      </c>
      <c r="AV63" s="146">
        <f>SUMIFS('Conciliação Bancária 2016.17.18'!$J:$J,'Conciliação Bancária 2016.17.18'!$K:$K,'Base -Receita-Despesa'!$B63,'Conciliação Bancária 2016.17.18'!$D:$D,'Base -Receita-Despesa'!AV$5)</f>
        <v>0</v>
      </c>
      <c r="AW63" s="146">
        <f>SUMIFS('Conciliação Bancária 2016.17.18'!$J:$J,'Conciliação Bancária 2016.17.18'!$K:$K,'Base -Receita-Despesa'!$B63,'Conciliação Bancária 2016.17.18'!$D:$D,'Base -Receita-Despesa'!AW$5)</f>
        <v>0</v>
      </c>
      <c r="AX63" s="146">
        <f>SUMIFS('Conciliação Bancária 2016.17.18'!$J:$J,'Conciliação Bancária 2016.17.18'!$K:$K,'Base -Receita-Despesa'!$B63,'Conciliação Bancária 2016.17.18'!$D:$D,'Base -Receita-Despesa'!AX$5)</f>
        <v>0</v>
      </c>
      <c r="AY63" s="146">
        <f>SUMIFS('Conciliação Bancária 2016.17.18'!$J:$J,'Conciliação Bancária 2016.17.18'!$K:$K,'Base -Receita-Despesa'!$B63,'Conciliação Bancária 2016.17.18'!$D:$D,'Base -Receita-Despesa'!AY$5)</f>
        <v>0</v>
      </c>
      <c r="AZ63" s="146">
        <f>SUMIFS('Conciliação Bancária 2016.17.18'!$J:$J,'Conciliação Bancária 2016.17.18'!$K:$K,'Base -Receita-Despesa'!$B63,'Conciliação Bancária 2016.17.18'!$D:$D,'Base -Receita-Despesa'!AZ$5)</f>
        <v>0</v>
      </c>
      <c r="BA63" s="146">
        <f>SUMIFS('Conciliação Bancária 2016.17.18'!$J:$J,'Conciliação Bancária 2016.17.18'!$K:$K,'Base -Receita-Despesa'!$B63,'Conciliação Bancária 2016.17.18'!$D:$D,'Base -Receita-Despesa'!BA$5)</f>
        <v>0</v>
      </c>
      <c r="BB63" s="146">
        <f>SUMIFS('Conciliação Bancária 2016.17.18'!$J:$J,'Conciliação Bancária 2016.17.18'!$K:$K,'Base -Receita-Despesa'!$B63,'Conciliação Bancária 2016.17.18'!$D:$D,'Base -Receita-Despesa'!BB$5)</f>
        <v>0</v>
      </c>
      <c r="BC63" s="146">
        <f>SUMIFS('Conciliação Bancária 2016.17.18'!$J:$J,'Conciliação Bancária 2016.17.18'!$K:$K,'Base -Receita-Despesa'!$B63,'Conciliação Bancária 2016.17.18'!$D:$D,'Base -Receita-Despesa'!BC$5)</f>
        <v>0</v>
      </c>
      <c r="BD63" s="146">
        <f>SUMIFS('Conciliação Bancária 2016.17.18'!$J:$J,'Conciliação Bancária 2016.17.18'!$K:$K,'Base -Receita-Despesa'!$B63,'Conciliação Bancária 2016.17.18'!$D:$D,'Base -Receita-Despesa'!BD$5)</f>
        <v>0</v>
      </c>
      <c r="BE63" s="146">
        <f>SUMIFS('Conciliação Bancária 2016.17.18'!$J:$J,'Conciliação Bancária 2016.17.18'!$K:$K,'Base -Receita-Despesa'!$B63,'Conciliação Bancária 2016.17.18'!$D:$D,'Base -Receita-Despesa'!BE$5)</f>
        <v>0</v>
      </c>
      <c r="BF63" s="146">
        <f>SUMIFS('Conciliação Bancária 2016.17.18'!$J:$J,'Conciliação Bancária 2016.17.18'!$K:$K,'Base -Receita-Despesa'!$B63,'Conciliação Bancária 2016.17.18'!$D:$D,'Base -Receita-Despesa'!BF$5)</f>
        <v>0</v>
      </c>
      <c r="BG63" s="241">
        <f t="shared" si="163"/>
        <v>0</v>
      </c>
      <c r="BH63" s="218"/>
      <c r="BI63" s="115"/>
    </row>
    <row r="64" spans="2:61" s="117" customFormat="1" ht="13.2" thickTop="1" thickBot="1" x14ac:dyDescent="0.35">
      <c r="B64" s="249" t="s">
        <v>107</v>
      </c>
      <c r="C64" s="131">
        <f>C60+C62+C63</f>
        <v>147844.24</v>
      </c>
      <c r="D64" s="131">
        <f t="shared" ref="D64:N64" si="164">D60+D62+D63</f>
        <v>403838.24734358862</v>
      </c>
      <c r="E64" s="131">
        <f t="shared" si="164"/>
        <v>416805.54999999981</v>
      </c>
      <c r="F64" s="131">
        <f t="shared" si="164"/>
        <v>160911.84999999986</v>
      </c>
      <c r="G64" s="131">
        <f t="shared" si="164"/>
        <v>267204.24000000022</v>
      </c>
      <c r="H64" s="131">
        <f t="shared" si="164"/>
        <v>388544.77</v>
      </c>
      <c r="I64" s="131">
        <f t="shared" si="164"/>
        <v>272471.51999999979</v>
      </c>
      <c r="J64" s="131">
        <f t="shared" si="164"/>
        <v>143187.23999999976</v>
      </c>
      <c r="K64" s="131">
        <f t="shared" si="164"/>
        <v>169487.19999999995</v>
      </c>
      <c r="L64" s="131">
        <f t="shared" si="164"/>
        <v>278508.50000000029</v>
      </c>
      <c r="M64" s="131">
        <f t="shared" si="164"/>
        <v>128933.47999999995</v>
      </c>
      <c r="N64" s="131">
        <f t="shared" si="164"/>
        <v>1135656.1399999999</v>
      </c>
      <c r="O64" s="241">
        <f>N64</f>
        <v>1135656.1399999999</v>
      </c>
      <c r="P64" s="208"/>
      <c r="Q64" s="131">
        <f t="shared" ref="Q64" si="165">Q60+Q62+Q63</f>
        <v>732683.54999999981</v>
      </c>
      <c r="R64" s="131">
        <f t="shared" ref="R64" si="166">R60+R62+R63</f>
        <v>560994.09000000008</v>
      </c>
      <c r="S64" s="131">
        <f t="shared" ref="S64" si="167">S60+S62+S63</f>
        <v>829613.31000000052</v>
      </c>
      <c r="T64" s="131">
        <f t="shared" ref="T64" si="168">T60+T62+T63</f>
        <v>411206.94999999972</v>
      </c>
      <c r="U64" s="131">
        <f t="shared" ref="U64" si="169">U60+U62+U63</f>
        <v>1800874.8900000006</v>
      </c>
      <c r="V64" s="131">
        <f t="shared" ref="V64" si="170">V60+V62+V63</f>
        <v>1844659.1099999994</v>
      </c>
      <c r="W64" s="131">
        <f t="shared" ref="W64" si="171">W60+W62+W63</f>
        <v>2550071.9900000002</v>
      </c>
      <c r="X64" s="131">
        <f t="shared" ref="X64" si="172">X60+X62+X63</f>
        <v>2054219.4900000002</v>
      </c>
      <c r="Y64" s="131">
        <f t="shared" ref="Y64" si="173">Y60+Y62+Y63</f>
        <v>1764480.0900000005</v>
      </c>
      <c r="Z64" s="131">
        <f t="shared" ref="Z64" si="174">Z60+Z62+Z63</f>
        <v>1670110.3800000008</v>
      </c>
      <c r="AA64" s="131">
        <f t="shared" ref="AA64" si="175">AA60+AA62+AA63</f>
        <v>2423520.0799999996</v>
      </c>
      <c r="AB64" s="131">
        <f t="shared" ref="AB64" si="176">AB60+AB62+AB63</f>
        <v>8878320.8900000006</v>
      </c>
      <c r="AC64" s="241">
        <f>AB64</f>
        <v>8878320.8900000006</v>
      </c>
      <c r="AD64" s="218"/>
      <c r="AE64" s="122"/>
      <c r="AF64" s="131">
        <f t="shared" ref="AF64" si="177">AF60+AF62+AF63</f>
        <v>8235270.8699999992</v>
      </c>
      <c r="AG64" s="131">
        <f t="shared" ref="AG64" si="178">AG60+AG62+AG63</f>
        <v>6422611.4899999993</v>
      </c>
      <c r="AH64" s="131">
        <f t="shared" ref="AH64" si="179">AH60+AH62+AH63</f>
        <v>6221881.1799999997</v>
      </c>
      <c r="AI64" s="131">
        <f t="shared" ref="AI64" si="180">AI60+AI62+AI63</f>
        <v>5283032.7299999995</v>
      </c>
      <c r="AJ64" s="131">
        <f t="shared" ref="AJ64" si="181">AJ60+AJ62+AJ63</f>
        <v>5275488.4799999995</v>
      </c>
      <c r="AK64" s="131">
        <f t="shared" ref="AK64" si="182">AK60+AK62+AK63</f>
        <v>4353731.4169999994</v>
      </c>
      <c r="AL64" s="131">
        <f t="shared" ref="AL64" si="183">AL60+AL62+AL63</f>
        <v>3446686.6899999995</v>
      </c>
      <c r="AM64" s="131">
        <f t="shared" ref="AM64" si="184">AM60+AM62+AM63</f>
        <v>989599.57999999903</v>
      </c>
      <c r="AN64" s="131">
        <f t="shared" ref="AN64" si="185">AN60+AN62+AN63</f>
        <v>494972.44000000088</v>
      </c>
      <c r="AO64" s="131">
        <f t="shared" ref="AO64" si="186">AO60+AO62+AO63</f>
        <v>35731.410000000149</v>
      </c>
      <c r="AP64" s="131">
        <f t="shared" ref="AP64" si="187">AP60+AP62+AP63</f>
        <v>1291045.4600000004</v>
      </c>
      <c r="AQ64" s="131">
        <f t="shared" ref="AQ64" si="188">AQ60+AQ62+AQ63</f>
        <v>1208.0047097820789</v>
      </c>
      <c r="AR64" s="241">
        <f>AQ64</f>
        <v>1208.0047097820789</v>
      </c>
      <c r="AS64" s="218"/>
      <c r="AT64" s="122"/>
      <c r="AU64" s="131">
        <f t="shared" ref="AU64" si="189">AU60+AU62+AU63</f>
        <v>149674.43999999948</v>
      </c>
      <c r="AV64" s="131">
        <f t="shared" ref="AV64" si="190">AV60+AV62+AV63</f>
        <v>423460.42000000039</v>
      </c>
      <c r="AW64" s="131">
        <f t="shared" ref="AW64" si="191">AW60+AW62+AW63</f>
        <v>76549.719999999274</v>
      </c>
      <c r="AX64" s="131">
        <f t="shared" ref="AX64" si="192">AX60+AX62+AX63</f>
        <v>1557828.2500000002</v>
      </c>
      <c r="AY64" s="131">
        <f t="shared" ref="AY64" si="193">AY60+AY62+AY63</f>
        <v>1670735.04</v>
      </c>
      <c r="AZ64" s="131">
        <f t="shared" ref="AZ64" si="194">AZ60+AZ62+AZ63</f>
        <v>2345022.5900000012</v>
      </c>
      <c r="BA64" s="131">
        <f t="shared" ref="BA64" si="195">BA60+BA62+BA63</f>
        <v>0</v>
      </c>
      <c r="BB64" s="131">
        <f t="shared" ref="BB64" si="196">BB60+BB62+BB63</f>
        <v>0</v>
      </c>
      <c r="BC64" s="131">
        <f t="shared" ref="BC64" si="197">BC60+BC62+BC63</f>
        <v>0</v>
      </c>
      <c r="BD64" s="131">
        <f t="shared" ref="BD64" si="198">BD60+BD62+BD63</f>
        <v>0</v>
      </c>
      <c r="BE64" s="131">
        <f t="shared" ref="BE64" si="199">BE60+BE62+BE63</f>
        <v>0</v>
      </c>
      <c r="BF64" s="131">
        <f t="shared" ref="BF64" si="200">BF60+BF62+BF63</f>
        <v>0</v>
      </c>
      <c r="BG64" s="241">
        <f>BF64</f>
        <v>0</v>
      </c>
      <c r="BH64" s="218"/>
      <c r="BI64" s="122"/>
    </row>
    <row r="65" spans="2:61" ht="12.6" outlineLevel="1" thickTop="1" x14ac:dyDescent="0.3">
      <c r="B65" s="246"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30">
        <f>'HEELJ - Saldos Bancários'!P10</f>
        <v>24.7</v>
      </c>
      <c r="O65" s="241">
        <f t="shared" ref="O65:O67" si="201">N65</f>
        <v>24.7</v>
      </c>
      <c r="P65" s="208"/>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1">
        <f t="shared" ref="AC65:AC67" si="202">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309866.39</v>
      </c>
      <c r="AO65" s="133">
        <f>'HEELJ - Saldos Bancários'!AL10</f>
        <v>34702.74</v>
      </c>
      <c r="AP65" s="133">
        <f>'HEELJ - Saldos Bancários'!AM10</f>
        <v>500824.54</v>
      </c>
      <c r="AQ65" s="133">
        <f>'HEELJ - Saldos Bancários'!AN10</f>
        <v>0.94</v>
      </c>
      <c r="AR65" s="241">
        <f t="shared" ref="AR65:AR67" si="203">AQ65</f>
        <v>0.94</v>
      </c>
      <c r="AS65" s="139">
        <f>AR65/$AR$69</f>
        <v>7.7814569536423836E-4</v>
      </c>
      <c r="AT65" s="115"/>
      <c r="AU65" s="133">
        <f>'HEELJ - Saldos Bancários'!AO10</f>
        <v>59393.04</v>
      </c>
      <c r="AV65" s="133">
        <f>'HEELJ - Saldos Bancários'!AP10</f>
        <v>35.880000000000003</v>
      </c>
      <c r="AW65" s="133">
        <f>'HEELJ - Saldos Bancários'!AQ10</f>
        <v>0</v>
      </c>
      <c r="AX65" s="133">
        <f>'HEELJ - Saldos Bancários'!AR10</f>
        <v>556961.01</v>
      </c>
      <c r="AY65" s="133">
        <f>'HEELJ - Saldos Bancários'!AS10</f>
        <v>1127598.75</v>
      </c>
      <c r="AZ65" s="133">
        <f>'HEELJ - Saldos Bancários'!AT10</f>
        <v>295.56</v>
      </c>
      <c r="BA65" s="133">
        <f>'HEELJ - Saldos Bancários'!AU10</f>
        <v>0</v>
      </c>
      <c r="BB65" s="133">
        <f>'HEELJ - Saldos Bancários'!AV10</f>
        <v>0</v>
      </c>
      <c r="BC65" s="133">
        <f>'HEELJ - Saldos Bancários'!AW10</f>
        <v>0</v>
      </c>
      <c r="BD65" s="133">
        <f>'HEELJ - Saldos Bancários'!AX10</f>
        <v>0</v>
      </c>
      <c r="BE65" s="133">
        <f>'HEELJ - Saldos Bancários'!AY10</f>
        <v>0</v>
      </c>
      <c r="BF65" s="133">
        <f>'HEELJ - Saldos Bancários'!AZ10</f>
        <v>0</v>
      </c>
      <c r="BG65" s="292">
        <f t="shared" ref="BG65:BG67" si="204">BF65</f>
        <v>0</v>
      </c>
      <c r="BH65" s="139">
        <f>BG65/$AR$69</f>
        <v>0</v>
      </c>
      <c r="BI65" s="115"/>
    </row>
    <row r="66" spans="2:61" outlineLevel="1" x14ac:dyDescent="0.3">
      <c r="B66" s="246"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30">
        <f>'HEELJ - Saldos Bancários'!P20</f>
        <v>1135631.44</v>
      </c>
      <c r="O66" s="241">
        <f t="shared" si="201"/>
        <v>1135631.44</v>
      </c>
      <c r="P66" s="208"/>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1">
        <f t="shared" si="202"/>
        <v>6071895.0299999993</v>
      </c>
      <c r="AD66" s="139">
        <f t="shared" ref="AD66:AD69" si="205">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185106.05000000002</v>
      </c>
      <c r="AO66" s="133">
        <f>'HEELJ - Saldos Bancários'!AL20</f>
        <v>1028.67</v>
      </c>
      <c r="AP66" s="133">
        <f>'HEELJ - Saldos Bancários'!AM20</f>
        <v>790220.92</v>
      </c>
      <c r="AQ66" s="133">
        <f>'HEELJ - Saldos Bancários'!AN20</f>
        <v>1207.06</v>
      </c>
      <c r="AR66" s="241">
        <f t="shared" si="203"/>
        <v>1207.06</v>
      </c>
      <c r="AS66" s="139">
        <f>AR66/$AR$69</f>
        <v>0.99922185430463573</v>
      </c>
      <c r="AT66" s="115"/>
      <c r="AU66" s="133">
        <f>'HEELJ - Saldos Bancários'!AO20</f>
        <v>90281.4</v>
      </c>
      <c r="AV66" s="133">
        <f>'HEELJ - Saldos Bancários'!AP20</f>
        <v>423424.54000000004</v>
      </c>
      <c r="AW66" s="133">
        <f>'HEELJ - Saldos Bancários'!AQ20</f>
        <v>76549.72</v>
      </c>
      <c r="AX66" s="133">
        <f>'HEELJ - Saldos Bancários'!AR20</f>
        <v>1000867.24</v>
      </c>
      <c r="AY66" s="133">
        <f>'HEELJ - Saldos Bancários'!AS20</f>
        <v>543136.29</v>
      </c>
      <c r="AZ66" s="133">
        <f>'HEELJ - Saldos Bancários'!AT20</f>
        <v>2344727.0299999998</v>
      </c>
      <c r="BA66" s="133">
        <f>'HEELJ - Saldos Bancários'!AU20</f>
        <v>0</v>
      </c>
      <c r="BB66" s="133">
        <f>'HEELJ - Saldos Bancários'!AV20</f>
        <v>0</v>
      </c>
      <c r="BC66" s="133">
        <f>'HEELJ - Saldos Bancários'!AW20</f>
        <v>0</v>
      </c>
      <c r="BD66" s="133">
        <f>'HEELJ - Saldos Bancários'!AX20</f>
        <v>0</v>
      </c>
      <c r="BE66" s="133">
        <f>'HEELJ - Saldos Bancários'!AY20</f>
        <v>0</v>
      </c>
      <c r="BF66" s="133">
        <f>'HEELJ - Saldos Bancários'!AZ20</f>
        <v>0</v>
      </c>
      <c r="BG66" s="292">
        <f t="shared" si="204"/>
        <v>0</v>
      </c>
      <c r="BH66" s="139">
        <f>BG66/$AR$69</f>
        <v>0</v>
      </c>
      <c r="BI66" s="115"/>
    </row>
    <row r="67" spans="2:61" outlineLevel="1" x14ac:dyDescent="0.3">
      <c r="B67" s="246" t="s">
        <v>109</v>
      </c>
      <c r="C67" s="131">
        <v>0</v>
      </c>
      <c r="D67" s="132">
        <v>0</v>
      </c>
      <c r="E67" s="132">
        <v>0</v>
      </c>
      <c r="F67" s="132">
        <v>0</v>
      </c>
      <c r="G67" s="132">
        <v>0</v>
      </c>
      <c r="H67" s="132">
        <v>0</v>
      </c>
      <c r="I67" s="132">
        <v>0</v>
      </c>
      <c r="J67" s="132">
        <v>0</v>
      </c>
      <c r="K67" s="132">
        <v>0</v>
      </c>
      <c r="L67" s="132">
        <v>0</v>
      </c>
      <c r="M67" s="132">
        <v>0</v>
      </c>
      <c r="N67" s="200">
        <v>0</v>
      </c>
      <c r="O67" s="241">
        <f t="shared" si="201"/>
        <v>0</v>
      </c>
      <c r="P67" s="208"/>
      <c r="Q67" s="150">
        <v>0</v>
      </c>
      <c r="R67" s="133">
        <v>0</v>
      </c>
      <c r="S67" s="133">
        <v>0</v>
      </c>
      <c r="T67" s="133">
        <v>0</v>
      </c>
      <c r="U67" s="133">
        <v>0</v>
      </c>
      <c r="V67" s="133">
        <v>0</v>
      </c>
      <c r="W67" s="133">
        <v>0</v>
      </c>
      <c r="X67" s="133">
        <v>0</v>
      </c>
      <c r="Y67" s="133">
        <v>0</v>
      </c>
      <c r="Z67" s="133">
        <v>0</v>
      </c>
      <c r="AA67" s="133">
        <v>0</v>
      </c>
      <c r="AB67" s="133">
        <v>0</v>
      </c>
      <c r="AC67" s="241">
        <f t="shared" si="202"/>
        <v>0</v>
      </c>
      <c r="AD67" s="139">
        <f t="shared" si="205"/>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1">
        <f t="shared" si="203"/>
        <v>0</v>
      </c>
      <c r="AS67" s="139">
        <f>AR67/$AR$69</f>
        <v>0</v>
      </c>
      <c r="AT67" s="115"/>
      <c r="AU67" s="150">
        <f>AU10</f>
        <v>0</v>
      </c>
      <c r="AV67" s="132">
        <v>0</v>
      </c>
      <c r="AW67" s="132">
        <v>0</v>
      </c>
      <c r="AX67" s="132">
        <v>0</v>
      </c>
      <c r="AY67" s="132">
        <v>0</v>
      </c>
      <c r="AZ67" s="132">
        <v>0</v>
      </c>
      <c r="BA67" s="158">
        <v>0</v>
      </c>
      <c r="BB67" s="132">
        <v>0</v>
      </c>
      <c r="BC67" s="133">
        <f>BC10</f>
        <v>0</v>
      </c>
      <c r="BD67" s="133">
        <f>BD10</f>
        <v>0</v>
      </c>
      <c r="BE67" s="133">
        <f>BE10</f>
        <v>0</v>
      </c>
      <c r="BF67" s="133">
        <f>BF10</f>
        <v>0</v>
      </c>
      <c r="BG67" s="241">
        <f t="shared" si="204"/>
        <v>0</v>
      </c>
      <c r="BH67" s="139">
        <f>BG67/$AR$69</f>
        <v>0</v>
      </c>
      <c r="BI67" s="115"/>
    </row>
    <row r="68" spans="2:61" x14ac:dyDescent="0.3">
      <c r="B68" s="249" t="s">
        <v>57</v>
      </c>
      <c r="C68" s="131">
        <v>0</v>
      </c>
      <c r="D68" s="132">
        <v>0</v>
      </c>
      <c r="E68" s="132">
        <v>0</v>
      </c>
      <c r="F68" s="132">
        <v>0</v>
      </c>
      <c r="G68" s="132">
        <v>0</v>
      </c>
      <c r="H68" s="132">
        <v>0</v>
      </c>
      <c r="I68" s="132">
        <v>0</v>
      </c>
      <c r="J68" s="132">
        <v>0</v>
      </c>
      <c r="K68" s="132">
        <v>0</v>
      </c>
      <c r="L68" s="132">
        <v>0</v>
      </c>
      <c r="M68" s="132">
        <v>0</v>
      </c>
      <c r="N68" s="200">
        <v>0</v>
      </c>
      <c r="O68" s="241">
        <f t="shared" si="160"/>
        <v>0</v>
      </c>
      <c r="P68" s="208"/>
      <c r="Q68" s="150">
        <v>0</v>
      </c>
      <c r="R68" s="133">
        <v>0</v>
      </c>
      <c r="S68" s="133">
        <v>0</v>
      </c>
      <c r="T68" s="133">
        <v>0</v>
      </c>
      <c r="U68" s="133">
        <v>0</v>
      </c>
      <c r="V68" s="133">
        <v>0</v>
      </c>
      <c r="W68" s="133">
        <v>0</v>
      </c>
      <c r="X68" s="133">
        <v>0</v>
      </c>
      <c r="Y68" s="133">
        <v>0</v>
      </c>
      <c r="Z68" s="133">
        <v>0</v>
      </c>
      <c r="AA68" s="133">
        <v>0</v>
      </c>
      <c r="AB68" s="133">
        <v>0</v>
      </c>
      <c r="AC68" s="241">
        <f t="shared" si="161"/>
        <v>0</v>
      </c>
      <c r="AD68" s="139">
        <f t="shared" si="205"/>
        <v>0</v>
      </c>
      <c r="AE68" s="122"/>
      <c r="AF68" s="150">
        <f>AF11</f>
        <v>0</v>
      </c>
      <c r="AG68" s="132">
        <v>0</v>
      </c>
      <c r="AH68" s="132">
        <v>0</v>
      </c>
      <c r="AI68" s="132">
        <v>0</v>
      </c>
      <c r="AJ68" s="132">
        <v>0</v>
      </c>
      <c r="AK68" s="132">
        <v>0</v>
      </c>
      <c r="AL68" s="132">
        <v>0</v>
      </c>
      <c r="AM68" s="132">
        <v>0</v>
      </c>
      <c r="AN68" s="132">
        <v>0</v>
      </c>
      <c r="AO68" s="132">
        <v>0</v>
      </c>
      <c r="AP68" s="132">
        <v>0</v>
      </c>
      <c r="AQ68" s="132">
        <v>0</v>
      </c>
      <c r="AR68" s="241">
        <f t="shared" si="162"/>
        <v>0</v>
      </c>
      <c r="AS68" s="139">
        <f>AR68/$AR$69</f>
        <v>0</v>
      </c>
      <c r="AT68" s="122"/>
      <c r="AU68" s="150">
        <f>AU11</f>
        <v>0</v>
      </c>
      <c r="AV68" s="132">
        <v>0</v>
      </c>
      <c r="AW68" s="132">
        <v>0</v>
      </c>
      <c r="AX68" s="132">
        <v>0</v>
      </c>
      <c r="AY68" s="132">
        <v>0</v>
      </c>
      <c r="AZ68" s="132">
        <v>0</v>
      </c>
      <c r="BA68" s="132">
        <v>0</v>
      </c>
      <c r="BB68" s="132">
        <v>0</v>
      </c>
      <c r="BC68" s="132">
        <v>0</v>
      </c>
      <c r="BD68" s="132">
        <v>0</v>
      </c>
      <c r="BE68" s="132">
        <v>0</v>
      </c>
      <c r="BF68" s="132">
        <v>0</v>
      </c>
      <c r="BG68" s="241">
        <f t="shared" ref="BG68" si="206">SUM(AU68:BF68)</f>
        <v>0</v>
      </c>
      <c r="BH68" s="139">
        <f>BG68/$AR$69</f>
        <v>0</v>
      </c>
      <c r="BI68" s="122"/>
    </row>
    <row r="69" spans="2:61" s="117" customFormat="1" x14ac:dyDescent="0.3">
      <c r="B69" s="249" t="s">
        <v>110</v>
      </c>
      <c r="C69" s="144">
        <f t="shared" ref="C69:O69" si="207">SUM(C65:C68)</f>
        <v>147844.24</v>
      </c>
      <c r="D69" s="134">
        <f t="shared" si="207"/>
        <v>403838.25</v>
      </c>
      <c r="E69" s="134">
        <f t="shared" si="207"/>
        <v>416805.55</v>
      </c>
      <c r="F69" s="134">
        <f t="shared" si="207"/>
        <v>160911.85</v>
      </c>
      <c r="G69" s="134">
        <f t="shared" si="207"/>
        <v>267204.24</v>
      </c>
      <c r="H69" s="134">
        <f t="shared" si="207"/>
        <v>388544.77</v>
      </c>
      <c r="I69" s="134">
        <f t="shared" si="207"/>
        <v>272471.52</v>
      </c>
      <c r="J69" s="134">
        <f t="shared" si="207"/>
        <v>143187.24</v>
      </c>
      <c r="K69" s="134">
        <f t="shared" si="207"/>
        <v>169487.19999999998</v>
      </c>
      <c r="L69" s="134">
        <f t="shared" si="207"/>
        <v>278508.5</v>
      </c>
      <c r="M69" s="134">
        <f t="shared" si="207"/>
        <v>128933.47</v>
      </c>
      <c r="N69" s="153">
        <f t="shared" si="207"/>
        <v>1135656.1399999999</v>
      </c>
      <c r="O69" s="241">
        <f t="shared" si="207"/>
        <v>1135656.1399999999</v>
      </c>
      <c r="P69" s="212"/>
      <c r="Q69" s="144">
        <f t="shared" ref="Q69:AC69" si="208">SUM(Q65:Q68)</f>
        <v>732683.55</v>
      </c>
      <c r="R69" s="134">
        <f t="shared" si="208"/>
        <v>560994.09</v>
      </c>
      <c r="S69" s="134">
        <f t="shared" si="208"/>
        <v>829613.30999999994</v>
      </c>
      <c r="T69" s="134">
        <f t="shared" si="208"/>
        <v>411206.95000000007</v>
      </c>
      <c r="U69" s="134">
        <f t="shared" si="208"/>
        <v>1800874.8900000001</v>
      </c>
      <c r="V69" s="134">
        <f t="shared" si="208"/>
        <v>1844659.1100000003</v>
      </c>
      <c r="W69" s="134">
        <f t="shared" si="208"/>
        <v>2550071.9900000002</v>
      </c>
      <c r="X69" s="134">
        <f t="shared" si="208"/>
        <v>2054219.49</v>
      </c>
      <c r="Y69" s="134">
        <f t="shared" si="208"/>
        <v>1764480.0899999999</v>
      </c>
      <c r="Z69" s="134">
        <f t="shared" si="208"/>
        <v>1670110.38</v>
      </c>
      <c r="AA69" s="134">
        <f t="shared" si="208"/>
        <v>2423520.08</v>
      </c>
      <c r="AB69" s="134">
        <f t="shared" si="208"/>
        <v>8878320.879999999</v>
      </c>
      <c r="AC69" s="241">
        <f t="shared" si="208"/>
        <v>8878320.879999999</v>
      </c>
      <c r="AD69" s="139">
        <f t="shared" si="205"/>
        <v>1</v>
      </c>
      <c r="AE69" s="122"/>
      <c r="AF69" s="144">
        <f t="shared" ref="AF69:AQ69" si="209">AF65+AF66+AF67+AF68</f>
        <v>8235270.8700000001</v>
      </c>
      <c r="AG69" s="134">
        <f t="shared" si="209"/>
        <v>6422611.4899999993</v>
      </c>
      <c r="AH69" s="134">
        <f t="shared" si="209"/>
        <v>6221881.1799999997</v>
      </c>
      <c r="AI69" s="134">
        <f t="shared" si="209"/>
        <v>5283032.7299999995</v>
      </c>
      <c r="AJ69" s="134">
        <f t="shared" si="209"/>
        <v>5275488.4799999995</v>
      </c>
      <c r="AK69" s="134">
        <f t="shared" si="209"/>
        <v>4353731.42</v>
      </c>
      <c r="AL69" s="154">
        <f t="shared" si="209"/>
        <v>3446686.6899999995</v>
      </c>
      <c r="AM69" s="134">
        <f t="shared" si="209"/>
        <v>989599.58</v>
      </c>
      <c r="AN69" s="134">
        <f t="shared" si="209"/>
        <v>494972.44000000006</v>
      </c>
      <c r="AO69" s="134">
        <f t="shared" si="209"/>
        <v>35731.409999999996</v>
      </c>
      <c r="AP69" s="134">
        <f t="shared" si="209"/>
        <v>1291045.46</v>
      </c>
      <c r="AQ69" s="134">
        <f t="shared" si="209"/>
        <v>1208</v>
      </c>
      <c r="AR69" s="241">
        <f t="shared" ref="AR69" si="210">SUM(AR65:AR68)</f>
        <v>1208</v>
      </c>
      <c r="AS69" s="139">
        <f>AR69/$AR$69</f>
        <v>1</v>
      </c>
      <c r="AT69" s="122"/>
      <c r="AU69" s="144">
        <f t="shared" ref="AU69:BF69" si="211">AU65+AU66+AU67+AU68</f>
        <v>149674.44</v>
      </c>
      <c r="AV69" s="134">
        <f t="shared" si="211"/>
        <v>423460.42000000004</v>
      </c>
      <c r="AW69" s="134">
        <f t="shared" si="211"/>
        <v>76549.72</v>
      </c>
      <c r="AX69" s="134">
        <f t="shared" si="211"/>
        <v>1557828.25</v>
      </c>
      <c r="AY69" s="134">
        <f t="shared" si="211"/>
        <v>1670735.04</v>
      </c>
      <c r="AZ69" s="134">
        <f t="shared" si="211"/>
        <v>2345022.59</v>
      </c>
      <c r="BA69" s="154">
        <f t="shared" si="211"/>
        <v>0</v>
      </c>
      <c r="BB69" s="134">
        <f t="shared" si="211"/>
        <v>0</v>
      </c>
      <c r="BC69" s="134">
        <f t="shared" si="211"/>
        <v>0</v>
      </c>
      <c r="BD69" s="134">
        <f t="shared" si="211"/>
        <v>0</v>
      </c>
      <c r="BE69" s="134">
        <f t="shared" si="211"/>
        <v>0</v>
      </c>
      <c r="BF69" s="134">
        <f t="shared" si="211"/>
        <v>0</v>
      </c>
      <c r="BG69" s="241">
        <f t="shared" ref="BG69" si="212">SUM(BG65:BG68)</f>
        <v>0</v>
      </c>
      <c r="BH69" s="139">
        <f>BG69/$AR$69</f>
        <v>0</v>
      </c>
      <c r="BI69" s="122"/>
    </row>
    <row r="70" spans="2:61" ht="12.6" thickBot="1" x14ac:dyDescent="0.35">
      <c r="B70" s="252" t="s">
        <v>111</v>
      </c>
      <c r="C70" s="159">
        <f>C64-C69</f>
        <v>0</v>
      </c>
      <c r="D70" s="159">
        <f t="shared" ref="D70:N70" si="213">D64-D69</f>
        <v>-2.6564113795757294E-3</v>
      </c>
      <c r="E70" s="159">
        <f t="shared" si="213"/>
        <v>0</v>
      </c>
      <c r="F70" s="159">
        <f t="shared" si="213"/>
        <v>0</v>
      </c>
      <c r="G70" s="159">
        <f t="shared" si="213"/>
        <v>0</v>
      </c>
      <c r="H70" s="159">
        <f t="shared" si="213"/>
        <v>0</v>
      </c>
      <c r="I70" s="159">
        <f t="shared" si="213"/>
        <v>0</v>
      </c>
      <c r="J70" s="159">
        <f t="shared" si="213"/>
        <v>-2.3283064365386963E-10</v>
      </c>
      <c r="K70" s="159">
        <f t="shared" si="213"/>
        <v>0</v>
      </c>
      <c r="L70" s="159">
        <f t="shared" si="213"/>
        <v>0</v>
      </c>
      <c r="M70" s="159">
        <f t="shared" si="213"/>
        <v>9.9999999511055648E-3</v>
      </c>
      <c r="N70" s="159">
        <f t="shared" si="213"/>
        <v>0</v>
      </c>
      <c r="O70" s="242">
        <f>SUM(C70:N70)</f>
        <v>7.3435883386991918E-3</v>
      </c>
      <c r="Q70" s="159">
        <f t="shared" ref="Q70" si="214">Q64-Q69</f>
        <v>0</v>
      </c>
      <c r="R70" s="159">
        <f t="shared" ref="R70" si="215">R64-R69</f>
        <v>0</v>
      </c>
      <c r="S70" s="159">
        <f t="shared" ref="S70" si="216">S64-S69</f>
        <v>0</v>
      </c>
      <c r="T70" s="159">
        <f t="shared" ref="T70" si="217">T64-T69</f>
        <v>0</v>
      </c>
      <c r="U70" s="159">
        <f t="shared" ref="U70" si="218">U64-U69</f>
        <v>0</v>
      </c>
      <c r="V70" s="325">
        <f t="shared" ref="V70" si="219">V64-V69</f>
        <v>0</v>
      </c>
      <c r="W70" s="325">
        <f t="shared" ref="W70" si="220">W64-W69</f>
        <v>0</v>
      </c>
      <c r="X70" s="159">
        <f t="shared" ref="X70" si="221">X64-X69</f>
        <v>0</v>
      </c>
      <c r="Y70" s="159">
        <f t="shared" ref="Y70" si="222">Y64-Y69</f>
        <v>0</v>
      </c>
      <c r="Z70" s="159">
        <f t="shared" ref="Z70" si="223">Z64-Z69</f>
        <v>0</v>
      </c>
      <c r="AA70" s="159">
        <f t="shared" ref="AA70" si="224">AA64-AA69</f>
        <v>0</v>
      </c>
      <c r="AB70" s="325">
        <f t="shared" ref="AB70" si="225">AB64-AB69</f>
        <v>1.0000001639127731E-2</v>
      </c>
      <c r="AC70" s="242">
        <f>SUM(Q70:AB70)</f>
        <v>1.0000001639127731E-2</v>
      </c>
      <c r="AD70" s="161"/>
      <c r="AE70" s="122"/>
      <c r="AF70" s="159">
        <f t="shared" ref="AF70" si="226">AF64-AF69</f>
        <v>0</v>
      </c>
      <c r="AG70" s="159">
        <f t="shared" ref="AG70" si="227">AG64-AG69</f>
        <v>0</v>
      </c>
      <c r="AH70" s="159">
        <f t="shared" ref="AH70" si="228">AH64-AH69</f>
        <v>0</v>
      </c>
      <c r="AI70" s="325">
        <f t="shared" ref="AI70" si="229">AI64-AI69</f>
        <v>0</v>
      </c>
      <c r="AJ70" s="325">
        <f t="shared" ref="AJ70" si="230">AJ64-AJ69</f>
        <v>0</v>
      </c>
      <c r="AK70" s="325">
        <f>AK64-AK69</f>
        <v>-3.0000004917383194E-3</v>
      </c>
      <c r="AL70" s="325">
        <f t="shared" ref="AL70" si="231">AL64-AL69</f>
        <v>0</v>
      </c>
      <c r="AM70" s="325">
        <f t="shared" ref="AM70" si="232">AM64-AM69</f>
        <v>-9.3132257461547852E-10</v>
      </c>
      <c r="AN70" s="325">
        <f t="shared" ref="AN70" si="233">AN64-AN69</f>
        <v>8.149072527885437E-10</v>
      </c>
      <c r="AO70" s="325">
        <f t="shared" ref="AO70" si="234">AO64-AO69</f>
        <v>1.5279510989785194E-10</v>
      </c>
      <c r="AP70" s="159">
        <f t="shared" ref="AP70" si="235">AP64-AP69</f>
        <v>0</v>
      </c>
      <c r="AQ70" s="159">
        <f t="shared" ref="AQ70" si="236">AQ64-AQ69</f>
        <v>4.7097820788621902E-3</v>
      </c>
      <c r="AR70" s="242">
        <f>SUM(AF70:AQ70)</f>
        <v>1.7097816235036589E-3</v>
      </c>
      <c r="AS70" s="161"/>
      <c r="AT70" s="122"/>
      <c r="AU70" s="159">
        <f>AU64-AU69</f>
        <v>-5.2386894822120667E-10</v>
      </c>
      <c r="AV70" s="160">
        <f t="shared" ref="AV70:BF70" si="237">AV64-AV69</f>
        <v>0</v>
      </c>
      <c r="AW70" s="160">
        <f t="shared" si="237"/>
        <v>-7.2759576141834259E-10</v>
      </c>
      <c r="AX70" s="160">
        <f t="shared" si="237"/>
        <v>0</v>
      </c>
      <c r="AY70" s="160">
        <f t="shared" si="237"/>
        <v>0</v>
      </c>
      <c r="AZ70" s="160">
        <f t="shared" si="237"/>
        <v>0</v>
      </c>
      <c r="BA70" s="160">
        <f t="shared" si="237"/>
        <v>0</v>
      </c>
      <c r="BB70" s="160">
        <f t="shared" si="237"/>
        <v>0</v>
      </c>
      <c r="BC70" s="160">
        <f t="shared" si="237"/>
        <v>0</v>
      </c>
      <c r="BD70" s="160">
        <f t="shared" si="237"/>
        <v>0</v>
      </c>
      <c r="BE70" s="160">
        <f t="shared" si="237"/>
        <v>0</v>
      </c>
      <c r="BF70" s="160">
        <f t="shared" si="237"/>
        <v>0</v>
      </c>
      <c r="BG70" s="242">
        <f>SUM(AU70:BF70)</f>
        <v>-1.2514647096395493E-9</v>
      </c>
      <c r="BH70" s="161"/>
      <c r="BI70" s="122"/>
    </row>
    <row r="71" spans="2:61" x14ac:dyDescent="0.3">
      <c r="B71" s="164"/>
      <c r="C71" s="164"/>
      <c r="D71" s="164"/>
      <c r="E71" s="164"/>
      <c r="F71" s="164"/>
      <c r="G71" s="164"/>
      <c r="H71" s="164"/>
      <c r="I71" s="164"/>
      <c r="J71" s="164"/>
      <c r="K71" s="164"/>
      <c r="L71" s="164"/>
      <c r="M71" s="164"/>
      <c r="N71" s="164"/>
      <c r="O71" s="165"/>
      <c r="Q71" s="164"/>
      <c r="R71" s="164"/>
      <c r="S71" s="164"/>
      <c r="T71" s="164"/>
      <c r="U71" s="164"/>
      <c r="V71" s="130"/>
      <c r="W71" s="164"/>
      <c r="X71" s="164"/>
      <c r="Y71" s="164"/>
      <c r="Z71" s="164"/>
      <c r="AA71" s="164"/>
      <c r="AB71" s="164"/>
      <c r="AC71" s="165"/>
      <c r="AD71" s="199"/>
      <c r="AF71" s="164"/>
      <c r="AG71" s="164"/>
      <c r="AH71" s="164"/>
      <c r="AI71" s="130">
        <f>AI69-AH69</f>
        <v>-938848.45000000019</v>
      </c>
      <c r="AJ71" s="164"/>
      <c r="AK71" s="164"/>
      <c r="AL71" s="164"/>
      <c r="AM71" s="164"/>
      <c r="AN71" s="164"/>
      <c r="AO71" s="164"/>
      <c r="AP71" s="164"/>
      <c r="AQ71" s="164"/>
      <c r="AR71" s="165"/>
      <c r="AU71" s="164"/>
      <c r="AV71" s="164"/>
      <c r="AW71" s="164"/>
      <c r="AX71" s="164"/>
      <c r="AY71" s="164"/>
      <c r="AZ71" s="164"/>
      <c r="BA71" s="164"/>
      <c r="BB71" s="164"/>
      <c r="BC71" s="164"/>
      <c r="BD71" s="164"/>
      <c r="BE71" s="164"/>
      <c r="BF71" s="164"/>
      <c r="BG71" s="165"/>
    </row>
    <row r="72" spans="2:61" x14ac:dyDescent="0.3">
      <c r="B72" s="164"/>
      <c r="C72" s="303">
        <f>C26+C31+C53+C59+C62+C63</f>
        <v>-52491.349999999627</v>
      </c>
      <c r="D72" s="303">
        <f t="shared" ref="D72:O72" si="238">D26+D31+D53+D59+D62+D63</f>
        <v>255994.00734358863</v>
      </c>
      <c r="E72" s="303">
        <f t="shared" si="238"/>
        <v>12967.299999999814</v>
      </c>
      <c r="F72" s="303">
        <f t="shared" si="238"/>
        <v>-255893.70000000007</v>
      </c>
      <c r="G72" s="303">
        <f t="shared" si="238"/>
        <v>106292.39000000013</v>
      </c>
      <c r="H72" s="303">
        <f t="shared" si="238"/>
        <v>-241264.96999999997</v>
      </c>
      <c r="I72" s="303">
        <f t="shared" si="238"/>
        <v>-332.09000000031665</v>
      </c>
      <c r="J72" s="303">
        <f t="shared" si="238"/>
        <v>516.18999999971129</v>
      </c>
      <c r="K72" s="303">
        <f t="shared" si="238"/>
        <v>505.35999999986961</v>
      </c>
      <c r="L72" s="303">
        <f t="shared" si="238"/>
        <v>50877.100000000362</v>
      </c>
      <c r="M72" s="303">
        <f t="shared" si="238"/>
        <v>-48274.350000000122</v>
      </c>
      <c r="N72" s="303">
        <f t="shared" si="238"/>
        <v>105.15999999968335</v>
      </c>
      <c r="O72" s="303">
        <f t="shared" si="238"/>
        <v>-170998.9526564104</v>
      </c>
      <c r="Q72" s="303">
        <f>Q26+Q31+Q53+Q59+Q62+Q63</f>
        <v>395737.04000000004</v>
      </c>
      <c r="R72" s="303">
        <f t="shared" ref="R72:AC72" si="239">R26+R31+R53+R59+R62+R63</f>
        <v>-77896.379999999888</v>
      </c>
      <c r="S72" s="303">
        <f t="shared" si="239"/>
        <v>270294.91000000038</v>
      </c>
      <c r="T72" s="303">
        <f t="shared" si="239"/>
        <v>-418406.3600000001</v>
      </c>
      <c r="U72" s="303">
        <f t="shared" si="239"/>
        <v>-129768.30999999959</v>
      </c>
      <c r="V72" s="303">
        <f t="shared" si="239"/>
        <v>37562.539999999397</v>
      </c>
      <c r="W72" s="303">
        <f t="shared" si="239"/>
        <v>-42390.600000000326</v>
      </c>
      <c r="X72" s="303">
        <f t="shared" si="239"/>
        <v>15332.680000000168</v>
      </c>
      <c r="Y72" s="303">
        <f t="shared" si="239"/>
        <v>286482.1800000004</v>
      </c>
      <c r="Z72" s="303">
        <f t="shared" si="239"/>
        <v>-287494.12999999919</v>
      </c>
      <c r="AA72" s="303">
        <f t="shared" si="239"/>
        <v>825359.06999999937</v>
      </c>
      <c r="AB72" s="303">
        <f t="shared" si="239"/>
        <v>1979177.06</v>
      </c>
      <c r="AC72" s="303">
        <f t="shared" si="239"/>
        <v>2853989.6999999993</v>
      </c>
      <c r="AF72" s="303">
        <f>AF26+AF31+AF53+AF59+AF62+AF63</f>
        <v>-2764748.5599999996</v>
      </c>
      <c r="AG72" s="303">
        <f t="shared" ref="AG72:AR72" si="240">AG26+AG31+AG53+AG59+AG62+AG63</f>
        <v>25690.540000000037</v>
      </c>
      <c r="AH72" s="303">
        <f t="shared" si="240"/>
        <v>26649.939999999944</v>
      </c>
      <c r="AI72" s="303">
        <f t="shared" si="240"/>
        <v>507788.16000000015</v>
      </c>
      <c r="AJ72" s="303">
        <f t="shared" si="240"/>
        <v>-484604.97999999952</v>
      </c>
      <c r="AK72" s="303">
        <f t="shared" si="240"/>
        <v>19208.287000000011</v>
      </c>
      <c r="AL72" s="303">
        <f t="shared" si="240"/>
        <v>15171.479999999516</v>
      </c>
      <c r="AM72" s="303">
        <f t="shared" si="240"/>
        <v>-24407.030000000726</v>
      </c>
      <c r="AN72" s="303">
        <f t="shared" si="240"/>
        <v>309442.43000000087</v>
      </c>
      <c r="AO72" s="303">
        <f t="shared" si="240"/>
        <v>-275174.31000000006</v>
      </c>
      <c r="AP72" s="303">
        <f t="shared" si="240"/>
        <v>466122.27000000048</v>
      </c>
      <c r="AQ72" s="303">
        <f t="shared" si="240"/>
        <v>-500769.86529021757</v>
      </c>
      <c r="AR72" s="303">
        <f t="shared" si="240"/>
        <v>-2679631.6382902153</v>
      </c>
      <c r="AU72" s="303">
        <f>AU26+AU31+AU53+AU59+AU62+AU63</f>
        <v>59485.749999999767</v>
      </c>
      <c r="AV72" s="303">
        <f t="shared" ref="AV72:BG72" si="241">AV26+AV31+AV53+AV59+AV62+AV63</f>
        <v>-59240.489999999758</v>
      </c>
      <c r="AW72" s="303">
        <f t="shared" si="241"/>
        <v>-104.65000000083819</v>
      </c>
      <c r="AX72" s="303">
        <f t="shared" si="241"/>
        <v>556978.13000000012</v>
      </c>
      <c r="AY72" s="303">
        <f t="shared" si="241"/>
        <v>570838.63000000035</v>
      </c>
      <c r="AZ72" s="303">
        <f t="shared" si="241"/>
        <v>-1127092.4399999985</v>
      </c>
      <c r="BA72" s="303">
        <f t="shared" si="241"/>
        <v>0</v>
      </c>
      <c r="BB72" s="303">
        <f t="shared" si="241"/>
        <v>0</v>
      </c>
      <c r="BC72" s="303">
        <f t="shared" si="241"/>
        <v>0</v>
      </c>
      <c r="BD72" s="303">
        <f t="shared" si="241"/>
        <v>0</v>
      </c>
      <c r="BE72" s="303">
        <f t="shared" si="241"/>
        <v>0</v>
      </c>
      <c r="BF72" s="303">
        <f t="shared" si="241"/>
        <v>0</v>
      </c>
      <c r="BG72" s="303">
        <f t="shared" si="241"/>
        <v>864.92999999964377</v>
      </c>
    </row>
    <row r="73" spans="2:61" x14ac:dyDescent="0.3">
      <c r="B73" s="164"/>
      <c r="C73" s="304">
        <f>SUMIFS('Conciliação Bancária 2016.17.18'!$J:$J,'Conciliação Bancária 2016.17.18'!$D:$D,'Base -Receita-Despesa'!C$5)</f>
        <v>-52491.349999999737</v>
      </c>
      <c r="D73" s="304">
        <f>SUMIFS('Conciliação Bancária 2016.17.18'!$J:$J,'Conciliação Bancária 2016.17.18'!$D:$D,'Base -Receita-Despesa'!D$5)</f>
        <v>255994.00734358878</v>
      </c>
      <c r="E73" s="304">
        <f>SUMIFS('Conciliação Bancária 2016.17.18'!$J:$J,'Conciliação Bancária 2016.17.18'!$D:$D,'Base -Receita-Despesa'!E$5)</f>
        <v>12967.299999999901</v>
      </c>
      <c r="F73" s="304">
        <f>SUMIFS('Conciliação Bancária 2016.17.18'!$J:$J,'Conciliação Bancária 2016.17.18'!$D:$D,'Base -Receita-Despesa'!F$5)</f>
        <v>-255893.69999999987</v>
      </c>
      <c r="G73" s="304">
        <f>SUMIFS('Conciliação Bancária 2016.17.18'!$J:$J,'Conciliação Bancária 2016.17.18'!$D:$D,'Base -Receita-Despesa'!G$5)</f>
        <v>106292.38999999968</v>
      </c>
      <c r="H73" s="304">
        <f>SUMIFS('Conciliação Bancária 2016.17.18'!$J:$J,'Conciliação Bancária 2016.17.18'!$D:$D,'Base -Receita-Despesa'!H$5)</f>
        <v>-241264.96999999991</v>
      </c>
      <c r="I73" s="304">
        <f>SUMIFS('Conciliação Bancária 2016.17.18'!$J:$J,'Conciliação Bancária 2016.17.18'!$D:$D,'Base -Receita-Despesa'!I$5)</f>
        <v>-332.08999999984275</v>
      </c>
      <c r="J73" s="304">
        <f>SUMIFS('Conciliação Bancária 2016.17.18'!$J:$J,'Conciliação Bancária 2016.17.18'!$D:$D,'Base -Receita-Despesa'!J$5)</f>
        <v>516.18999999992957</v>
      </c>
      <c r="K73" s="304">
        <f>SUMIFS('Conciliação Bancária 2016.17.18'!$J:$J,'Conciliação Bancária 2016.17.18'!$D:$D,'Base -Receita-Despesa'!K$5)</f>
        <v>505.35999999985307</v>
      </c>
      <c r="L73" s="304">
        <f>SUMIFS('Conciliação Bancária 2016.17.18'!$J:$J,'Conciliação Bancária 2016.17.18'!$D:$D,'Base -Receita-Despesa'!L$5)</f>
        <v>50877.099999999933</v>
      </c>
      <c r="M73" s="304">
        <f>SUMIFS('Conciliação Bancária 2016.17.18'!$J:$J,'Conciliação Bancária 2016.17.18'!$D:$D,'Base -Receita-Despesa'!M$5)</f>
        <v>-48274.350000000035</v>
      </c>
      <c r="N73" s="304">
        <f>SUMIFS('Conciliação Bancária 2016.17.18'!$J:$J,'Conciliação Bancária 2016.17.18'!$D:$D,'Base -Receita-Despesa'!N$5)</f>
        <v>105.16000000023749</v>
      </c>
      <c r="O73" s="303">
        <f>SUMIFS('Conciliação Bancária 2016.17.18'!$J:$J,'Conciliação Bancária 2016.17.18'!$A:$A,C3)</f>
        <v>-170998.95265641194</v>
      </c>
      <c r="Q73" s="304">
        <f>SUMIFS('Conciliação Bancária 2016.17.18'!$J:$J,'Conciliação Bancária 2016.17.18'!$D:$D,'Base -Receita-Despesa'!Q$5)</f>
        <v>395737.03999999986</v>
      </c>
      <c r="R73" s="304">
        <f>SUMIFS('Conciliação Bancária 2016.17.18'!$J:$J,'Conciliação Bancária 2016.17.18'!$D:$D,'Base -Receita-Despesa'!R$5)</f>
        <v>-77896.379999999903</v>
      </c>
      <c r="S73" s="304">
        <f>SUMIFS('Conciliação Bancária 2016.17.18'!$J:$J,'Conciliação Bancária 2016.17.18'!$D:$D,'Base -Receita-Despesa'!S$5)</f>
        <v>270294.90999999986</v>
      </c>
      <c r="T73" s="304">
        <f>SUMIFS('Conciliação Bancária 2016.17.18'!$J:$J,'Conciliação Bancária 2016.17.18'!$D:$D,'Base -Receita-Despesa'!T$5)</f>
        <v>-418406.36000000034</v>
      </c>
      <c r="U73" s="304">
        <f>SUMIFS('Conciliação Bancária 2016.17.18'!$J:$J,'Conciliação Bancária 2016.17.18'!$D:$D,'Base -Receita-Despesa'!U$5)</f>
        <v>-129768.31</v>
      </c>
      <c r="V73" s="304">
        <f>SUMIFS('Conciliação Bancária 2016.17.18'!$J:$J,'Conciliação Bancária 2016.17.18'!$D:$D,'Base -Receita-Despesa'!V$5)</f>
        <v>37562.539999999884</v>
      </c>
      <c r="W73" s="304">
        <f>SUMIFS('Conciliação Bancária 2016.17.18'!$J:$J,'Conciliação Bancária 2016.17.18'!$D:$D,'Base -Receita-Despesa'!W$5)</f>
        <v>-42390.600000000682</v>
      </c>
      <c r="X73" s="304">
        <f>SUMIFS('Conciliação Bancária 2016.17.18'!$J:$J,'Conciliação Bancária 2016.17.18'!$D:$D,'Base -Receita-Despesa'!X$5)</f>
        <v>15332.680000000348</v>
      </c>
      <c r="Y73" s="304">
        <f>SUMIFS('Conciliação Bancária 2016.17.18'!$J:$J,'Conciliação Bancária 2016.17.18'!$D:$D,'Base -Receita-Despesa'!Y$5)</f>
        <v>286482.17999999976</v>
      </c>
      <c r="Z73" s="304">
        <f>SUMIFS('Conciliação Bancária 2016.17.18'!$J:$J,'Conciliação Bancária 2016.17.18'!$D:$D,'Base -Receita-Despesa'!Z$5)</f>
        <v>-287494.13000000076</v>
      </c>
      <c r="AA73" s="304">
        <f>SUMIFS('Conciliação Bancária 2016.17.18'!$J:$J,'Conciliação Bancária 2016.17.18'!$D:$D,'Base -Receita-Despesa'!AA$5)</f>
        <v>825359.0699999996</v>
      </c>
      <c r="AB73" s="304">
        <f>SUMIFS('Conciliação Bancária 2016.17.18'!$J:$J,'Conciliação Bancária 2016.17.18'!$D:$D,'Base -Receita-Despesa'!AB$5)</f>
        <v>1979177.0600000061</v>
      </c>
      <c r="AC73" s="303">
        <f>SUMIFS('Conciliação Bancária 2016.17.18'!$J:$J,'Conciliação Bancária 2016.17.18'!$A:$A,Q3)</f>
        <v>2853989.6999999983</v>
      </c>
      <c r="AF73" s="304">
        <f>SUMIFS('Conciliação Bancária 2016.17.18'!$J:$J,'Conciliação Bancária 2016.17.18'!$D:$D,'Base -Receita-Despesa'!AF$5)</f>
        <v>-2764748.5600000024</v>
      </c>
      <c r="AG73" s="304">
        <f>SUMIFS('Conciliação Bancária 2016.17.18'!$J:$J,'Conciliação Bancária 2016.17.18'!$D:$D,'Base -Receita-Despesa'!AG$5)</f>
        <v>25690.540000000037</v>
      </c>
      <c r="AH73" s="304">
        <f>SUMIFS('Conciliação Bancária 2016.17.18'!$J:$J,'Conciliação Bancária 2016.17.18'!$D:$D,'Base -Receita-Despesa'!AH$5)</f>
        <v>26649.939999999769</v>
      </c>
      <c r="AI73" s="304">
        <f>SUMIFS('Conciliação Bancária 2016.17.18'!$J:$J,'Conciliação Bancária 2016.17.18'!$D:$D,'Base -Receita-Despesa'!AI$5)</f>
        <v>507788.16000000125</v>
      </c>
      <c r="AJ73" s="304">
        <f>SUMIFS('Conciliação Bancária 2016.17.18'!$J:$J,'Conciliação Bancária 2016.17.18'!$D:$D,'Base -Receita-Despesa'!AJ$5)</f>
        <v>-484604.97999999917</v>
      </c>
      <c r="AK73" s="304">
        <f>SUMIFS('Conciliação Bancária 2016.17.18'!$J:$J,'Conciliação Bancária 2016.17.18'!$D:$D,'Base -Receita-Despesa'!AK$5)</f>
        <v>19208.287000000128</v>
      </c>
      <c r="AL73" s="304">
        <f>SUMIFS('Conciliação Bancária 2016.17.18'!$J:$J,'Conciliação Bancária 2016.17.18'!$D:$D,'Base -Receita-Despesa'!AL$5)</f>
        <v>15171.480000000085</v>
      </c>
      <c r="AM73" s="304">
        <f>SUMIFS('Conciliação Bancária 2016.17.18'!$J:$J,'Conciliação Bancária 2016.17.18'!$D:$D,'Base -Receita-Despesa'!AM$5)</f>
        <v>-24407.02999999989</v>
      </c>
      <c r="AN73" s="304">
        <f>SUMIFS('Conciliação Bancária 2016.17.18'!$J:$J,'Conciliação Bancária 2016.17.18'!$D:$D,'Base -Receita-Despesa'!AN$5)</f>
        <v>309442.42999999993</v>
      </c>
      <c r="AO73" s="304">
        <f>SUMIFS('Conciliação Bancária 2016.17.18'!$J:$J,'Conciliação Bancária 2016.17.18'!$D:$D,'Base -Receita-Despesa'!AO$5)</f>
        <v>-275174.30999999994</v>
      </c>
      <c r="AP73" s="304">
        <f>SUMIFS('Conciliação Bancária 2016.17.18'!$J:$J,'Conciliação Bancária 2016.17.18'!$D:$D,'Base -Receita-Despesa'!AP$5)</f>
        <v>466122.26999999984</v>
      </c>
      <c r="AQ73" s="304">
        <f>SUMIFS('Conciliação Bancária 2016.17.18'!$J:$J,'Conciliação Bancária 2016.17.18'!$D:$D,'Base -Receita-Despesa'!AQ$5)</f>
        <v>-500769.86529021885</v>
      </c>
      <c r="AR73" s="303">
        <f>SUMIFS('Conciliação Bancária 2016.17.18'!$J:$J,'Conciliação Bancária 2016.17.18'!$A:$A,AF3)</f>
        <v>-2679631.6382902171</v>
      </c>
      <c r="AU73" s="303">
        <f>SUMIFS('Conciliação Bancária 2016.17.18'!$J:$J,'Conciliação Bancária 2016.17.18'!$D:$D,'Base -Receita-Despesa'!AU$5)</f>
        <v>59485.750000000116</v>
      </c>
      <c r="AV73" s="303">
        <f>SUMIFS('Conciliação Bancária 2016.17.18'!$J:$J,'Conciliação Bancária 2016.17.18'!$D:$D,'Base -Receita-Despesa'!AV$5)</f>
        <v>-59240.490000000085</v>
      </c>
      <c r="AW73" s="303">
        <f>SUMIFS('Conciliação Bancária 2016.17.18'!$J:$J,'Conciliação Bancária 2016.17.18'!$D:$D,'Base -Receita-Despesa'!AW$5)</f>
        <v>-104.65000000002328</v>
      </c>
      <c r="AX73" s="303">
        <f>SUMIFS('Conciliação Bancária 2016.17.18'!$J:$J,'Conciliação Bancária 2016.17.18'!$D:$D,'Base -Receita-Despesa'!AX$5)</f>
        <v>556978.12999999989</v>
      </c>
      <c r="AY73" s="303">
        <f>SUMIFS('Conciliação Bancária 2016.17.18'!$J:$J,'Conciliação Bancária 2016.17.18'!$D:$D,'Base -Receita-Despesa'!AY$5)</f>
        <v>570838.62999999861</v>
      </c>
      <c r="AZ73" s="303">
        <f>SUMIFS('Conciliação Bancária 2016.17.18'!$J:$J,'Conciliação Bancária 2016.17.18'!$D:$D,'Base -Receita-Despesa'!AZ$5)</f>
        <v>-1127092.44</v>
      </c>
      <c r="BA73" s="303">
        <f>SUMIFS('Conciliação Bancária 2016.17.18'!$J:$J,'Conciliação Bancária 2016.17.18'!$D:$D,'Base -Receita-Despesa'!BA$5)</f>
        <v>0</v>
      </c>
      <c r="BB73" s="303">
        <f>SUMIFS('Conciliação Bancária 2016.17.18'!$J:$J,'Conciliação Bancária 2016.17.18'!$D:$D,'Base -Receita-Despesa'!BB$5)</f>
        <v>0</v>
      </c>
      <c r="BC73" s="303">
        <f>SUMIFS('Conciliação Bancária 2016.17.18'!$J:$J,'Conciliação Bancária 2016.17.18'!$D:$D,'Base -Receita-Despesa'!BC$5)</f>
        <v>0</v>
      </c>
      <c r="BD73" s="303">
        <f>SUMIFS('Conciliação Bancária 2016.17.18'!$J:$J,'Conciliação Bancária 2016.17.18'!$D:$D,'Base -Receita-Despesa'!BD$5)</f>
        <v>0</v>
      </c>
      <c r="BE73" s="303">
        <f>SUMIFS('Conciliação Bancária 2016.17.18'!$J:$J,'Conciliação Bancária 2016.17.18'!$D:$D,'Base -Receita-Despesa'!BE$5)</f>
        <v>0</v>
      </c>
      <c r="BF73" s="303">
        <f>SUMIFS('Conciliação Bancária 2016.17.18'!$J:$J,'Conciliação Bancária 2016.17.18'!$D:$D,'Base -Receita-Despesa'!BF$5)</f>
        <v>0</v>
      </c>
      <c r="BG73" s="303">
        <f>SUMIFS('Conciliação Bancária 2016.17.18'!$J:$J,'Conciliação Bancária 2016.17.18'!$A:$A,AU3)</f>
        <v>864.92999999964604</v>
      </c>
    </row>
    <row r="74" spans="2:61" x14ac:dyDescent="0.3">
      <c r="B74" s="164"/>
      <c r="C74" s="117" t="b">
        <f t="shared" ref="C74:O74" si="242">ROUND(C72,2)=ROUND(C73,2)</f>
        <v>1</v>
      </c>
      <c r="D74" s="117" t="b">
        <f t="shared" si="242"/>
        <v>1</v>
      </c>
      <c r="E74" s="117" t="b">
        <f t="shared" si="242"/>
        <v>1</v>
      </c>
      <c r="F74" s="117" t="b">
        <f t="shared" si="242"/>
        <v>1</v>
      </c>
      <c r="G74" s="117" t="b">
        <f t="shared" si="242"/>
        <v>1</v>
      </c>
      <c r="H74" s="117" t="b">
        <f t="shared" si="242"/>
        <v>1</v>
      </c>
      <c r="I74" s="117" t="b">
        <f t="shared" si="242"/>
        <v>1</v>
      </c>
      <c r="J74" s="117" t="b">
        <f t="shared" si="242"/>
        <v>1</v>
      </c>
      <c r="K74" s="117" t="b">
        <f t="shared" si="242"/>
        <v>1</v>
      </c>
      <c r="L74" s="117" t="b">
        <f t="shared" si="242"/>
        <v>1</v>
      </c>
      <c r="M74" s="117" t="b">
        <f t="shared" si="242"/>
        <v>1</v>
      </c>
      <c r="N74" s="117" t="b">
        <f t="shared" si="242"/>
        <v>1</v>
      </c>
      <c r="O74" s="117" t="b">
        <f t="shared" si="242"/>
        <v>1</v>
      </c>
      <c r="P74" s="213"/>
      <c r="Q74" s="117" t="b">
        <f t="shared" ref="Q74:AC74" si="243">ROUND(Q72,2)=ROUND(Q73,2)</f>
        <v>1</v>
      </c>
      <c r="R74" s="117" t="b">
        <f t="shared" si="243"/>
        <v>1</v>
      </c>
      <c r="S74" s="117" t="b">
        <f t="shared" si="243"/>
        <v>1</v>
      </c>
      <c r="T74" s="117" t="b">
        <f t="shared" si="243"/>
        <v>1</v>
      </c>
      <c r="U74" s="117" t="b">
        <f t="shared" si="243"/>
        <v>1</v>
      </c>
      <c r="V74" s="117" t="b">
        <f t="shared" si="243"/>
        <v>1</v>
      </c>
      <c r="W74" s="117" t="b">
        <f t="shared" si="243"/>
        <v>1</v>
      </c>
      <c r="X74" s="117" t="b">
        <f t="shared" si="243"/>
        <v>1</v>
      </c>
      <c r="Y74" s="117" t="b">
        <f t="shared" si="243"/>
        <v>1</v>
      </c>
      <c r="Z74" s="117" t="b">
        <f t="shared" si="243"/>
        <v>1</v>
      </c>
      <c r="AA74" s="117" t="b">
        <f t="shared" si="243"/>
        <v>1</v>
      </c>
      <c r="AB74" s="117" t="b">
        <f t="shared" si="243"/>
        <v>1</v>
      </c>
      <c r="AC74" s="117" t="b">
        <f t="shared" si="243"/>
        <v>1</v>
      </c>
      <c r="AE74" s="117"/>
      <c r="AF74" s="117" t="b">
        <f t="shared" ref="AF74:AR74" si="244">ROUND(AF72,2)=ROUND(AF73,2)</f>
        <v>1</v>
      </c>
      <c r="AG74" s="117" t="b">
        <f t="shared" si="244"/>
        <v>1</v>
      </c>
      <c r="AH74" s="117" t="b">
        <f t="shared" si="244"/>
        <v>1</v>
      </c>
      <c r="AI74" s="117" t="b">
        <f t="shared" si="244"/>
        <v>1</v>
      </c>
      <c r="AJ74" s="117" t="b">
        <f t="shared" si="244"/>
        <v>1</v>
      </c>
      <c r="AK74" s="117" t="b">
        <f t="shared" si="244"/>
        <v>1</v>
      </c>
      <c r="AL74" s="117" t="b">
        <f t="shared" si="244"/>
        <v>1</v>
      </c>
      <c r="AM74" s="117" t="b">
        <f t="shared" si="244"/>
        <v>1</v>
      </c>
      <c r="AN74" s="117" t="b">
        <f t="shared" si="244"/>
        <v>1</v>
      </c>
      <c r="AO74" s="117" t="b">
        <f t="shared" si="244"/>
        <v>1</v>
      </c>
      <c r="AP74" s="117" t="b">
        <f t="shared" si="244"/>
        <v>1</v>
      </c>
      <c r="AQ74" s="117" t="b">
        <f t="shared" si="244"/>
        <v>1</v>
      </c>
      <c r="AR74" s="117" t="b">
        <f t="shared" si="244"/>
        <v>1</v>
      </c>
      <c r="AT74" s="117"/>
      <c r="AU74" s="117" t="b">
        <f t="shared" ref="AU74:BG74" si="245">ROUND(AU72,2)=ROUND(AU73,2)</f>
        <v>1</v>
      </c>
      <c r="AV74" s="117" t="b">
        <f t="shared" si="245"/>
        <v>1</v>
      </c>
      <c r="AW74" s="117" t="b">
        <f t="shared" si="245"/>
        <v>1</v>
      </c>
      <c r="AX74" s="117" t="b">
        <f t="shared" si="245"/>
        <v>1</v>
      </c>
      <c r="AY74" s="117" t="b">
        <f t="shared" si="245"/>
        <v>1</v>
      </c>
      <c r="AZ74" s="117" t="b">
        <f t="shared" si="245"/>
        <v>1</v>
      </c>
      <c r="BA74" s="117" t="b">
        <f t="shared" si="245"/>
        <v>1</v>
      </c>
      <c r="BB74" s="117" t="b">
        <f t="shared" si="245"/>
        <v>1</v>
      </c>
      <c r="BC74" s="117" t="b">
        <f t="shared" si="245"/>
        <v>1</v>
      </c>
      <c r="BD74" s="117" t="b">
        <f t="shared" si="245"/>
        <v>1</v>
      </c>
      <c r="BE74" s="117" t="b">
        <f t="shared" si="245"/>
        <v>1</v>
      </c>
      <c r="BF74" s="117" t="b">
        <f t="shared" si="245"/>
        <v>1</v>
      </c>
      <c r="BG74" s="117" t="b">
        <f t="shared" si="245"/>
        <v>1</v>
      </c>
      <c r="BI74" s="117"/>
    </row>
    <row r="75" spans="2:61" x14ac:dyDescent="0.3">
      <c r="B75" s="164"/>
      <c r="C75" s="164"/>
      <c r="D75" s="164"/>
      <c r="E75" s="164"/>
      <c r="F75" s="164"/>
      <c r="G75" s="164"/>
      <c r="H75" s="164"/>
      <c r="I75" s="164"/>
      <c r="J75" s="164"/>
      <c r="K75" s="164"/>
      <c r="L75" s="164"/>
      <c r="M75" s="164"/>
      <c r="N75" s="164"/>
      <c r="P75" s="213"/>
      <c r="Q75" s="117"/>
      <c r="R75" s="117"/>
      <c r="S75" s="117"/>
      <c r="T75" s="117"/>
      <c r="U75" s="117"/>
      <c r="V75" s="117"/>
      <c r="W75" s="117"/>
      <c r="X75" s="117"/>
      <c r="Y75" s="117"/>
      <c r="Z75" s="117"/>
      <c r="AA75" s="117"/>
      <c r="AB75" s="117"/>
      <c r="AC75" s="140"/>
      <c r="AE75" s="117"/>
      <c r="AF75" s="162"/>
      <c r="AG75" s="162"/>
      <c r="AH75" s="162"/>
      <c r="AI75" s="118"/>
      <c r="AK75" s="119"/>
      <c r="AL75" s="163"/>
      <c r="AT75" s="117"/>
      <c r="AU75" s="162"/>
      <c r="AV75" s="162"/>
      <c r="AW75" s="162"/>
      <c r="AX75" s="118"/>
      <c r="AZ75" s="119"/>
      <c r="BA75" s="163"/>
      <c r="BI75" s="117"/>
    </row>
    <row r="76" spans="2:61" x14ac:dyDescent="0.3">
      <c r="B76" s="164"/>
      <c r="C76" s="164"/>
      <c r="D76" s="164"/>
      <c r="E76" s="164"/>
      <c r="F76" s="164"/>
      <c r="G76" s="164"/>
      <c r="H76" s="164"/>
      <c r="I76" s="164"/>
      <c r="J76" s="164"/>
      <c r="K76" s="164"/>
      <c r="L76" s="164"/>
      <c r="M76" s="164"/>
      <c r="N76" s="164"/>
      <c r="P76" s="213"/>
      <c r="Q76" s="117"/>
      <c r="R76" s="117"/>
      <c r="S76" s="117"/>
      <c r="T76" s="117"/>
      <c r="U76" s="117"/>
      <c r="V76" s="117"/>
      <c r="W76" s="117"/>
      <c r="X76" s="117"/>
      <c r="Y76" s="117"/>
      <c r="Z76" s="117"/>
      <c r="AA76" s="117"/>
      <c r="AB76" s="117"/>
      <c r="AC76" s="140"/>
      <c r="AE76" s="117"/>
      <c r="AF76" s="162"/>
      <c r="AG76" s="162"/>
      <c r="AH76" s="162"/>
      <c r="AI76" s="118"/>
      <c r="AK76" s="119"/>
      <c r="AL76" s="163"/>
      <c r="AT76" s="117"/>
      <c r="AU76" s="162"/>
      <c r="AV76" s="162"/>
      <c r="AW76" s="162"/>
      <c r="AX76" s="118"/>
      <c r="AZ76" s="119"/>
      <c r="BA76" s="163"/>
      <c r="BI76" s="117"/>
    </row>
    <row r="77" spans="2:61" x14ac:dyDescent="0.3">
      <c r="B77" s="164"/>
      <c r="C77" s="164"/>
      <c r="D77" s="164"/>
      <c r="E77" s="164"/>
      <c r="F77" s="164"/>
      <c r="G77" s="164"/>
      <c r="H77" s="164"/>
      <c r="I77" s="164"/>
      <c r="J77" s="164"/>
      <c r="K77" s="164"/>
      <c r="L77" s="164"/>
      <c r="M77" s="164"/>
      <c r="N77" s="164"/>
      <c r="P77" s="213"/>
      <c r="Q77" s="117"/>
      <c r="R77" s="117"/>
      <c r="S77" s="117"/>
      <c r="T77" s="117"/>
      <c r="U77" s="117"/>
      <c r="V77" s="117"/>
      <c r="W77" s="117"/>
      <c r="X77" s="117"/>
      <c r="Y77" s="117"/>
      <c r="Z77" s="117"/>
      <c r="AA77" s="117"/>
      <c r="AB77" s="117"/>
      <c r="AC77" s="140"/>
      <c r="AE77" s="117"/>
      <c r="AF77" s="162"/>
      <c r="AG77" s="162"/>
      <c r="AH77" s="162"/>
      <c r="AI77" s="118"/>
      <c r="AK77" s="119"/>
      <c r="AL77" s="163"/>
      <c r="AT77" s="117"/>
      <c r="AU77" s="162"/>
      <c r="AV77" s="162"/>
      <c r="AW77" s="162"/>
      <c r="AX77" s="118"/>
      <c r="AZ77" s="119"/>
      <c r="BA77" s="163"/>
      <c r="BI77" s="117"/>
    </row>
    <row r="78" spans="2:61" x14ac:dyDescent="0.3">
      <c r="B78" s="164"/>
      <c r="C78" s="164"/>
      <c r="D78" s="164"/>
      <c r="E78" s="164"/>
      <c r="F78" s="164"/>
      <c r="G78" s="164"/>
      <c r="H78" s="164"/>
      <c r="I78" s="164"/>
      <c r="J78" s="164"/>
      <c r="K78" s="164"/>
      <c r="L78" s="164"/>
      <c r="M78" s="164"/>
      <c r="N78" s="164"/>
      <c r="P78" s="213"/>
      <c r="Q78" s="117"/>
      <c r="R78" s="117"/>
      <c r="S78" s="117"/>
      <c r="T78" s="117"/>
      <c r="U78" s="117"/>
      <c r="V78" s="117"/>
      <c r="W78" s="117"/>
      <c r="X78" s="117"/>
      <c r="Y78" s="117"/>
      <c r="Z78" s="117"/>
      <c r="AA78" s="117"/>
      <c r="AB78" s="117"/>
      <c r="AC78" s="140"/>
      <c r="AE78" s="117"/>
      <c r="AF78" s="162"/>
      <c r="AG78" s="162"/>
      <c r="AH78" s="162"/>
      <c r="AI78" s="162"/>
      <c r="AK78" s="119"/>
      <c r="AL78" s="163"/>
      <c r="AT78" s="117"/>
      <c r="AU78" s="162"/>
      <c r="AV78" s="162"/>
      <c r="AW78" s="162"/>
      <c r="AX78" s="162"/>
      <c r="AZ78" s="119"/>
      <c r="BA78" s="163"/>
      <c r="BI78" s="117"/>
    </row>
    <row r="79" spans="2:61" x14ac:dyDescent="0.3">
      <c r="P79" s="213"/>
      <c r="Q79" s="117"/>
      <c r="R79" s="117"/>
      <c r="S79" s="117"/>
      <c r="T79" s="117"/>
      <c r="U79" s="117"/>
      <c r="V79" s="117"/>
      <c r="W79" s="117"/>
      <c r="X79" s="117"/>
      <c r="Y79" s="117"/>
      <c r="Z79" s="117"/>
      <c r="AA79" s="117"/>
      <c r="AB79" s="117"/>
      <c r="AC79" s="140"/>
      <c r="AE79" s="117"/>
      <c r="AF79" s="162"/>
      <c r="AG79" s="162"/>
      <c r="AH79" s="162"/>
      <c r="AI79" s="118"/>
      <c r="AK79" s="119"/>
      <c r="AL79" s="163"/>
      <c r="AT79" s="117"/>
      <c r="AU79" s="162"/>
      <c r="AV79" s="162"/>
      <c r="AW79" s="162"/>
      <c r="AX79" s="118"/>
      <c r="AZ79" s="119"/>
      <c r="BA79" s="163"/>
      <c r="BI79" s="117"/>
    </row>
    <row r="80" spans="2:61" x14ac:dyDescent="0.3">
      <c r="P80" s="213"/>
      <c r="Q80" s="117"/>
      <c r="R80" s="117"/>
      <c r="S80" s="117"/>
      <c r="T80" s="117"/>
      <c r="U80" s="117"/>
      <c r="V80" s="117"/>
      <c r="W80" s="117"/>
      <c r="X80" s="117"/>
      <c r="Y80" s="117"/>
      <c r="Z80" s="117"/>
      <c r="AA80" s="117"/>
      <c r="AB80" s="117"/>
      <c r="AC80" s="140"/>
      <c r="AE80" s="117"/>
      <c r="AF80" s="162"/>
      <c r="AG80" s="162"/>
      <c r="AH80" s="162"/>
      <c r="AI80" s="118"/>
      <c r="AL80" s="163"/>
      <c r="AT80" s="117"/>
      <c r="AU80" s="162"/>
      <c r="AV80" s="162"/>
      <c r="AW80" s="162"/>
      <c r="AX80" s="118"/>
      <c r="BA80" s="163"/>
      <c r="BI80" s="117"/>
    </row>
    <row r="81" spans="2:61" x14ac:dyDescent="0.3">
      <c r="P81" s="213"/>
      <c r="Q81" s="117"/>
      <c r="R81" s="117"/>
      <c r="S81" s="117"/>
      <c r="T81" s="117"/>
      <c r="U81" s="117"/>
      <c r="V81" s="117"/>
      <c r="W81" s="117"/>
      <c r="X81" s="117"/>
      <c r="Y81" s="117"/>
      <c r="Z81" s="117"/>
      <c r="AA81" s="117"/>
      <c r="AB81" s="117"/>
      <c r="AC81" s="140"/>
      <c r="AE81" s="117"/>
      <c r="AF81" s="162"/>
      <c r="AG81" s="162"/>
      <c r="AH81" s="162"/>
      <c r="AI81" s="118"/>
      <c r="AK81" s="119"/>
      <c r="AL81" s="163"/>
      <c r="AT81" s="117"/>
      <c r="AU81" s="162"/>
      <c r="AV81" s="162"/>
      <c r="AW81" s="162"/>
      <c r="AX81" s="118"/>
      <c r="AZ81" s="119"/>
      <c r="BA81" s="163"/>
      <c r="BI81" s="117"/>
    </row>
    <row r="82" spans="2:61" s="117" customFormat="1" x14ac:dyDescent="0.3">
      <c r="B82" s="140"/>
      <c r="C82" s="140"/>
      <c r="D82" s="140"/>
      <c r="E82" s="140"/>
      <c r="F82" s="140"/>
      <c r="G82" s="140"/>
      <c r="H82" s="140"/>
      <c r="I82" s="140"/>
      <c r="J82" s="140"/>
      <c r="K82" s="140"/>
      <c r="L82" s="140"/>
      <c r="M82" s="140"/>
      <c r="N82" s="140"/>
      <c r="P82" s="213"/>
      <c r="AF82" s="162"/>
      <c r="AG82" s="162"/>
      <c r="AH82" s="162"/>
      <c r="AI82" s="162"/>
      <c r="AJ82" s="119"/>
      <c r="AK82" s="119"/>
      <c r="AL82" s="167"/>
      <c r="AU82" s="162"/>
      <c r="AV82" s="162"/>
      <c r="AW82" s="162"/>
      <c r="AX82" s="162"/>
      <c r="AY82" s="119"/>
      <c r="AZ82" s="119"/>
      <c r="BA82" s="259"/>
    </row>
    <row r="83" spans="2:61" x14ac:dyDescent="0.3">
      <c r="P83" s="213"/>
      <c r="Q83" s="117"/>
      <c r="R83" s="117"/>
      <c r="S83" s="117"/>
      <c r="T83" s="117"/>
      <c r="U83" s="117"/>
      <c r="V83" s="117"/>
      <c r="W83" s="117"/>
      <c r="X83" s="117"/>
      <c r="Y83" s="117"/>
      <c r="Z83" s="117"/>
      <c r="AA83" s="117"/>
      <c r="AB83" s="117"/>
      <c r="AC83" s="140"/>
      <c r="AE83" s="117"/>
      <c r="AF83" s="162"/>
      <c r="AG83" s="162"/>
      <c r="AH83" s="162"/>
      <c r="AI83" s="118"/>
      <c r="AK83" s="119"/>
      <c r="AL83" s="163"/>
      <c r="AT83" s="117"/>
      <c r="AU83" s="162"/>
      <c r="AV83" s="162"/>
      <c r="AW83" s="162"/>
      <c r="AX83" s="118"/>
      <c r="AZ83" s="119"/>
      <c r="BA83" s="163"/>
      <c r="BI83" s="117"/>
    </row>
    <row r="84" spans="2:61" x14ac:dyDescent="0.3">
      <c r="P84" s="213"/>
      <c r="Q84" s="117"/>
      <c r="R84" s="117"/>
      <c r="S84" s="117"/>
      <c r="T84" s="117"/>
      <c r="U84" s="117"/>
      <c r="V84" s="117"/>
      <c r="W84" s="117"/>
      <c r="X84" s="117"/>
      <c r="Y84" s="117"/>
      <c r="Z84" s="117"/>
      <c r="AA84" s="117"/>
      <c r="AB84" s="117"/>
      <c r="AC84" s="140"/>
      <c r="AE84" s="117"/>
      <c r="AF84" s="162"/>
      <c r="AG84" s="162"/>
      <c r="AH84" s="162"/>
      <c r="AI84" s="118"/>
      <c r="AK84" s="119"/>
      <c r="AL84" s="163"/>
      <c r="AT84" s="117"/>
      <c r="AU84" s="162"/>
      <c r="AV84" s="162"/>
      <c r="AW84" s="162"/>
      <c r="AX84" s="118"/>
      <c r="AZ84" s="119"/>
      <c r="BA84" s="163"/>
      <c r="BI84" s="117"/>
    </row>
    <row r="85" spans="2:61" x14ac:dyDescent="0.3">
      <c r="P85" s="213"/>
      <c r="Q85" s="117"/>
      <c r="R85" s="117"/>
      <c r="S85" s="117"/>
      <c r="T85" s="117"/>
      <c r="U85" s="117"/>
      <c r="V85" s="117"/>
      <c r="W85" s="117"/>
      <c r="X85" s="117"/>
      <c r="Y85" s="117"/>
      <c r="Z85" s="117"/>
      <c r="AA85" s="117"/>
      <c r="AB85" s="117"/>
      <c r="AC85" s="140"/>
      <c r="AE85" s="117"/>
      <c r="AF85" s="162"/>
      <c r="AG85" s="162"/>
      <c r="AH85" s="162"/>
      <c r="AI85" s="118"/>
      <c r="AK85" s="119"/>
      <c r="AL85" s="163"/>
      <c r="AT85" s="117"/>
      <c r="AU85" s="162"/>
      <c r="AV85" s="162"/>
      <c r="AW85" s="162"/>
      <c r="AX85" s="118"/>
      <c r="AZ85" s="119"/>
      <c r="BA85" s="163"/>
      <c r="BI85" s="117"/>
    </row>
    <row r="86" spans="2:61" x14ac:dyDescent="0.3">
      <c r="P86" s="213"/>
      <c r="Q86" s="117"/>
      <c r="R86" s="117"/>
      <c r="S86" s="117"/>
      <c r="T86" s="117"/>
      <c r="U86" s="117"/>
      <c r="V86" s="117"/>
      <c r="W86" s="117"/>
      <c r="X86" s="117"/>
      <c r="Y86" s="117"/>
      <c r="Z86" s="117"/>
      <c r="AA86" s="117"/>
      <c r="AB86" s="117"/>
      <c r="AC86" s="140"/>
      <c r="AE86" s="117"/>
      <c r="AF86" s="162"/>
      <c r="AG86" s="162"/>
      <c r="AH86" s="162"/>
      <c r="AI86" s="118"/>
      <c r="AK86" s="119"/>
      <c r="AL86" s="163"/>
      <c r="AT86" s="117"/>
      <c r="AU86" s="162"/>
      <c r="AV86" s="162"/>
      <c r="AW86" s="162"/>
      <c r="AX86" s="118"/>
      <c r="AZ86" s="119"/>
      <c r="BA86" s="163"/>
      <c r="BI86" s="117"/>
    </row>
    <row r="87" spans="2:61" x14ac:dyDescent="0.3">
      <c r="P87" s="213"/>
      <c r="Q87" s="117"/>
      <c r="R87" s="117"/>
      <c r="S87" s="117"/>
      <c r="T87" s="117"/>
      <c r="U87" s="117"/>
      <c r="V87" s="117"/>
      <c r="W87" s="117"/>
      <c r="X87" s="117"/>
      <c r="Y87" s="117"/>
      <c r="Z87" s="117"/>
      <c r="AA87" s="117"/>
      <c r="AB87" s="117"/>
      <c r="AC87" s="140"/>
      <c r="AE87" s="117"/>
      <c r="AF87" s="162"/>
      <c r="AG87" s="162"/>
      <c r="AH87" s="162"/>
      <c r="AI87" s="118"/>
      <c r="AK87" s="119"/>
      <c r="AL87" s="163"/>
      <c r="AT87" s="117"/>
      <c r="AU87" s="162"/>
      <c r="AV87" s="162"/>
      <c r="AW87" s="162"/>
      <c r="AX87" s="118"/>
      <c r="AZ87" s="119"/>
      <c r="BA87" s="163"/>
      <c r="BI87" s="117"/>
    </row>
    <row r="88" spans="2:61" s="117" customFormat="1" x14ac:dyDescent="0.3">
      <c r="B88" s="140"/>
      <c r="C88" s="140"/>
      <c r="D88" s="140"/>
      <c r="E88" s="140"/>
      <c r="F88" s="140"/>
      <c r="G88" s="140"/>
      <c r="H88" s="140"/>
      <c r="I88" s="140"/>
      <c r="J88" s="140"/>
      <c r="K88" s="140"/>
      <c r="L88" s="140"/>
      <c r="M88" s="140"/>
      <c r="N88" s="140"/>
      <c r="P88" s="213"/>
      <c r="AF88" s="162"/>
      <c r="AG88" s="162"/>
      <c r="AH88" s="162"/>
      <c r="AI88" s="162"/>
      <c r="AJ88" s="119"/>
      <c r="AK88" s="119"/>
      <c r="AL88" s="167"/>
      <c r="AU88" s="162"/>
      <c r="AV88" s="162"/>
      <c r="AW88" s="162"/>
      <c r="AX88" s="162"/>
      <c r="AY88" s="119"/>
      <c r="AZ88" s="119"/>
      <c r="BA88" s="259"/>
    </row>
    <row r="89" spans="2:61" s="117" customFormat="1" x14ac:dyDescent="0.3">
      <c r="B89" s="116"/>
      <c r="C89" s="116"/>
      <c r="D89" s="116"/>
      <c r="E89" s="116"/>
      <c r="F89" s="116"/>
      <c r="G89" s="116"/>
      <c r="H89" s="116"/>
      <c r="I89" s="116"/>
      <c r="J89" s="116"/>
      <c r="K89" s="116"/>
      <c r="L89" s="116"/>
      <c r="M89" s="116"/>
      <c r="N89" s="116"/>
      <c r="P89" s="213"/>
      <c r="AF89" s="162"/>
      <c r="AG89" s="162"/>
      <c r="AH89" s="162"/>
      <c r="AI89" s="118"/>
      <c r="AJ89" s="119"/>
      <c r="AK89" s="119"/>
      <c r="AL89" s="167"/>
      <c r="AU89" s="162"/>
      <c r="AV89" s="162"/>
      <c r="AW89" s="162"/>
      <c r="AX89" s="118"/>
      <c r="AY89" s="119"/>
      <c r="AZ89" s="119"/>
      <c r="BA89" s="259"/>
    </row>
    <row r="90" spans="2:61" s="117" customFormat="1" x14ac:dyDescent="0.3">
      <c r="B90" s="116"/>
      <c r="C90" s="116"/>
      <c r="D90" s="116"/>
      <c r="E90" s="116"/>
      <c r="F90" s="116"/>
      <c r="G90" s="116"/>
      <c r="H90" s="116"/>
      <c r="I90" s="116"/>
      <c r="J90" s="116"/>
      <c r="K90" s="116"/>
      <c r="L90" s="116"/>
      <c r="M90" s="116"/>
      <c r="N90" s="116"/>
      <c r="P90" s="213"/>
      <c r="AF90" s="162"/>
      <c r="AG90" s="162"/>
      <c r="AH90" s="162"/>
      <c r="AI90" s="118"/>
      <c r="AJ90" s="119"/>
      <c r="AK90" s="119"/>
      <c r="AL90" s="167"/>
      <c r="AU90" s="162"/>
      <c r="AV90" s="162"/>
      <c r="AW90" s="162"/>
      <c r="AX90" s="118"/>
      <c r="AY90" s="119"/>
      <c r="AZ90" s="119"/>
      <c r="BA90" s="259"/>
    </row>
    <row r="91" spans="2:61" s="117" customFormat="1" x14ac:dyDescent="0.3">
      <c r="B91" s="116"/>
      <c r="C91" s="116"/>
      <c r="D91" s="116"/>
      <c r="E91" s="116"/>
      <c r="F91" s="116"/>
      <c r="G91" s="116"/>
      <c r="H91" s="116"/>
      <c r="I91" s="116"/>
      <c r="J91" s="116"/>
      <c r="K91" s="116"/>
      <c r="L91" s="116"/>
      <c r="M91" s="116"/>
      <c r="N91" s="116"/>
      <c r="P91" s="213"/>
      <c r="AF91" s="118"/>
      <c r="AG91" s="162"/>
      <c r="AH91" s="118"/>
      <c r="AI91" s="118"/>
      <c r="AJ91" s="119"/>
      <c r="AK91" s="119"/>
      <c r="AL91" s="167"/>
      <c r="AU91" s="118"/>
      <c r="AV91" s="162"/>
      <c r="AW91" s="118"/>
      <c r="AX91" s="118"/>
      <c r="AY91" s="119"/>
      <c r="AZ91" s="119"/>
      <c r="BA91" s="259"/>
    </row>
    <row r="92" spans="2:61" s="117" customFormat="1" x14ac:dyDescent="0.3">
      <c r="B92" s="116"/>
      <c r="C92" s="116"/>
      <c r="D92" s="116"/>
      <c r="E92" s="116"/>
      <c r="F92" s="116"/>
      <c r="G92" s="116"/>
      <c r="H92" s="116"/>
      <c r="I92" s="116"/>
      <c r="J92" s="116"/>
      <c r="K92" s="116"/>
      <c r="L92" s="116"/>
      <c r="M92" s="116"/>
      <c r="N92" s="116"/>
      <c r="P92" s="213"/>
      <c r="AF92" s="162"/>
      <c r="AG92" s="162"/>
      <c r="AH92" s="162"/>
      <c r="AI92" s="118"/>
      <c r="AJ92" s="119"/>
      <c r="AK92" s="120"/>
      <c r="AL92" s="167"/>
      <c r="AU92" s="162"/>
      <c r="AV92" s="162"/>
      <c r="AW92" s="162"/>
      <c r="AX92" s="118"/>
      <c r="AY92" s="119"/>
      <c r="AZ92" s="120"/>
      <c r="BA92" s="259"/>
    </row>
    <row r="93" spans="2:61" s="117" customFormat="1" x14ac:dyDescent="0.3">
      <c r="B93" s="140"/>
      <c r="C93" s="140"/>
      <c r="D93" s="140"/>
      <c r="E93" s="140"/>
      <c r="F93" s="140"/>
      <c r="G93" s="140"/>
      <c r="H93" s="140"/>
      <c r="I93" s="140"/>
      <c r="J93" s="140"/>
      <c r="K93" s="140"/>
      <c r="L93" s="140"/>
      <c r="M93" s="140"/>
      <c r="N93" s="140"/>
      <c r="P93" s="213"/>
      <c r="AF93" s="166"/>
      <c r="AG93" s="162"/>
      <c r="AH93" s="166"/>
      <c r="AI93" s="162"/>
      <c r="AJ93" s="119"/>
      <c r="AK93" s="119"/>
      <c r="AL93" s="167"/>
      <c r="AU93" s="166"/>
      <c r="AV93" s="162"/>
      <c r="AW93" s="166"/>
      <c r="AX93" s="162"/>
      <c r="AY93" s="119"/>
      <c r="AZ93" s="119"/>
      <c r="BA93" s="259"/>
    </row>
    <row r="94" spans="2:61" x14ac:dyDescent="0.3">
      <c r="AF94" s="118"/>
      <c r="AG94" s="118"/>
      <c r="AI94" s="118"/>
      <c r="AK94" s="119"/>
      <c r="AL94" s="163"/>
      <c r="AU94" s="118"/>
      <c r="AV94" s="118"/>
      <c r="AX94" s="118"/>
      <c r="AZ94" s="119"/>
      <c r="BA94" s="163"/>
    </row>
    <row r="95" spans="2:61" x14ac:dyDescent="0.3">
      <c r="AF95" s="118"/>
      <c r="AG95" s="118"/>
      <c r="AI95" s="118"/>
      <c r="AK95" s="119"/>
      <c r="AL95" s="163"/>
      <c r="AU95" s="118"/>
      <c r="AV95" s="118"/>
      <c r="AX95" s="118"/>
      <c r="AZ95" s="119"/>
      <c r="BA95" s="163"/>
    </row>
    <row r="96" spans="2:61" x14ac:dyDescent="0.3">
      <c r="AF96" s="118"/>
      <c r="AG96" s="118"/>
      <c r="AI96" s="118"/>
      <c r="AK96" s="119"/>
      <c r="AL96" s="163"/>
      <c r="AU96" s="118"/>
      <c r="AV96" s="118"/>
      <c r="AX96" s="118"/>
      <c r="AZ96" s="119"/>
      <c r="BA96" s="163"/>
    </row>
    <row r="97" spans="2:53" x14ac:dyDescent="0.3">
      <c r="AF97" s="118"/>
      <c r="AG97" s="118"/>
      <c r="AI97" s="118"/>
      <c r="AK97" s="119"/>
      <c r="AL97" s="163"/>
      <c r="AU97" s="118"/>
      <c r="AV97" s="118"/>
      <c r="AX97" s="118"/>
      <c r="AZ97" s="119"/>
      <c r="BA97" s="163"/>
    </row>
    <row r="98" spans="2:53" x14ac:dyDescent="0.3">
      <c r="AF98" s="118"/>
      <c r="AG98" s="118"/>
      <c r="AI98" s="118"/>
      <c r="AK98" s="119"/>
      <c r="AL98" s="163"/>
      <c r="AU98" s="118"/>
      <c r="AV98" s="118"/>
      <c r="AX98" s="118"/>
      <c r="AZ98" s="119"/>
      <c r="BA98" s="163"/>
    </row>
    <row r="99" spans="2:53" s="117" customFormat="1" x14ac:dyDescent="0.3">
      <c r="B99" s="140"/>
      <c r="C99" s="140"/>
      <c r="D99" s="140"/>
      <c r="E99" s="140"/>
      <c r="F99" s="140"/>
      <c r="G99" s="140"/>
      <c r="H99" s="140"/>
      <c r="I99" s="140"/>
      <c r="J99" s="140"/>
      <c r="K99" s="140"/>
      <c r="L99" s="140"/>
      <c r="M99" s="140"/>
      <c r="N99" s="140"/>
      <c r="P99" s="213"/>
      <c r="AH99" s="162"/>
      <c r="AI99" s="162"/>
      <c r="AJ99" s="119"/>
      <c r="AK99" s="119"/>
      <c r="AW99" s="162"/>
      <c r="AX99" s="162"/>
      <c r="AY99" s="119"/>
      <c r="AZ99" s="119"/>
    </row>
    <row r="100" spans="2:53" x14ac:dyDescent="0.3">
      <c r="B100" s="140"/>
      <c r="C100" s="140"/>
      <c r="D100" s="140"/>
      <c r="E100" s="140"/>
      <c r="F100" s="140"/>
      <c r="G100" s="140"/>
      <c r="H100" s="140"/>
      <c r="I100" s="140"/>
      <c r="J100" s="140"/>
      <c r="K100" s="140"/>
      <c r="L100" s="140"/>
      <c r="M100" s="140"/>
      <c r="N100" s="140"/>
      <c r="AF100" s="118"/>
      <c r="AG100" s="118"/>
      <c r="AI100" s="168"/>
      <c r="AK100" s="119"/>
      <c r="AL100" s="163"/>
      <c r="AU100" s="118"/>
      <c r="AV100" s="118"/>
      <c r="AX100" s="168"/>
      <c r="AZ100" s="119"/>
      <c r="BA100" s="163"/>
    </row>
    <row r="101" spans="2:53" x14ac:dyDescent="0.3">
      <c r="B101" s="140"/>
      <c r="C101" s="140"/>
      <c r="D101" s="140"/>
      <c r="E101" s="140"/>
      <c r="F101" s="140"/>
      <c r="G101" s="140"/>
      <c r="H101" s="140"/>
      <c r="I101" s="140"/>
      <c r="J101" s="140"/>
      <c r="K101" s="140"/>
      <c r="L101" s="140"/>
      <c r="M101" s="140"/>
      <c r="N101" s="140"/>
      <c r="AF101" s="118"/>
      <c r="AG101" s="118"/>
      <c r="AI101" s="162"/>
      <c r="AK101" s="119"/>
      <c r="AL101" s="163"/>
      <c r="AU101" s="118"/>
      <c r="AV101" s="118"/>
      <c r="AX101" s="162"/>
      <c r="AZ101" s="119"/>
      <c r="BA101" s="163"/>
    </row>
    <row r="102" spans="2:53" x14ac:dyDescent="0.3">
      <c r="AF102" s="118"/>
      <c r="AG102" s="118"/>
      <c r="AI102" s="118"/>
      <c r="AK102" s="119"/>
      <c r="AL102" s="163"/>
      <c r="AU102" s="118"/>
      <c r="AV102" s="118"/>
      <c r="AX102" s="118"/>
      <c r="AZ102" s="119"/>
      <c r="BA102" s="163"/>
    </row>
    <row r="103" spans="2:53" x14ac:dyDescent="0.3">
      <c r="AF103" s="118"/>
      <c r="AG103" s="118"/>
      <c r="AI103" s="118"/>
      <c r="AK103" s="169"/>
      <c r="AL103" s="163"/>
      <c r="AU103" s="118"/>
      <c r="AV103" s="118"/>
      <c r="AX103" s="118"/>
      <c r="AZ103" s="169"/>
      <c r="BA103" s="163"/>
    </row>
    <row r="104" spans="2:53" x14ac:dyDescent="0.3">
      <c r="AC104" s="170"/>
      <c r="AF104" s="118"/>
      <c r="AG104" s="118"/>
      <c r="AI104" s="118"/>
      <c r="AK104" s="169"/>
      <c r="AL104" s="163"/>
      <c r="AU104" s="118"/>
      <c r="AV104" s="118"/>
      <c r="AX104" s="118"/>
      <c r="AZ104" s="169"/>
      <c r="BA104" s="163"/>
    </row>
    <row r="105" spans="2:53" x14ac:dyDescent="0.3">
      <c r="AK105" s="169"/>
      <c r="AL105" s="163"/>
      <c r="AZ105" s="169"/>
      <c r="BA105" s="163"/>
    </row>
    <row r="106" spans="2:53" x14ac:dyDescent="0.3">
      <c r="AK106" s="169"/>
      <c r="AL106" s="163"/>
      <c r="AZ106" s="169"/>
      <c r="BA106" s="163"/>
    </row>
  </sheetData>
  <mergeCells count="30">
    <mergeCell ref="AU32:BH32"/>
    <mergeCell ref="AU54:BH54"/>
    <mergeCell ref="AU61:BH61"/>
    <mergeCell ref="BD2:BG2"/>
    <mergeCell ref="AU3:BH4"/>
    <mergeCell ref="AU7:BH7"/>
    <mergeCell ref="AU15:BH15"/>
    <mergeCell ref="AU27:BH27"/>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6" t="s">
        <v>25</v>
      </c>
      <c r="B2" s="177">
        <v>2016</v>
      </c>
      <c r="C2" s="177">
        <v>2017</v>
      </c>
      <c r="D2" s="177">
        <v>2018</v>
      </c>
      <c r="E2" s="178" t="s">
        <v>26</v>
      </c>
      <c r="F2" s="350"/>
      <c r="G2" s="350"/>
      <c r="H2" s="10"/>
      <c r="I2" s="10"/>
      <c r="J2" s="10"/>
      <c r="K2" s="10"/>
      <c r="L2" s="10"/>
    </row>
    <row r="3" spans="1:12" ht="19.5" customHeight="1" thickBot="1" x14ac:dyDescent="0.35">
      <c r="A3" s="179" t="s">
        <v>27</v>
      </c>
      <c r="B3" s="180">
        <v>3</v>
      </c>
      <c r="C3" s="180">
        <v>3</v>
      </c>
      <c r="D3" s="180">
        <v>1</v>
      </c>
      <c r="E3" s="254">
        <f t="shared" ref="E3:E5" si="0">IFERROR(D3/C3,0)</f>
        <v>0.33333333333333331</v>
      </c>
      <c r="F3" s="351"/>
      <c r="G3" s="351"/>
      <c r="H3" s="11"/>
      <c r="I3" s="11"/>
      <c r="J3" s="11"/>
      <c r="K3" s="11"/>
      <c r="L3" s="11"/>
    </row>
    <row r="4" spans="1:12" ht="19.5" customHeight="1" thickBot="1" x14ac:dyDescent="0.35">
      <c r="A4" s="179" t="s">
        <v>28</v>
      </c>
      <c r="B4" s="180">
        <v>110</v>
      </c>
      <c r="C4" s="180">
        <v>121</v>
      </c>
      <c r="D4" s="180">
        <v>108</v>
      </c>
      <c r="E4" s="254">
        <f t="shared" si="0"/>
        <v>0.8925619834710744</v>
      </c>
      <c r="F4" s="351"/>
      <c r="G4" s="351"/>
      <c r="H4" s="11"/>
      <c r="I4" s="11"/>
      <c r="J4" s="11"/>
      <c r="K4" s="11"/>
      <c r="L4" s="16"/>
    </row>
    <row r="5" spans="1:12" ht="19.5" customHeight="1" thickBot="1" x14ac:dyDescent="0.35">
      <c r="A5" s="179" t="s">
        <v>29</v>
      </c>
      <c r="B5" s="180">
        <v>0</v>
      </c>
      <c r="C5" s="180">
        <v>0</v>
      </c>
      <c r="D5" s="180">
        <v>0</v>
      </c>
      <c r="E5" s="254">
        <f t="shared" si="0"/>
        <v>0</v>
      </c>
      <c r="F5" s="351"/>
      <c r="G5" s="351"/>
      <c r="H5" s="11"/>
      <c r="I5" s="11"/>
      <c r="J5" s="11"/>
      <c r="K5" s="11"/>
      <c r="L5" s="11"/>
    </row>
    <row r="6" spans="1:12" ht="19.5" customHeight="1" thickBot="1" x14ac:dyDescent="0.35">
      <c r="A6" s="181" t="s">
        <v>30</v>
      </c>
      <c r="B6" s="182">
        <f>SUM(B3:B5)</f>
        <v>113</v>
      </c>
      <c r="C6" s="182">
        <f>SUM(C3:C5)</f>
        <v>124</v>
      </c>
      <c r="D6" s="182">
        <f>SUM(D3:D5)</f>
        <v>109</v>
      </c>
      <c r="E6" s="255">
        <f>D6/C6</f>
        <v>0.87903225806451613</v>
      </c>
      <c r="F6" s="351"/>
      <c r="G6" s="351"/>
      <c r="H6" s="12"/>
      <c r="I6" s="12"/>
      <c r="J6" s="12"/>
      <c r="K6" s="12"/>
      <c r="L6" s="12"/>
    </row>
    <row r="7" spans="1:12" ht="19.5" customHeight="1" x14ac:dyDescent="0.3">
      <c r="A7" s="183"/>
      <c r="B7" s="184"/>
      <c r="C7" s="184"/>
      <c r="D7" s="184"/>
      <c r="E7" s="185"/>
      <c r="F7" s="351"/>
      <c r="G7" s="351"/>
      <c r="H7" s="12"/>
      <c r="I7" s="12"/>
      <c r="J7" s="12"/>
      <c r="K7" s="12"/>
      <c r="L7" s="12"/>
    </row>
    <row r="8" spans="1:12" ht="26.4" x14ac:dyDescent="0.3">
      <c r="A8" s="186" t="s">
        <v>25</v>
      </c>
      <c r="B8" s="177">
        <v>2016</v>
      </c>
      <c r="C8" s="177">
        <v>2017</v>
      </c>
      <c r="D8" s="177">
        <v>2018</v>
      </c>
      <c r="E8" s="178" t="s">
        <v>26</v>
      </c>
      <c r="F8" s="351"/>
      <c r="G8" s="351"/>
      <c r="H8" s="12"/>
      <c r="I8" s="12"/>
      <c r="J8" s="12"/>
      <c r="K8" s="12"/>
      <c r="L8" s="12"/>
    </row>
    <row r="9" spans="1:12" x14ac:dyDescent="0.3">
      <c r="A9" s="187" t="s">
        <v>31</v>
      </c>
      <c r="B9" s="188">
        <v>8</v>
      </c>
      <c r="C9" s="188">
        <v>13</v>
      </c>
      <c r="D9" s="188">
        <v>1</v>
      </c>
      <c r="E9" s="254">
        <f t="shared" ref="E9:E12" si="1">IFERROR(D9/C9,0)</f>
        <v>7.6923076923076927E-2</v>
      </c>
      <c r="F9" s="351"/>
      <c r="G9" s="351"/>
      <c r="H9" s="12"/>
      <c r="I9" s="12"/>
      <c r="J9" s="12"/>
      <c r="K9" s="12"/>
      <c r="L9" s="12"/>
    </row>
    <row r="10" spans="1:12" ht="28.2" x14ac:dyDescent="0.3">
      <c r="A10" s="189" t="s">
        <v>32</v>
      </c>
      <c r="B10" s="188">
        <v>19</v>
      </c>
      <c r="C10" s="188">
        <v>38</v>
      </c>
      <c r="D10" s="188">
        <v>4</v>
      </c>
      <c r="E10" s="254">
        <f t="shared" si="1"/>
        <v>0.10526315789473684</v>
      </c>
      <c r="F10" s="351"/>
      <c r="G10" s="351"/>
      <c r="H10" s="12"/>
      <c r="I10" s="12"/>
      <c r="J10" s="12"/>
      <c r="K10" s="12"/>
      <c r="L10" s="12"/>
    </row>
    <row r="11" spans="1:12" ht="19.5" customHeight="1" x14ac:dyDescent="0.3">
      <c r="A11" s="187" t="s">
        <v>33</v>
      </c>
      <c r="B11" s="188">
        <v>110</v>
      </c>
      <c r="C11" s="188">
        <v>134</v>
      </c>
      <c r="D11" s="188">
        <v>108</v>
      </c>
      <c r="E11" s="254">
        <f t="shared" si="1"/>
        <v>0.80597014925373134</v>
      </c>
      <c r="F11" s="351"/>
      <c r="G11" s="351"/>
      <c r="H11" s="12"/>
      <c r="I11" s="12"/>
      <c r="J11" s="12"/>
      <c r="K11" s="12"/>
      <c r="L11" s="12"/>
    </row>
    <row r="12" spans="1:12" ht="19.5" customHeight="1" x14ac:dyDescent="0.3">
      <c r="A12" s="187" t="s">
        <v>34</v>
      </c>
      <c r="B12" s="188">
        <v>10</v>
      </c>
      <c r="C12" s="188">
        <v>6</v>
      </c>
      <c r="D12" s="188">
        <v>4</v>
      </c>
      <c r="E12" s="254">
        <f t="shared" si="1"/>
        <v>0.66666666666666663</v>
      </c>
      <c r="F12" s="351"/>
      <c r="G12" s="351"/>
      <c r="H12" s="12"/>
      <c r="I12" s="12"/>
      <c r="J12" s="12"/>
      <c r="K12" s="12"/>
      <c r="L12" s="12"/>
    </row>
    <row r="13" spans="1:12" ht="28.2" x14ac:dyDescent="0.3">
      <c r="A13" s="189" t="s">
        <v>35</v>
      </c>
      <c r="B13" s="188">
        <v>0</v>
      </c>
      <c r="C13" s="188">
        <v>0</v>
      </c>
      <c r="D13" s="188">
        <v>0</v>
      </c>
      <c r="E13" s="254">
        <f>IFERROR(D13/C13,0)</f>
        <v>0</v>
      </c>
      <c r="F13" s="351"/>
      <c r="G13" s="351"/>
      <c r="H13" s="12"/>
      <c r="I13" s="12"/>
      <c r="J13" s="12"/>
      <c r="K13" s="12"/>
      <c r="L13" s="12"/>
    </row>
    <row r="14" spans="1:12" ht="19.5" customHeight="1" x14ac:dyDescent="0.3">
      <c r="A14" s="187" t="s">
        <v>36</v>
      </c>
      <c r="B14" s="188">
        <v>33</v>
      </c>
      <c r="C14" s="188">
        <v>33</v>
      </c>
      <c r="D14" s="188">
        <v>33</v>
      </c>
      <c r="E14" s="254">
        <f t="shared" ref="E14" si="2">IFERROR(D14/C14,0)</f>
        <v>1</v>
      </c>
      <c r="F14" s="351"/>
      <c r="G14" s="351"/>
      <c r="H14" s="12"/>
      <c r="I14" s="12"/>
      <c r="J14" s="12"/>
      <c r="K14" s="12"/>
      <c r="L14" s="12"/>
    </row>
    <row r="15" spans="1:12" ht="27" customHeight="1" x14ac:dyDescent="0.3">
      <c r="A15" s="190" t="s">
        <v>30</v>
      </c>
      <c r="B15" s="191">
        <f>SUM(B9:B14)</f>
        <v>180</v>
      </c>
      <c r="C15" s="191">
        <f>SUM(C9:C14)</f>
        <v>224</v>
      </c>
      <c r="D15" s="182">
        <f>SUM(D9:D14)</f>
        <v>150</v>
      </c>
      <c r="E15" s="255">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L3" activePane="bottomRight" state="frozen"/>
      <selection pane="topRight" activeCell="E1" sqref="E1"/>
      <selection pane="bottomLeft" activeCell="A3" sqref="A3"/>
      <selection pane="bottomRight" activeCell="BB2" sqref="BB2"/>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3809</v>
      </c>
      <c r="C2" s="107" t="s">
        <v>4609</v>
      </c>
      <c r="D2" s="107" t="s">
        <v>3810</v>
      </c>
      <c r="E2" s="108">
        <v>42370</v>
      </c>
      <c r="F2" s="108">
        <v>42401</v>
      </c>
      <c r="G2" s="108">
        <v>42430</v>
      </c>
      <c r="H2" s="108">
        <v>42461</v>
      </c>
      <c r="I2" s="108">
        <v>42491</v>
      </c>
      <c r="J2" s="108">
        <v>42522</v>
      </c>
      <c r="K2" s="108">
        <v>42552</v>
      </c>
      <c r="L2" s="108">
        <v>42583</v>
      </c>
      <c r="M2" s="108">
        <v>42614</v>
      </c>
      <c r="N2" s="108">
        <v>42644</v>
      </c>
      <c r="O2" s="108">
        <v>42675</v>
      </c>
      <c r="P2" s="288">
        <v>42705</v>
      </c>
      <c r="Q2" s="283">
        <v>42736</v>
      </c>
      <c r="R2" s="108">
        <v>42767</v>
      </c>
      <c r="S2" s="108">
        <v>42795</v>
      </c>
      <c r="T2" s="108">
        <v>42826</v>
      </c>
      <c r="U2" s="108">
        <v>42856</v>
      </c>
      <c r="V2" s="108">
        <v>42887</v>
      </c>
      <c r="W2" s="108">
        <v>42917</v>
      </c>
      <c r="X2" s="108">
        <v>42948</v>
      </c>
      <c r="Y2" s="108">
        <v>42979</v>
      </c>
      <c r="Z2" s="108">
        <v>43009</v>
      </c>
      <c r="AA2" s="108">
        <v>43040</v>
      </c>
      <c r="AB2" s="279">
        <v>43070</v>
      </c>
      <c r="AC2" s="283">
        <v>43101</v>
      </c>
      <c r="AD2" s="108">
        <v>43132</v>
      </c>
      <c r="AE2" s="108">
        <v>43160</v>
      </c>
      <c r="AF2" s="108">
        <v>43191</v>
      </c>
      <c r="AG2" s="108">
        <v>43221</v>
      </c>
      <c r="AH2" s="108">
        <v>43252</v>
      </c>
      <c r="AI2" s="108">
        <v>43282</v>
      </c>
      <c r="AJ2" s="108">
        <v>43313</v>
      </c>
      <c r="AK2" s="108">
        <v>43344</v>
      </c>
      <c r="AL2" s="108">
        <v>43374</v>
      </c>
      <c r="AM2" s="108">
        <v>43405</v>
      </c>
      <c r="AN2" s="279">
        <v>43435</v>
      </c>
      <c r="AO2" s="296">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79">
        <f t="shared" si="0"/>
        <v>43800</v>
      </c>
      <c r="BA2" s="283">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79">
        <f t="shared" si="0"/>
        <v>44166</v>
      </c>
      <c r="BM2" s="283">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52" t="s">
        <v>3811</v>
      </c>
      <c r="C3" s="355" t="s">
        <v>2240</v>
      </c>
      <c r="D3" s="110" t="s">
        <v>3812</v>
      </c>
      <c r="E3" s="111">
        <v>50</v>
      </c>
      <c r="F3" s="111">
        <v>24.7</v>
      </c>
      <c r="G3" s="111">
        <v>291.51</v>
      </c>
      <c r="H3" s="111">
        <v>199774.45</v>
      </c>
      <c r="I3" s="111">
        <v>11430.64</v>
      </c>
      <c r="J3" s="111">
        <v>215.61</v>
      </c>
      <c r="K3" s="111">
        <v>190.31</v>
      </c>
      <c r="L3" s="111">
        <v>165.01</v>
      </c>
      <c r="M3" s="111">
        <v>24.7</v>
      </c>
      <c r="N3" s="111">
        <v>1.05</v>
      </c>
      <c r="O3" s="111">
        <v>11463.08</v>
      </c>
      <c r="P3" s="289">
        <v>213.87</v>
      </c>
      <c r="Q3" s="284">
        <v>0</v>
      </c>
      <c r="R3" s="111">
        <f>Q4</f>
        <v>391868.68</v>
      </c>
      <c r="S3" s="111">
        <v>318173.42</v>
      </c>
      <c r="T3" s="111">
        <v>580189.96</v>
      </c>
      <c r="U3" s="111">
        <v>47694.48</v>
      </c>
      <c r="V3" s="111">
        <v>2424.48</v>
      </c>
      <c r="W3" s="326">
        <v>10127.629999999999</v>
      </c>
      <c r="X3" s="111">
        <v>401.75</v>
      </c>
      <c r="Y3" s="111">
        <v>309.17</v>
      </c>
      <c r="Z3" s="111">
        <v>291655.92</v>
      </c>
      <c r="AA3" s="111">
        <v>0</v>
      </c>
      <c r="AB3" s="280">
        <v>822173.01</v>
      </c>
      <c r="AC3" s="284">
        <v>2806425.85</v>
      </c>
      <c r="AD3" s="111">
        <v>0</v>
      </c>
      <c r="AE3" s="111">
        <v>0</v>
      </c>
      <c r="AF3" s="111">
        <v>0</v>
      </c>
      <c r="AG3" s="111">
        <f>AF4</f>
        <v>0</v>
      </c>
      <c r="AH3" s="111">
        <f t="shared" ref="AH3:AN3" si="1">AG4</f>
        <v>0</v>
      </c>
      <c r="AI3" s="111">
        <f t="shared" si="1"/>
        <v>0</v>
      </c>
      <c r="AJ3" s="111">
        <f t="shared" si="1"/>
        <v>0</v>
      </c>
      <c r="AK3" s="111">
        <f t="shared" si="1"/>
        <v>0</v>
      </c>
      <c r="AL3" s="111">
        <f t="shared" si="1"/>
        <v>300000</v>
      </c>
      <c r="AM3" s="111">
        <f t="shared" si="1"/>
        <v>0</v>
      </c>
      <c r="AN3" s="111">
        <f t="shared" si="1"/>
        <v>1284.6600000000001</v>
      </c>
      <c r="AO3" s="111">
        <f>AN10</f>
        <v>0.94</v>
      </c>
      <c r="AP3" s="111">
        <f t="shared" ref="AP3:AT3" si="2">AO10</f>
        <v>59393.04</v>
      </c>
      <c r="AQ3" s="111">
        <f t="shared" si="2"/>
        <v>35.880000000000003</v>
      </c>
      <c r="AR3" s="111">
        <f t="shared" si="2"/>
        <v>0</v>
      </c>
      <c r="AS3" s="111">
        <f t="shared" si="2"/>
        <v>556961.01</v>
      </c>
      <c r="AT3" s="111">
        <f t="shared" si="2"/>
        <v>1127598.75</v>
      </c>
      <c r="AU3" s="111"/>
      <c r="AV3" s="111"/>
      <c r="AW3" s="111"/>
      <c r="AX3" s="111"/>
      <c r="AY3" s="280"/>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53"/>
      <c r="C4" s="355"/>
      <c r="D4" s="110" t="s">
        <v>3813</v>
      </c>
      <c r="E4" s="111">
        <v>24.7</v>
      </c>
      <c r="F4" s="111">
        <v>291.51</v>
      </c>
      <c r="G4" s="111">
        <v>199774.45</v>
      </c>
      <c r="H4" s="111">
        <v>11430.64</v>
      </c>
      <c r="I4" s="111">
        <v>215.61</v>
      </c>
      <c r="J4" s="111">
        <v>190.31</v>
      </c>
      <c r="K4" s="111">
        <v>165.01</v>
      </c>
      <c r="L4" s="111">
        <v>24.7</v>
      </c>
      <c r="M4" s="111">
        <v>1.05</v>
      </c>
      <c r="N4" s="111">
        <v>11463.08</v>
      </c>
      <c r="O4" s="111">
        <v>213.87</v>
      </c>
      <c r="P4" s="289">
        <v>0</v>
      </c>
      <c r="Q4" s="284">
        <v>391868.68</v>
      </c>
      <c r="R4" s="111">
        <v>318173.42</v>
      </c>
      <c r="S4" s="111">
        <v>580189.96</v>
      </c>
      <c r="T4" s="111">
        <v>47694.48</v>
      </c>
      <c r="U4" s="111">
        <v>2424.48</v>
      </c>
      <c r="V4" s="326">
        <v>10127.629999999999</v>
      </c>
      <c r="W4" s="111">
        <v>401.75</v>
      </c>
      <c r="X4" s="111">
        <v>309.17</v>
      </c>
      <c r="Y4" s="111">
        <v>291655.92</v>
      </c>
      <c r="Z4" s="111">
        <v>0</v>
      </c>
      <c r="AA4" s="111">
        <v>822173.01</v>
      </c>
      <c r="AB4" s="280">
        <v>2806425.85</v>
      </c>
      <c r="AC4" s="284">
        <v>0</v>
      </c>
      <c r="AD4" s="111">
        <v>0</v>
      </c>
      <c r="AE4" s="111">
        <v>0</v>
      </c>
      <c r="AF4" s="316">
        <v>0</v>
      </c>
      <c r="AG4" s="111">
        <v>0</v>
      </c>
      <c r="AH4" s="111">
        <v>0</v>
      </c>
      <c r="AI4" s="111">
        <v>0</v>
      </c>
      <c r="AJ4" s="111">
        <v>0</v>
      </c>
      <c r="AK4" s="111">
        <v>300000</v>
      </c>
      <c r="AL4" s="111">
        <v>0</v>
      </c>
      <c r="AM4" s="111">
        <v>1284.6600000000001</v>
      </c>
      <c r="AN4" s="293">
        <v>0.94</v>
      </c>
      <c r="AO4" s="111">
        <v>59393.04</v>
      </c>
      <c r="AP4" s="111" t="s">
        <v>4606</v>
      </c>
      <c r="AQ4" s="111" t="s">
        <v>4606</v>
      </c>
      <c r="AR4" s="111">
        <v>56945.81</v>
      </c>
      <c r="AS4" s="111">
        <v>1127594.2</v>
      </c>
      <c r="AT4" s="111" t="s">
        <v>4606</v>
      </c>
      <c r="AU4" s="111"/>
      <c r="AV4" s="111"/>
      <c r="AW4" s="111"/>
      <c r="AX4" s="111"/>
      <c r="AY4" s="280"/>
      <c r="AZ4" s="111"/>
      <c r="BA4" s="111"/>
      <c r="BB4" s="280"/>
      <c r="BC4" s="174"/>
      <c r="BD4" s="174"/>
      <c r="BE4" s="174"/>
      <c r="BF4" s="174"/>
      <c r="BG4" s="174"/>
      <c r="BH4" s="174"/>
      <c r="BI4" s="174"/>
      <c r="BJ4" s="174"/>
      <c r="BK4" s="174"/>
      <c r="BL4" s="111"/>
      <c r="BM4" s="111"/>
      <c r="BN4" s="280"/>
      <c r="BO4" s="111"/>
      <c r="BP4" s="111"/>
      <c r="BQ4" s="111"/>
      <c r="BR4" s="111"/>
      <c r="BS4" s="111"/>
      <c r="BT4" s="111"/>
      <c r="BU4" s="111"/>
      <c r="BV4" s="111"/>
      <c r="BW4" s="111"/>
      <c r="BX4" s="111"/>
    </row>
    <row r="5" spans="2:76" ht="13.5" customHeight="1" x14ac:dyDescent="0.3">
      <c r="B5" s="353"/>
      <c r="C5" s="355" t="s">
        <v>2228</v>
      </c>
      <c r="D5" s="110" t="s">
        <v>3812</v>
      </c>
      <c r="E5" s="111">
        <v>50</v>
      </c>
      <c r="F5" s="111">
        <v>50</v>
      </c>
      <c r="G5" s="111">
        <v>50</v>
      </c>
      <c r="H5" s="111">
        <v>77875.78</v>
      </c>
      <c r="I5" s="111">
        <v>91326.14</v>
      </c>
      <c r="J5" s="111">
        <v>243007.75</v>
      </c>
      <c r="K5" s="111">
        <v>50</v>
      </c>
      <c r="L5" s="111">
        <v>50</v>
      </c>
      <c r="M5" s="111">
        <v>50</v>
      </c>
      <c r="N5" s="111">
        <v>50</v>
      </c>
      <c r="O5" s="111">
        <v>38035.85</v>
      </c>
      <c r="P5" s="289">
        <v>50</v>
      </c>
      <c r="Q5" s="284">
        <v>0</v>
      </c>
      <c r="R5" s="111">
        <v>50</v>
      </c>
      <c r="S5" s="111">
        <v>50</v>
      </c>
      <c r="T5" s="111">
        <v>5868.53</v>
      </c>
      <c r="U5" s="111">
        <v>118095.1</v>
      </c>
      <c r="V5" s="111">
        <v>32406.81</v>
      </c>
      <c r="W5" s="327">
        <v>53693.26</v>
      </c>
      <c r="X5" s="111">
        <v>9266.33</v>
      </c>
      <c r="Y5" s="111">
        <v>12665.76</v>
      </c>
      <c r="Z5" s="111">
        <v>0</v>
      </c>
      <c r="AA5" s="111">
        <v>0</v>
      </c>
      <c r="AB5" s="280">
        <v>0</v>
      </c>
      <c r="AC5" s="284">
        <v>0</v>
      </c>
      <c r="AD5" s="111">
        <v>0</v>
      </c>
      <c r="AE5" s="111">
        <v>0</v>
      </c>
      <c r="AF5" s="111">
        <v>0</v>
      </c>
      <c r="AG5" s="111">
        <f>AF6</f>
        <v>499177.1</v>
      </c>
      <c r="AH5" s="111">
        <f t="shared" ref="AH5:AN5" si="3">AG6</f>
        <v>0</v>
      </c>
      <c r="AI5" s="111">
        <f t="shared" si="3"/>
        <v>0</v>
      </c>
      <c r="AJ5" s="111">
        <f t="shared" si="3"/>
        <v>0</v>
      </c>
      <c r="AK5" s="111">
        <f t="shared" si="3"/>
        <v>0</v>
      </c>
      <c r="AL5" s="111">
        <f t="shared" si="3"/>
        <v>9866.39</v>
      </c>
      <c r="AM5" s="111">
        <f t="shared" si="3"/>
        <v>34702.74</v>
      </c>
      <c r="AN5" s="111">
        <f t="shared" si="3"/>
        <v>499539.88</v>
      </c>
      <c r="AO5" s="111"/>
      <c r="AP5" s="111"/>
      <c r="AQ5" s="111"/>
      <c r="AR5" s="111"/>
      <c r="AS5" s="111"/>
      <c r="AT5" s="111"/>
      <c r="AU5" s="111"/>
      <c r="AV5" s="111"/>
      <c r="AW5" s="111"/>
      <c r="AX5" s="111"/>
      <c r="AY5" s="280"/>
      <c r="AZ5" s="111"/>
      <c r="BA5" s="111"/>
      <c r="BB5" s="280"/>
      <c r="BC5" s="111"/>
      <c r="BD5" s="111"/>
      <c r="BE5" s="111"/>
      <c r="BF5" s="111"/>
      <c r="BG5" s="111"/>
      <c r="BH5" s="111"/>
      <c r="BI5" s="111"/>
      <c r="BJ5" s="111"/>
      <c r="BK5" s="111"/>
      <c r="BL5" s="111"/>
      <c r="BM5" s="111"/>
      <c r="BN5" s="280"/>
      <c r="BO5" s="111"/>
      <c r="BP5" s="111"/>
      <c r="BQ5" s="111"/>
      <c r="BR5" s="111"/>
      <c r="BS5" s="111"/>
      <c r="BT5" s="111"/>
      <c r="BU5" s="111"/>
      <c r="BV5" s="111"/>
      <c r="BW5" s="111"/>
      <c r="BX5" s="111"/>
    </row>
    <row r="6" spans="2:76" ht="13.5" customHeight="1" x14ac:dyDescent="0.3">
      <c r="B6" s="353"/>
      <c r="C6" s="355"/>
      <c r="D6" s="110" t="s">
        <v>3813</v>
      </c>
      <c r="E6" s="111">
        <v>50</v>
      </c>
      <c r="F6" s="111">
        <v>50</v>
      </c>
      <c r="G6" s="111">
        <v>77875.78</v>
      </c>
      <c r="H6" s="111">
        <v>91326.14</v>
      </c>
      <c r="I6" s="111">
        <v>243007.75</v>
      </c>
      <c r="J6" s="111">
        <v>50</v>
      </c>
      <c r="K6" s="111">
        <v>50</v>
      </c>
      <c r="L6" s="111">
        <v>50</v>
      </c>
      <c r="M6" s="111">
        <v>50</v>
      </c>
      <c r="N6" s="111">
        <v>38035.85</v>
      </c>
      <c r="O6" s="111">
        <v>50</v>
      </c>
      <c r="P6" s="289">
        <v>0</v>
      </c>
      <c r="Q6" s="284">
        <v>50</v>
      </c>
      <c r="R6" s="111">
        <v>50</v>
      </c>
      <c r="S6" s="111">
        <v>5868.53</v>
      </c>
      <c r="T6" s="111">
        <v>118095.1</v>
      </c>
      <c r="U6" s="111">
        <v>32406.81</v>
      </c>
      <c r="V6" s="327">
        <v>53693.26</v>
      </c>
      <c r="W6" s="111">
        <v>9266.33</v>
      </c>
      <c r="X6" s="111">
        <v>12665.76</v>
      </c>
      <c r="Y6" s="111">
        <v>0</v>
      </c>
      <c r="Z6" s="111">
        <v>0</v>
      </c>
      <c r="AA6" s="111">
        <v>0</v>
      </c>
      <c r="AB6" s="280">
        <v>0</v>
      </c>
      <c r="AC6" s="284">
        <v>0</v>
      </c>
      <c r="AD6" s="111">
        <v>0</v>
      </c>
      <c r="AE6" s="111">
        <v>0</v>
      </c>
      <c r="AF6" s="316">
        <v>499177.1</v>
      </c>
      <c r="AG6" s="111">
        <v>0</v>
      </c>
      <c r="AH6" s="111">
        <v>0</v>
      </c>
      <c r="AI6" s="111">
        <v>0</v>
      </c>
      <c r="AJ6" s="111">
        <v>0</v>
      </c>
      <c r="AK6" s="111">
        <v>9866.39</v>
      </c>
      <c r="AL6" s="111">
        <v>34702.74</v>
      </c>
      <c r="AM6" s="111">
        <v>499539.88</v>
      </c>
      <c r="AN6" s="293">
        <v>0</v>
      </c>
      <c r="AO6" s="111" t="s">
        <v>4607</v>
      </c>
      <c r="AP6" s="111">
        <v>35.880000000000003</v>
      </c>
      <c r="AQ6" s="111" t="s">
        <v>4606</v>
      </c>
      <c r="AR6" s="111">
        <v>500015.2</v>
      </c>
      <c r="AS6" s="111">
        <v>4.55</v>
      </c>
      <c r="AT6" s="111">
        <v>295.56</v>
      </c>
      <c r="AU6" s="111"/>
      <c r="AV6" s="111"/>
      <c r="AW6" s="111"/>
      <c r="AX6" s="111"/>
      <c r="AY6" s="280"/>
      <c r="AZ6" s="111"/>
      <c r="BA6" s="111"/>
      <c r="BB6" s="280"/>
      <c r="BC6" s="174"/>
      <c r="BD6" s="174"/>
      <c r="BE6" s="174"/>
      <c r="BF6" s="174"/>
      <c r="BG6" s="174"/>
      <c r="BH6" s="174"/>
      <c r="BI6" s="174"/>
      <c r="BJ6" s="174"/>
      <c r="BK6" s="174"/>
      <c r="BL6" s="111"/>
      <c r="BM6" s="111"/>
      <c r="BN6" s="280"/>
      <c r="BO6" s="111"/>
      <c r="BP6" s="111"/>
      <c r="BQ6" s="111"/>
      <c r="BR6" s="111"/>
      <c r="BS6" s="111"/>
      <c r="BT6" s="111"/>
      <c r="BU6" s="111"/>
      <c r="BV6" s="111"/>
      <c r="BW6" s="111"/>
      <c r="BX6" s="111"/>
    </row>
    <row r="7" spans="2:76" ht="13.5" customHeight="1" x14ac:dyDescent="0.3">
      <c r="B7" s="353"/>
      <c r="C7" s="355" t="s">
        <v>2339</v>
      </c>
      <c r="D7" s="110" t="s">
        <v>3812</v>
      </c>
      <c r="E7" s="111">
        <v>50</v>
      </c>
      <c r="F7" s="111">
        <v>24.7</v>
      </c>
      <c r="G7" s="111">
        <v>50</v>
      </c>
      <c r="H7" s="111">
        <v>50</v>
      </c>
      <c r="I7" s="111">
        <v>24.7</v>
      </c>
      <c r="J7" s="111">
        <v>50</v>
      </c>
      <c r="K7" s="111">
        <v>24.7</v>
      </c>
      <c r="L7" s="111">
        <v>24.7</v>
      </c>
      <c r="M7" s="111">
        <v>24.7</v>
      </c>
      <c r="N7" s="111">
        <v>24.7</v>
      </c>
      <c r="O7" s="111">
        <v>24.7</v>
      </c>
      <c r="P7" s="289">
        <v>24.7</v>
      </c>
      <c r="Q7" s="284">
        <v>24.7</v>
      </c>
      <c r="R7" s="111">
        <v>24.7</v>
      </c>
      <c r="S7" s="111">
        <v>24.7</v>
      </c>
      <c r="T7" s="111">
        <v>24.7</v>
      </c>
      <c r="U7" s="111">
        <v>24.7</v>
      </c>
      <c r="V7" s="111">
        <v>24.7</v>
      </c>
      <c r="W7" s="111">
        <v>24.7</v>
      </c>
      <c r="X7" s="111">
        <v>0</v>
      </c>
      <c r="Y7" s="111">
        <v>0</v>
      </c>
      <c r="Z7" s="111">
        <v>0</v>
      </c>
      <c r="AA7" s="111">
        <v>0</v>
      </c>
      <c r="AB7" s="280">
        <v>0</v>
      </c>
      <c r="AC7" s="284">
        <v>0</v>
      </c>
      <c r="AD7" s="111">
        <v>0</v>
      </c>
      <c r="AE7" s="111">
        <v>0</v>
      </c>
      <c r="AF7" s="111">
        <v>0</v>
      </c>
      <c r="AG7" s="111">
        <v>0</v>
      </c>
      <c r="AH7" s="111">
        <v>0</v>
      </c>
      <c r="AI7" s="111">
        <v>0</v>
      </c>
      <c r="AJ7" s="111">
        <v>0</v>
      </c>
      <c r="AK7" s="111">
        <v>0</v>
      </c>
      <c r="AL7" s="111">
        <v>0</v>
      </c>
      <c r="AM7" s="111">
        <v>0</v>
      </c>
      <c r="AN7" s="293">
        <v>0</v>
      </c>
      <c r="AO7" s="111"/>
      <c r="AP7" s="111"/>
      <c r="AQ7" s="111"/>
      <c r="AR7" s="111"/>
      <c r="AS7" s="111"/>
      <c r="AT7" s="111"/>
      <c r="AU7" s="111"/>
      <c r="AV7" s="111"/>
      <c r="AW7" s="111"/>
      <c r="AX7" s="111"/>
      <c r="AY7" s="280"/>
      <c r="AZ7" s="111"/>
      <c r="BA7" s="111"/>
      <c r="BB7" s="280"/>
      <c r="BC7" s="111"/>
      <c r="BD7" s="111"/>
      <c r="BE7" s="111"/>
      <c r="BF7" s="111"/>
      <c r="BG7" s="111"/>
      <c r="BH7" s="111"/>
      <c r="BI7" s="111"/>
      <c r="BJ7" s="111"/>
      <c r="BK7" s="111"/>
      <c r="BL7" s="111"/>
      <c r="BM7" s="111"/>
      <c r="BN7" s="280"/>
      <c r="BO7" s="111"/>
      <c r="BP7" s="111"/>
      <c r="BQ7" s="111"/>
      <c r="BR7" s="111"/>
      <c r="BS7" s="111"/>
      <c r="BT7" s="111"/>
      <c r="BU7" s="111"/>
      <c r="BV7" s="111"/>
      <c r="BW7" s="111"/>
      <c r="BX7" s="111"/>
    </row>
    <row r="8" spans="2:76" ht="13.5" customHeight="1" x14ac:dyDescent="0.3">
      <c r="B8" s="354"/>
      <c r="C8" s="355"/>
      <c r="D8" s="110" t="s">
        <v>3813</v>
      </c>
      <c r="E8" s="111">
        <v>24.7</v>
      </c>
      <c r="F8" s="111">
        <v>50</v>
      </c>
      <c r="G8" s="111">
        <v>50</v>
      </c>
      <c r="H8" s="111">
        <v>24.7</v>
      </c>
      <c r="I8" s="111">
        <v>50</v>
      </c>
      <c r="J8" s="111">
        <v>24.7</v>
      </c>
      <c r="K8" s="111">
        <v>24.7</v>
      </c>
      <c r="L8" s="111">
        <v>24.7</v>
      </c>
      <c r="M8" s="111">
        <v>24.7</v>
      </c>
      <c r="N8" s="111">
        <v>24.7</v>
      </c>
      <c r="O8" s="111">
        <v>24.7</v>
      </c>
      <c r="P8" s="289">
        <v>24.7</v>
      </c>
      <c r="Q8" s="284">
        <v>24.7</v>
      </c>
      <c r="R8" s="111">
        <v>24.7</v>
      </c>
      <c r="S8" s="111">
        <v>24.7</v>
      </c>
      <c r="T8" s="111">
        <v>24.7</v>
      </c>
      <c r="U8" s="111">
        <v>24.7</v>
      </c>
      <c r="V8" s="111">
        <v>24.7</v>
      </c>
      <c r="W8" s="111">
        <v>0</v>
      </c>
      <c r="X8" s="111">
        <v>0</v>
      </c>
      <c r="Y8" s="111">
        <v>0</v>
      </c>
      <c r="Z8" s="111">
        <v>0</v>
      </c>
      <c r="AA8" s="111">
        <v>0</v>
      </c>
      <c r="AB8" s="280">
        <v>0</v>
      </c>
      <c r="AC8" s="284">
        <v>0</v>
      </c>
      <c r="AD8" s="111">
        <v>0</v>
      </c>
      <c r="AE8" s="111">
        <v>0</v>
      </c>
      <c r="AF8" s="316">
        <v>0</v>
      </c>
      <c r="AG8" s="111">
        <v>0</v>
      </c>
      <c r="AH8" s="111">
        <v>0</v>
      </c>
      <c r="AI8" s="111">
        <v>0</v>
      </c>
      <c r="AJ8" s="111">
        <v>0</v>
      </c>
      <c r="AK8" s="111">
        <v>0</v>
      </c>
      <c r="AL8" s="111">
        <v>0</v>
      </c>
      <c r="AM8" s="111">
        <v>0</v>
      </c>
      <c r="AN8" s="293">
        <v>0</v>
      </c>
      <c r="AO8" s="111" t="s">
        <v>4607</v>
      </c>
      <c r="AP8" s="111" t="s">
        <v>4606</v>
      </c>
      <c r="AQ8" s="111" t="s">
        <v>4606</v>
      </c>
      <c r="AR8" s="111" t="s">
        <v>4606</v>
      </c>
      <c r="AS8" s="111" t="s">
        <v>4606</v>
      </c>
      <c r="AT8" s="111" t="s">
        <v>4606</v>
      </c>
      <c r="AU8" s="111"/>
      <c r="AV8" s="111"/>
      <c r="AW8" s="111"/>
      <c r="AX8" s="111"/>
      <c r="AY8" s="280"/>
      <c r="AZ8" s="111"/>
      <c r="BA8" s="111"/>
      <c r="BB8" s="280"/>
      <c r="BC8" s="111"/>
      <c r="BD8" s="111"/>
      <c r="BE8" s="111"/>
      <c r="BF8" s="111"/>
      <c r="BG8" s="111"/>
      <c r="BH8" s="111"/>
      <c r="BI8" s="111"/>
      <c r="BJ8" s="111"/>
      <c r="BK8" s="111"/>
      <c r="BL8" s="111"/>
      <c r="BM8" s="111"/>
      <c r="BN8" s="280"/>
      <c r="BO8" s="111"/>
      <c r="BP8" s="111"/>
      <c r="BQ8" s="111"/>
      <c r="BR8" s="111"/>
      <c r="BS8" s="111"/>
      <c r="BT8" s="111"/>
      <c r="BU8" s="111"/>
      <c r="BV8" s="111"/>
      <c r="BW8" s="111"/>
      <c r="BX8" s="111"/>
    </row>
    <row r="9" spans="2:76" x14ac:dyDescent="0.3">
      <c r="B9" s="175"/>
      <c r="C9" s="171" t="s">
        <v>3815</v>
      </c>
      <c r="D9" s="107"/>
      <c r="E9" s="297">
        <f t="shared" ref="E9:AJ9" si="4">SUM(E3,E5,E7)</f>
        <v>150</v>
      </c>
      <c r="F9" s="297">
        <f t="shared" si="4"/>
        <v>99.4</v>
      </c>
      <c r="G9" s="297">
        <f t="shared" si="4"/>
        <v>391.51</v>
      </c>
      <c r="H9" s="297">
        <f t="shared" si="4"/>
        <v>277700.23</v>
      </c>
      <c r="I9" s="297">
        <f t="shared" si="4"/>
        <v>102781.48</v>
      </c>
      <c r="J9" s="297">
        <f t="shared" si="4"/>
        <v>243273.36</v>
      </c>
      <c r="K9" s="297">
        <f t="shared" si="4"/>
        <v>265.01</v>
      </c>
      <c r="L9" s="297">
        <f t="shared" si="4"/>
        <v>239.70999999999998</v>
      </c>
      <c r="M9" s="297">
        <f t="shared" si="4"/>
        <v>99.4</v>
      </c>
      <c r="N9" s="297">
        <f t="shared" si="4"/>
        <v>75.75</v>
      </c>
      <c r="O9" s="297">
        <f t="shared" si="4"/>
        <v>49523.63</v>
      </c>
      <c r="P9" s="298">
        <f t="shared" si="4"/>
        <v>288.57</v>
      </c>
      <c r="Q9" s="299">
        <f t="shared" si="4"/>
        <v>24.7</v>
      </c>
      <c r="R9" s="297">
        <f t="shared" si="4"/>
        <v>391943.38</v>
      </c>
      <c r="S9" s="297">
        <f t="shared" si="4"/>
        <v>318248.12</v>
      </c>
      <c r="T9" s="297">
        <f t="shared" si="4"/>
        <v>586083.18999999994</v>
      </c>
      <c r="U9" s="297">
        <f t="shared" si="4"/>
        <v>165814.28000000003</v>
      </c>
      <c r="V9" s="297">
        <f t="shared" si="4"/>
        <v>34855.99</v>
      </c>
      <c r="W9" s="297">
        <f t="shared" si="4"/>
        <v>63845.59</v>
      </c>
      <c r="X9" s="297">
        <f t="shared" si="4"/>
        <v>9668.08</v>
      </c>
      <c r="Y9" s="297">
        <f t="shared" si="4"/>
        <v>12974.93</v>
      </c>
      <c r="Z9" s="297">
        <f t="shared" si="4"/>
        <v>291655.92</v>
      </c>
      <c r="AA9" s="297">
        <f t="shared" si="4"/>
        <v>0</v>
      </c>
      <c r="AB9" s="300">
        <f t="shared" si="4"/>
        <v>822173.01</v>
      </c>
      <c r="AC9" s="299">
        <f t="shared" si="4"/>
        <v>2806425.85</v>
      </c>
      <c r="AD9" s="297">
        <f t="shared" si="4"/>
        <v>0</v>
      </c>
      <c r="AE9" s="297">
        <f t="shared" si="4"/>
        <v>0</v>
      </c>
      <c r="AF9" s="297">
        <f t="shared" si="4"/>
        <v>0</v>
      </c>
      <c r="AG9" s="297">
        <f t="shared" si="4"/>
        <v>499177.1</v>
      </c>
      <c r="AH9" s="297">
        <f t="shared" si="4"/>
        <v>0</v>
      </c>
      <c r="AI9" s="297">
        <f t="shared" si="4"/>
        <v>0</v>
      </c>
      <c r="AJ9" s="297">
        <f t="shared" si="4"/>
        <v>0</v>
      </c>
      <c r="AK9" s="297">
        <f t="shared" ref="AK9:BP9" si="5">SUM(AK3,AK5,AK7)</f>
        <v>0</v>
      </c>
      <c r="AL9" s="297">
        <f t="shared" si="5"/>
        <v>309866.39</v>
      </c>
      <c r="AM9" s="297">
        <f t="shared" si="5"/>
        <v>34702.74</v>
      </c>
      <c r="AN9" s="301">
        <f t="shared" si="5"/>
        <v>500824.54</v>
      </c>
      <c r="AO9" s="297">
        <f t="shared" si="5"/>
        <v>0.94</v>
      </c>
      <c r="AP9" s="297">
        <f t="shared" si="5"/>
        <v>59393.04</v>
      </c>
      <c r="AQ9" s="297">
        <f t="shared" si="5"/>
        <v>35.880000000000003</v>
      </c>
      <c r="AR9" s="297">
        <f t="shared" si="5"/>
        <v>0</v>
      </c>
      <c r="AS9" s="297">
        <f t="shared" si="5"/>
        <v>556961.01</v>
      </c>
      <c r="AT9" s="297">
        <f t="shared" si="5"/>
        <v>1127598.75</v>
      </c>
      <c r="AU9" s="297">
        <f t="shared" si="5"/>
        <v>0</v>
      </c>
      <c r="AV9" s="297">
        <f t="shared" si="5"/>
        <v>0</v>
      </c>
      <c r="AW9" s="297">
        <f t="shared" si="5"/>
        <v>0</v>
      </c>
      <c r="AX9" s="297">
        <f t="shared" si="5"/>
        <v>0</v>
      </c>
      <c r="AY9" s="300">
        <f t="shared" si="5"/>
        <v>0</v>
      </c>
      <c r="AZ9" s="297">
        <f t="shared" si="5"/>
        <v>0</v>
      </c>
      <c r="BA9" s="297">
        <f t="shared" si="5"/>
        <v>0</v>
      </c>
      <c r="BB9" s="300">
        <f t="shared" si="5"/>
        <v>0</v>
      </c>
      <c r="BC9" s="297">
        <f t="shared" si="5"/>
        <v>0</v>
      </c>
      <c r="BD9" s="297">
        <f t="shared" si="5"/>
        <v>0</v>
      </c>
      <c r="BE9" s="297">
        <f t="shared" si="5"/>
        <v>0</v>
      </c>
      <c r="BF9" s="297">
        <f t="shared" si="5"/>
        <v>0</v>
      </c>
      <c r="BG9" s="297">
        <f t="shared" si="5"/>
        <v>0</v>
      </c>
      <c r="BH9" s="297">
        <f t="shared" si="5"/>
        <v>0</v>
      </c>
      <c r="BI9" s="297">
        <f t="shared" si="5"/>
        <v>0</v>
      </c>
      <c r="BJ9" s="297">
        <f t="shared" si="5"/>
        <v>0</v>
      </c>
      <c r="BK9" s="297">
        <f t="shared" si="5"/>
        <v>0</v>
      </c>
      <c r="BL9" s="297">
        <f t="shared" si="5"/>
        <v>0</v>
      </c>
      <c r="BM9" s="297">
        <f t="shared" si="5"/>
        <v>0</v>
      </c>
      <c r="BN9" s="300">
        <f t="shared" si="5"/>
        <v>0</v>
      </c>
      <c r="BO9" s="297">
        <f t="shared" si="5"/>
        <v>0</v>
      </c>
      <c r="BP9" s="297">
        <f t="shared" si="5"/>
        <v>0</v>
      </c>
      <c r="BQ9" s="297">
        <f t="shared" ref="BQ9:BX9" si="6">SUM(BQ3,BQ5,BQ7)</f>
        <v>0</v>
      </c>
      <c r="BR9" s="297">
        <f t="shared" si="6"/>
        <v>0</v>
      </c>
      <c r="BS9" s="297">
        <f t="shared" si="6"/>
        <v>0</v>
      </c>
      <c r="BT9" s="297">
        <f t="shared" si="6"/>
        <v>0</v>
      </c>
      <c r="BU9" s="297">
        <f t="shared" si="6"/>
        <v>0</v>
      </c>
      <c r="BV9" s="297">
        <f t="shared" si="6"/>
        <v>0</v>
      </c>
      <c r="BW9" s="297">
        <f t="shared" si="6"/>
        <v>0</v>
      </c>
      <c r="BX9" s="297">
        <f t="shared" si="6"/>
        <v>0</v>
      </c>
    </row>
    <row r="10" spans="2:76" x14ac:dyDescent="0.3">
      <c r="B10" s="175"/>
      <c r="C10" s="171" t="s">
        <v>3816</v>
      </c>
      <c r="D10" s="107"/>
      <c r="E10" s="297">
        <f t="shared" ref="E10:AJ10" si="7">SUM(E4,E6,E8)</f>
        <v>99.4</v>
      </c>
      <c r="F10" s="297">
        <f t="shared" si="7"/>
        <v>391.51</v>
      </c>
      <c r="G10" s="297">
        <f t="shared" si="7"/>
        <v>277700.23</v>
      </c>
      <c r="H10" s="297">
        <f t="shared" si="7"/>
        <v>102781.48</v>
      </c>
      <c r="I10" s="297">
        <f t="shared" si="7"/>
        <v>243273.36</v>
      </c>
      <c r="J10" s="297">
        <f t="shared" si="7"/>
        <v>265.01</v>
      </c>
      <c r="K10" s="297">
        <f t="shared" si="7"/>
        <v>239.70999999999998</v>
      </c>
      <c r="L10" s="297">
        <f t="shared" si="7"/>
        <v>99.4</v>
      </c>
      <c r="M10" s="297">
        <f t="shared" si="7"/>
        <v>75.75</v>
      </c>
      <c r="N10" s="297">
        <f t="shared" si="7"/>
        <v>49523.63</v>
      </c>
      <c r="O10" s="297">
        <f t="shared" si="7"/>
        <v>288.57</v>
      </c>
      <c r="P10" s="298">
        <f t="shared" si="7"/>
        <v>24.7</v>
      </c>
      <c r="Q10" s="299">
        <f t="shared" si="7"/>
        <v>391943.38</v>
      </c>
      <c r="R10" s="297">
        <f t="shared" si="7"/>
        <v>318248.12</v>
      </c>
      <c r="S10" s="297">
        <f t="shared" si="7"/>
        <v>586083.18999999994</v>
      </c>
      <c r="T10" s="297">
        <f t="shared" si="7"/>
        <v>165814.28000000003</v>
      </c>
      <c r="U10" s="297">
        <f t="shared" si="7"/>
        <v>34855.99</v>
      </c>
      <c r="V10" s="297">
        <f t="shared" si="7"/>
        <v>63845.59</v>
      </c>
      <c r="W10" s="297">
        <f t="shared" si="7"/>
        <v>9668.08</v>
      </c>
      <c r="X10" s="297">
        <f t="shared" si="7"/>
        <v>12974.93</v>
      </c>
      <c r="Y10" s="297">
        <f t="shared" si="7"/>
        <v>291655.92</v>
      </c>
      <c r="Z10" s="297">
        <f t="shared" si="7"/>
        <v>0</v>
      </c>
      <c r="AA10" s="297">
        <f t="shared" si="7"/>
        <v>822173.01</v>
      </c>
      <c r="AB10" s="300">
        <f t="shared" si="7"/>
        <v>2806425.85</v>
      </c>
      <c r="AC10" s="299">
        <f t="shared" si="7"/>
        <v>0</v>
      </c>
      <c r="AD10" s="297">
        <f t="shared" si="7"/>
        <v>0</v>
      </c>
      <c r="AE10" s="297">
        <f t="shared" si="7"/>
        <v>0</v>
      </c>
      <c r="AF10" s="297">
        <f t="shared" si="7"/>
        <v>499177.1</v>
      </c>
      <c r="AG10" s="297">
        <f t="shared" si="7"/>
        <v>0</v>
      </c>
      <c r="AH10" s="297">
        <f t="shared" si="7"/>
        <v>0</v>
      </c>
      <c r="AI10" s="297">
        <f t="shared" si="7"/>
        <v>0</v>
      </c>
      <c r="AJ10" s="297">
        <f t="shared" si="7"/>
        <v>0</v>
      </c>
      <c r="AK10" s="297">
        <f t="shared" ref="AK10:BP10" si="8">SUM(AK4,AK6,AK8)</f>
        <v>309866.39</v>
      </c>
      <c r="AL10" s="297">
        <f t="shared" si="8"/>
        <v>34702.74</v>
      </c>
      <c r="AM10" s="297">
        <f t="shared" si="8"/>
        <v>500824.54</v>
      </c>
      <c r="AN10" s="297">
        <f t="shared" si="8"/>
        <v>0.94</v>
      </c>
      <c r="AO10" s="297">
        <f t="shared" si="8"/>
        <v>59393.04</v>
      </c>
      <c r="AP10" s="297">
        <f t="shared" si="8"/>
        <v>35.880000000000003</v>
      </c>
      <c r="AQ10" s="297">
        <f t="shared" si="8"/>
        <v>0</v>
      </c>
      <c r="AR10" s="297">
        <f t="shared" si="8"/>
        <v>556961.01</v>
      </c>
      <c r="AS10" s="297">
        <f t="shared" si="8"/>
        <v>1127598.75</v>
      </c>
      <c r="AT10" s="297">
        <f t="shared" si="8"/>
        <v>295.56</v>
      </c>
      <c r="AU10" s="297">
        <f t="shared" si="8"/>
        <v>0</v>
      </c>
      <c r="AV10" s="297">
        <f t="shared" si="8"/>
        <v>0</v>
      </c>
      <c r="AW10" s="297">
        <f t="shared" si="8"/>
        <v>0</v>
      </c>
      <c r="AX10" s="297">
        <f t="shared" si="8"/>
        <v>0</v>
      </c>
      <c r="AY10" s="300">
        <f t="shared" si="8"/>
        <v>0</v>
      </c>
      <c r="AZ10" s="297">
        <f t="shared" si="8"/>
        <v>0</v>
      </c>
      <c r="BA10" s="297">
        <f t="shared" si="8"/>
        <v>0</v>
      </c>
      <c r="BB10" s="300">
        <f t="shared" si="8"/>
        <v>0</v>
      </c>
      <c r="BC10" s="297">
        <f t="shared" si="8"/>
        <v>0</v>
      </c>
      <c r="BD10" s="297">
        <f t="shared" si="8"/>
        <v>0</v>
      </c>
      <c r="BE10" s="297">
        <f t="shared" si="8"/>
        <v>0</v>
      </c>
      <c r="BF10" s="297">
        <f t="shared" si="8"/>
        <v>0</v>
      </c>
      <c r="BG10" s="297">
        <f t="shared" si="8"/>
        <v>0</v>
      </c>
      <c r="BH10" s="297">
        <f t="shared" si="8"/>
        <v>0</v>
      </c>
      <c r="BI10" s="297">
        <f t="shared" si="8"/>
        <v>0</v>
      </c>
      <c r="BJ10" s="297">
        <f t="shared" si="8"/>
        <v>0</v>
      </c>
      <c r="BK10" s="297">
        <f t="shared" si="8"/>
        <v>0</v>
      </c>
      <c r="BL10" s="297">
        <f t="shared" si="8"/>
        <v>0</v>
      </c>
      <c r="BM10" s="297">
        <f t="shared" si="8"/>
        <v>0</v>
      </c>
      <c r="BN10" s="300">
        <f t="shared" si="8"/>
        <v>0</v>
      </c>
      <c r="BO10" s="297">
        <f t="shared" si="8"/>
        <v>0</v>
      </c>
      <c r="BP10" s="297">
        <f t="shared" si="8"/>
        <v>0</v>
      </c>
      <c r="BQ10" s="297">
        <f t="shared" ref="BQ10:BX10" si="9">SUM(BQ4,BQ6,BQ8)</f>
        <v>0</v>
      </c>
      <c r="BR10" s="297">
        <f t="shared" si="9"/>
        <v>0</v>
      </c>
      <c r="BS10" s="297">
        <f t="shared" si="9"/>
        <v>0</v>
      </c>
      <c r="BT10" s="297">
        <f t="shared" si="9"/>
        <v>0</v>
      </c>
      <c r="BU10" s="297">
        <f t="shared" si="9"/>
        <v>0</v>
      </c>
      <c r="BV10" s="297">
        <f t="shared" si="9"/>
        <v>0</v>
      </c>
      <c r="BW10" s="297">
        <f t="shared" si="9"/>
        <v>0</v>
      </c>
      <c r="BX10" s="297">
        <f t="shared" si="9"/>
        <v>0</v>
      </c>
    </row>
    <row r="11" spans="2:76" x14ac:dyDescent="0.3">
      <c r="P11" s="256"/>
      <c r="Q11" s="285"/>
      <c r="AC11" s="285"/>
    </row>
    <row r="12" spans="2:76" x14ac:dyDescent="0.3">
      <c r="B12" s="171" t="s">
        <v>3809</v>
      </c>
      <c r="C12" s="171" t="s">
        <v>4608</v>
      </c>
      <c r="D12" s="171" t="s">
        <v>3810</v>
      </c>
      <c r="E12" s="172">
        <v>42370</v>
      </c>
      <c r="F12" s="172">
        <v>42401</v>
      </c>
      <c r="G12" s="172">
        <v>42430</v>
      </c>
      <c r="H12" s="172">
        <v>42461</v>
      </c>
      <c r="I12" s="172">
        <v>42491</v>
      </c>
      <c r="J12" s="172">
        <v>42522</v>
      </c>
      <c r="K12" s="172">
        <v>42552</v>
      </c>
      <c r="L12" s="172">
        <v>42583</v>
      </c>
      <c r="M12" s="172">
        <v>42614</v>
      </c>
      <c r="N12" s="172">
        <v>42644</v>
      </c>
      <c r="O12" s="172">
        <v>42675</v>
      </c>
      <c r="P12" s="290">
        <v>42705</v>
      </c>
      <c r="Q12" s="286">
        <v>42736</v>
      </c>
      <c r="R12" s="172">
        <v>42767</v>
      </c>
      <c r="S12" s="172">
        <v>42795</v>
      </c>
      <c r="T12" s="172">
        <v>42826</v>
      </c>
      <c r="U12" s="172">
        <v>42856</v>
      </c>
      <c r="V12" s="172">
        <v>42887</v>
      </c>
      <c r="W12" s="172">
        <v>42917</v>
      </c>
      <c r="X12" s="172">
        <v>42948</v>
      </c>
      <c r="Y12" s="172">
        <v>42979</v>
      </c>
      <c r="Z12" s="172">
        <v>43009</v>
      </c>
      <c r="AA12" s="172">
        <v>43040</v>
      </c>
      <c r="AB12" s="281">
        <v>43070</v>
      </c>
      <c r="AC12" s="286">
        <v>43101</v>
      </c>
      <c r="AD12" s="172">
        <v>43132</v>
      </c>
      <c r="AE12" s="172">
        <v>43160</v>
      </c>
      <c r="AF12" s="172">
        <v>43191</v>
      </c>
      <c r="AG12" s="172">
        <v>43221</v>
      </c>
      <c r="AH12" s="172">
        <v>43252</v>
      </c>
      <c r="AI12" s="172">
        <v>43282</v>
      </c>
      <c r="AJ12" s="172">
        <v>43313</v>
      </c>
      <c r="AK12" s="172">
        <v>43344</v>
      </c>
      <c r="AL12" s="172">
        <v>43374</v>
      </c>
      <c r="AM12" s="172">
        <v>43405</v>
      </c>
      <c r="AN12" s="294">
        <v>43435</v>
      </c>
      <c r="AO12" s="108">
        <f>EDATE(AN12,1)</f>
        <v>43466</v>
      </c>
      <c r="AP12" s="108">
        <f t="shared" ref="AP12:BX12" si="10">EDATE(AO12,1)</f>
        <v>43497</v>
      </c>
      <c r="AQ12" s="108">
        <f t="shared" si="10"/>
        <v>43525</v>
      </c>
      <c r="AR12" s="108">
        <f t="shared" si="10"/>
        <v>43556</v>
      </c>
      <c r="AS12" s="108">
        <f t="shared" si="10"/>
        <v>43586</v>
      </c>
      <c r="AT12" s="108">
        <f t="shared" si="10"/>
        <v>43617</v>
      </c>
      <c r="AU12" s="108">
        <f t="shared" si="10"/>
        <v>43647</v>
      </c>
      <c r="AV12" s="108">
        <f t="shared" si="10"/>
        <v>43678</v>
      </c>
      <c r="AW12" s="108">
        <f t="shared" si="10"/>
        <v>43709</v>
      </c>
      <c r="AX12" s="108">
        <f t="shared" si="10"/>
        <v>43739</v>
      </c>
      <c r="AY12" s="279">
        <f t="shared" si="10"/>
        <v>43770</v>
      </c>
      <c r="AZ12" s="108">
        <f t="shared" si="10"/>
        <v>43800</v>
      </c>
      <c r="BA12" s="108">
        <f t="shared" si="10"/>
        <v>43831</v>
      </c>
      <c r="BB12" s="108">
        <f t="shared" si="10"/>
        <v>43862</v>
      </c>
      <c r="BC12" s="108">
        <f t="shared" si="10"/>
        <v>43891</v>
      </c>
      <c r="BD12" s="108">
        <f t="shared" si="10"/>
        <v>43922</v>
      </c>
      <c r="BE12" s="108">
        <f t="shared" si="10"/>
        <v>43952</v>
      </c>
      <c r="BF12" s="108">
        <f t="shared" si="10"/>
        <v>43983</v>
      </c>
      <c r="BG12" s="108">
        <f t="shared" si="10"/>
        <v>44013</v>
      </c>
      <c r="BH12" s="108">
        <f t="shared" si="10"/>
        <v>44044</v>
      </c>
      <c r="BI12" s="108">
        <f t="shared" si="10"/>
        <v>44075</v>
      </c>
      <c r="BJ12" s="108">
        <f t="shared" si="10"/>
        <v>44105</v>
      </c>
      <c r="BK12" s="108">
        <f t="shared" si="10"/>
        <v>44136</v>
      </c>
      <c r="BL12" s="108">
        <f t="shared" si="10"/>
        <v>44166</v>
      </c>
      <c r="BM12" s="108">
        <f t="shared" si="10"/>
        <v>44197</v>
      </c>
      <c r="BN12" s="108">
        <f t="shared" si="10"/>
        <v>44228</v>
      </c>
      <c r="BO12" s="108">
        <f t="shared" si="10"/>
        <v>44256</v>
      </c>
      <c r="BP12" s="108">
        <f t="shared" si="10"/>
        <v>44287</v>
      </c>
      <c r="BQ12" s="108">
        <f t="shared" si="10"/>
        <v>44317</v>
      </c>
      <c r="BR12" s="108">
        <f t="shared" si="10"/>
        <v>44348</v>
      </c>
      <c r="BS12" s="108">
        <f t="shared" si="10"/>
        <v>44378</v>
      </c>
      <c r="BT12" s="108">
        <f t="shared" si="10"/>
        <v>44409</v>
      </c>
      <c r="BU12" s="108">
        <f t="shared" si="10"/>
        <v>44440</v>
      </c>
      <c r="BV12" s="108">
        <f t="shared" si="10"/>
        <v>44470</v>
      </c>
      <c r="BW12" s="108">
        <f t="shared" si="10"/>
        <v>44501</v>
      </c>
      <c r="BX12" s="108">
        <f t="shared" si="10"/>
        <v>44531</v>
      </c>
    </row>
    <row r="13" spans="2:76" x14ac:dyDescent="0.3">
      <c r="B13" s="356" t="s">
        <v>3811</v>
      </c>
      <c r="C13" s="357" t="s">
        <v>2240</v>
      </c>
      <c r="D13" s="173" t="s">
        <v>3812</v>
      </c>
      <c r="E13" s="174">
        <v>234.09</v>
      </c>
      <c r="F13" s="174">
        <v>236.49</v>
      </c>
      <c r="G13" s="174">
        <v>238.77</v>
      </c>
      <c r="H13" s="174">
        <v>241.44</v>
      </c>
      <c r="I13" s="174">
        <v>243.92</v>
      </c>
      <c r="J13" s="174">
        <v>244.28</v>
      </c>
      <c r="K13" s="174">
        <v>247.03</v>
      </c>
      <c r="L13" s="174">
        <v>249.7</v>
      </c>
      <c r="M13" s="174">
        <v>369.21</v>
      </c>
      <c r="N13" s="174">
        <v>0</v>
      </c>
      <c r="O13" s="174">
        <v>0</v>
      </c>
      <c r="P13" s="291">
        <v>89256.69</v>
      </c>
      <c r="Q13" s="287">
        <v>1004414.44</v>
      </c>
      <c r="R13" s="174">
        <v>280838.82</v>
      </c>
      <c r="S13" s="174">
        <v>235582.9</v>
      </c>
      <c r="T13" s="174">
        <v>237987.16</v>
      </c>
      <c r="U13" s="174">
        <v>239807.32</v>
      </c>
      <c r="V13" s="174">
        <v>1753790.91</v>
      </c>
      <c r="W13" s="174">
        <v>1775937.29</v>
      </c>
      <c r="X13" s="174">
        <v>2536629.89</v>
      </c>
      <c r="Y13" s="174">
        <v>2037484</v>
      </c>
      <c r="Z13" s="174">
        <v>1462052.09</v>
      </c>
      <c r="AA13" s="174">
        <v>1661314.99</v>
      </c>
      <c r="AB13" s="282">
        <v>1346799.34</v>
      </c>
      <c r="AC13" s="287">
        <v>6030177.0800000001</v>
      </c>
      <c r="AD13" s="174">
        <f>AC14</f>
        <v>8210959.9500000002</v>
      </c>
      <c r="AE13" s="174">
        <f t="shared" ref="AE13:AN13" si="11">AD14</f>
        <v>5593571.7199999997</v>
      </c>
      <c r="AF13" s="174">
        <f t="shared" si="11"/>
        <v>6057789.1799999997</v>
      </c>
      <c r="AG13" s="174">
        <f t="shared" si="11"/>
        <v>3140559.02</v>
      </c>
      <c r="AH13" s="174">
        <f t="shared" si="11"/>
        <v>0.01</v>
      </c>
      <c r="AI13" s="174">
        <f t="shared" si="11"/>
        <v>21.69</v>
      </c>
      <c r="AJ13" s="174">
        <f t="shared" si="11"/>
        <v>2.13</v>
      </c>
      <c r="AK13" s="174">
        <f t="shared" si="11"/>
        <v>0</v>
      </c>
      <c r="AL13" s="174">
        <f t="shared" si="11"/>
        <v>0</v>
      </c>
      <c r="AM13" s="174">
        <f t="shared" si="11"/>
        <v>0</v>
      </c>
      <c r="AN13" s="174">
        <f t="shared" si="11"/>
        <v>790000</v>
      </c>
      <c r="AO13" s="111">
        <f>AN20</f>
        <v>1207.06</v>
      </c>
      <c r="AP13" s="111">
        <f t="shared" ref="AP13:AT13" si="12">AO20</f>
        <v>90281.4</v>
      </c>
      <c r="AQ13" s="111">
        <f t="shared" si="12"/>
        <v>423424.54000000004</v>
      </c>
      <c r="AR13" s="111">
        <f t="shared" si="12"/>
        <v>76549.72</v>
      </c>
      <c r="AS13" s="111">
        <f t="shared" si="12"/>
        <v>1000867.24</v>
      </c>
      <c r="AT13" s="111">
        <f t="shared" si="12"/>
        <v>543136.29</v>
      </c>
      <c r="AU13" s="111"/>
      <c r="AV13" s="111"/>
      <c r="AW13" s="111"/>
      <c r="AX13" s="111"/>
      <c r="AY13" s="280"/>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56"/>
      <c r="C14" s="357"/>
      <c r="D14" s="173" t="s">
        <v>3813</v>
      </c>
      <c r="E14" s="174">
        <v>236.49</v>
      </c>
      <c r="F14" s="174">
        <v>238.77</v>
      </c>
      <c r="G14" s="174">
        <v>241.44</v>
      </c>
      <c r="H14" s="174">
        <v>243.92</v>
      </c>
      <c r="I14" s="174">
        <v>244.28</v>
      </c>
      <c r="J14" s="174">
        <v>247.03</v>
      </c>
      <c r="K14" s="174">
        <v>249.7</v>
      </c>
      <c r="L14" s="174">
        <v>369.21</v>
      </c>
      <c r="M14" s="174">
        <v>0</v>
      </c>
      <c r="N14" s="174">
        <v>0</v>
      </c>
      <c r="O14" s="174">
        <v>89256.69</v>
      </c>
      <c r="P14" s="291">
        <v>1004414.44</v>
      </c>
      <c r="Q14" s="287">
        <v>280838.82</v>
      </c>
      <c r="R14" s="174">
        <v>235582.9</v>
      </c>
      <c r="S14" s="174">
        <v>237987.16</v>
      </c>
      <c r="T14" s="174">
        <v>239807.32</v>
      </c>
      <c r="U14" s="174">
        <v>1753790.91</v>
      </c>
      <c r="V14" s="174">
        <v>1775937.29</v>
      </c>
      <c r="W14" s="174">
        <v>2536629.89</v>
      </c>
      <c r="X14" s="174">
        <v>2037484</v>
      </c>
      <c r="Y14" s="174">
        <v>1462052.09</v>
      </c>
      <c r="Z14" s="174">
        <v>1661314.99</v>
      </c>
      <c r="AA14" s="174">
        <v>1346799.34</v>
      </c>
      <c r="AB14" s="282">
        <v>6030177.0800000001</v>
      </c>
      <c r="AC14" s="287">
        <v>8210959.9500000002</v>
      </c>
      <c r="AD14" s="174">
        <v>5593571.7199999997</v>
      </c>
      <c r="AE14" s="174">
        <v>6057789.1799999997</v>
      </c>
      <c r="AF14" s="317">
        <v>3140559.02</v>
      </c>
      <c r="AG14" s="174">
        <v>0.01</v>
      </c>
      <c r="AH14" s="174">
        <v>21.69</v>
      </c>
      <c r="AI14" s="174">
        <v>2.13</v>
      </c>
      <c r="AJ14" s="174">
        <v>0</v>
      </c>
      <c r="AK14" s="174">
        <v>0</v>
      </c>
      <c r="AL14" s="174">
        <v>0</v>
      </c>
      <c r="AM14" s="174">
        <v>790000</v>
      </c>
      <c r="AN14" s="293">
        <v>0</v>
      </c>
      <c r="AO14" s="111"/>
      <c r="AP14" s="111" t="s">
        <v>4607</v>
      </c>
      <c r="AQ14" s="111" t="s">
        <v>4606</v>
      </c>
      <c r="AR14" s="111">
        <v>1000000</v>
      </c>
      <c r="AS14" s="111" t="s">
        <v>4606</v>
      </c>
      <c r="AT14" s="111">
        <v>2343604</v>
      </c>
      <c r="AU14" s="111"/>
      <c r="AV14" s="111"/>
      <c r="AW14" s="111"/>
      <c r="AX14" s="111"/>
      <c r="AY14" s="280"/>
      <c r="AZ14" s="111"/>
      <c r="BA14" s="111"/>
      <c r="BB14" s="280"/>
      <c r="BC14" s="174"/>
      <c r="BD14" s="174"/>
      <c r="BE14" s="174"/>
      <c r="BF14" s="174"/>
      <c r="BG14" s="174"/>
      <c r="BH14" s="174"/>
      <c r="BI14" s="174"/>
      <c r="BJ14" s="174"/>
      <c r="BK14" s="174"/>
      <c r="BL14" s="111"/>
      <c r="BM14" s="111"/>
      <c r="BN14" s="111"/>
      <c r="BO14" s="174"/>
      <c r="BP14" s="174"/>
      <c r="BQ14" s="174"/>
      <c r="BR14" s="174"/>
      <c r="BS14" s="174"/>
      <c r="BT14" s="174"/>
      <c r="BU14" s="174"/>
      <c r="BV14" s="174"/>
      <c r="BW14" s="174"/>
      <c r="BX14" s="174"/>
    </row>
    <row r="15" spans="2:76" x14ac:dyDescent="0.3">
      <c r="B15" s="356"/>
      <c r="C15" s="357" t="s">
        <v>2228</v>
      </c>
      <c r="D15" s="173" t="s">
        <v>3812</v>
      </c>
      <c r="E15" s="174">
        <v>195297.26</v>
      </c>
      <c r="F15" s="174">
        <v>146545.79</v>
      </c>
      <c r="G15" s="174">
        <v>402287.18</v>
      </c>
      <c r="H15" s="174">
        <v>137988.25</v>
      </c>
      <c r="I15" s="174">
        <v>57001.83</v>
      </c>
      <c r="J15" s="174">
        <v>22851.52</v>
      </c>
      <c r="K15" s="174">
        <v>387188.24</v>
      </c>
      <c r="L15" s="174">
        <v>271128.51</v>
      </c>
      <c r="M15" s="174">
        <v>141854.98000000001</v>
      </c>
      <c r="N15" s="174">
        <v>168538.52</v>
      </c>
      <c r="O15" s="174">
        <v>228103.05</v>
      </c>
      <c r="P15" s="291">
        <v>38505.839999999997</v>
      </c>
      <c r="Q15" s="287">
        <v>130325.09</v>
      </c>
      <c r="R15" s="174">
        <v>59000.04</v>
      </c>
      <c r="S15" s="174">
        <v>6254.15</v>
      </c>
      <c r="T15" s="174">
        <v>4624.76</v>
      </c>
      <c r="U15" s="174">
        <v>4660.13</v>
      </c>
      <c r="V15" s="174">
        <v>11302.12</v>
      </c>
      <c r="W15" s="174">
        <v>3942.87</v>
      </c>
      <c r="X15" s="174">
        <v>3020.92</v>
      </c>
      <c r="Y15" s="174">
        <v>3044.09</v>
      </c>
      <c r="Z15" s="174">
        <v>10131.17</v>
      </c>
      <c r="AA15" s="174">
        <v>8230.14</v>
      </c>
      <c r="AB15" s="282">
        <v>254062.06</v>
      </c>
      <c r="AC15" s="287">
        <v>41309.019999999997</v>
      </c>
      <c r="AD15" s="174">
        <f>AC16</f>
        <v>23979.08</v>
      </c>
      <c r="AE15" s="174">
        <f t="shared" ref="AE15:AN15" si="13">AD16</f>
        <v>828785.81</v>
      </c>
      <c r="AF15" s="174">
        <f t="shared" si="13"/>
        <v>163936.26</v>
      </c>
      <c r="AG15" s="174">
        <f t="shared" si="13"/>
        <v>1643239.66</v>
      </c>
      <c r="AH15" s="174">
        <f t="shared" si="13"/>
        <v>5275488.46</v>
      </c>
      <c r="AI15" s="174">
        <f t="shared" si="13"/>
        <v>4353709.72</v>
      </c>
      <c r="AJ15" s="174">
        <f t="shared" si="13"/>
        <v>3446684.55</v>
      </c>
      <c r="AK15" s="174">
        <f t="shared" si="13"/>
        <v>989599.57</v>
      </c>
      <c r="AL15" s="174">
        <f t="shared" si="13"/>
        <v>185106.04</v>
      </c>
      <c r="AM15" s="174">
        <f t="shared" si="13"/>
        <v>1028.6600000000001</v>
      </c>
      <c r="AN15" s="174">
        <f t="shared" si="13"/>
        <v>220.91</v>
      </c>
      <c r="AO15" s="174"/>
      <c r="AP15" s="174"/>
      <c r="AQ15" s="174"/>
      <c r="AR15" s="174"/>
      <c r="AS15" s="174"/>
      <c r="AT15" s="174"/>
      <c r="AU15" s="174"/>
      <c r="AV15" s="174"/>
      <c r="AW15" s="174"/>
      <c r="AX15" s="174"/>
      <c r="AY15" s="282"/>
      <c r="AZ15" s="174"/>
      <c r="BA15" s="174"/>
      <c r="BB15" s="282"/>
      <c r="BC15" s="174"/>
      <c r="BD15" s="174"/>
      <c r="BE15" s="174"/>
      <c r="BF15" s="174"/>
      <c r="BG15" s="174"/>
      <c r="BH15" s="174"/>
      <c r="BI15" s="174"/>
      <c r="BJ15" s="174"/>
      <c r="BK15" s="174"/>
      <c r="BL15" s="174"/>
      <c r="BM15" s="174"/>
      <c r="BN15" s="282"/>
      <c r="BO15" s="174"/>
      <c r="BP15" s="174"/>
      <c r="BQ15" s="174"/>
      <c r="BR15" s="174"/>
      <c r="BS15" s="174"/>
      <c r="BT15" s="174"/>
      <c r="BU15" s="174"/>
      <c r="BV15" s="174"/>
      <c r="BW15" s="174"/>
      <c r="BX15" s="174"/>
    </row>
    <row r="16" spans="2:76" x14ac:dyDescent="0.3">
      <c r="B16" s="356"/>
      <c r="C16" s="357"/>
      <c r="D16" s="173" t="s">
        <v>3813</v>
      </c>
      <c r="E16" s="174">
        <v>146545.79</v>
      </c>
      <c r="F16" s="174">
        <v>402287.18</v>
      </c>
      <c r="G16" s="174">
        <v>137988.25</v>
      </c>
      <c r="H16" s="174">
        <v>57001.83</v>
      </c>
      <c r="I16" s="174">
        <v>22851.52</v>
      </c>
      <c r="J16" s="174">
        <v>387188.24</v>
      </c>
      <c r="K16" s="174">
        <v>271128.51</v>
      </c>
      <c r="L16" s="174">
        <v>141854.98000000001</v>
      </c>
      <c r="M16" s="174">
        <v>168538.52</v>
      </c>
      <c r="N16" s="174">
        <v>228103.05</v>
      </c>
      <c r="O16" s="174">
        <v>38505.839999999997</v>
      </c>
      <c r="P16" s="291">
        <v>130325.09</v>
      </c>
      <c r="Q16" s="287">
        <v>59000.04</v>
      </c>
      <c r="R16" s="174">
        <v>6254.15</v>
      </c>
      <c r="S16" s="174">
        <v>4624.76</v>
      </c>
      <c r="T16" s="174">
        <v>4660.13</v>
      </c>
      <c r="U16" s="174">
        <v>11302.12</v>
      </c>
      <c r="V16" s="174">
        <v>3942.87</v>
      </c>
      <c r="W16" s="174">
        <v>3020.92</v>
      </c>
      <c r="X16" s="174">
        <v>3044.09</v>
      </c>
      <c r="Y16" s="174">
        <v>10131.17</v>
      </c>
      <c r="Z16" s="174">
        <v>8230.14</v>
      </c>
      <c r="AA16" s="174">
        <v>254062.06</v>
      </c>
      <c r="AB16" s="282">
        <v>41309.019999999997</v>
      </c>
      <c r="AC16" s="287">
        <v>23979.08</v>
      </c>
      <c r="AD16" s="174">
        <v>828785.81</v>
      </c>
      <c r="AE16" s="174">
        <v>163936.26</v>
      </c>
      <c r="AF16" s="317">
        <v>1643239.66</v>
      </c>
      <c r="AG16" s="174">
        <v>5275488.46</v>
      </c>
      <c r="AH16" s="174">
        <v>4353709.72</v>
      </c>
      <c r="AI16" s="174">
        <v>3446684.55</v>
      </c>
      <c r="AJ16" s="174">
        <v>989599.57</v>
      </c>
      <c r="AK16" s="174">
        <v>185106.04</v>
      </c>
      <c r="AL16" s="174">
        <v>1028.6600000000001</v>
      </c>
      <c r="AM16" s="174">
        <v>220.91</v>
      </c>
      <c r="AN16" s="293">
        <v>1207.05</v>
      </c>
      <c r="AO16" s="111">
        <v>90281.39</v>
      </c>
      <c r="AP16" s="111">
        <v>423424.53</v>
      </c>
      <c r="AQ16" s="111">
        <v>76549.710000000006</v>
      </c>
      <c r="AR16" s="111">
        <v>867.23</v>
      </c>
      <c r="AS16" s="111">
        <v>543136.28</v>
      </c>
      <c r="AT16" s="111">
        <v>1123.02</v>
      </c>
      <c r="AU16" s="111"/>
      <c r="AV16" s="111"/>
      <c r="AW16" s="111"/>
      <c r="AX16" s="111"/>
      <c r="AY16" s="280"/>
      <c r="AZ16" s="111"/>
      <c r="BA16" s="111"/>
      <c r="BB16" s="280"/>
      <c r="BC16" s="174"/>
      <c r="BD16" s="174"/>
      <c r="BE16" s="174"/>
      <c r="BF16" s="174"/>
      <c r="BG16" s="174"/>
      <c r="BH16" s="174"/>
      <c r="BI16" s="174"/>
      <c r="BJ16" s="174"/>
      <c r="BK16" s="174"/>
      <c r="BL16" s="111"/>
      <c r="BM16" s="111"/>
      <c r="BN16" s="280"/>
      <c r="BO16" s="174"/>
      <c r="BP16" s="174"/>
      <c r="BQ16" s="174"/>
      <c r="BR16" s="174"/>
      <c r="BS16" s="174"/>
      <c r="BT16" s="174"/>
      <c r="BU16" s="174"/>
      <c r="BV16" s="174"/>
      <c r="BW16" s="174"/>
      <c r="BX16" s="174"/>
    </row>
    <row r="17" spans="2:76" x14ac:dyDescent="0.3">
      <c r="B17" s="356"/>
      <c r="C17" s="357" t="s">
        <v>2339</v>
      </c>
      <c r="D17" s="173" t="s">
        <v>3812</v>
      </c>
      <c r="E17" s="174">
        <v>952.8</v>
      </c>
      <c r="F17" s="174">
        <v>962.56</v>
      </c>
      <c r="G17" s="174">
        <v>920.79</v>
      </c>
      <c r="H17" s="174">
        <v>875.63</v>
      </c>
      <c r="I17" s="174">
        <v>884.62</v>
      </c>
      <c r="J17" s="174">
        <v>835.08</v>
      </c>
      <c r="K17" s="174">
        <v>844.49</v>
      </c>
      <c r="L17" s="174">
        <v>853.6</v>
      </c>
      <c r="M17" s="174">
        <v>863.65</v>
      </c>
      <c r="N17" s="174">
        <v>872.93</v>
      </c>
      <c r="O17" s="174">
        <v>881.82</v>
      </c>
      <c r="P17" s="291">
        <v>882.37</v>
      </c>
      <c r="Q17" s="287">
        <v>891.91</v>
      </c>
      <c r="R17" s="174">
        <v>901.31</v>
      </c>
      <c r="S17" s="174">
        <v>908.92</v>
      </c>
      <c r="T17" s="174">
        <v>918.2</v>
      </c>
      <c r="U17" s="174">
        <v>925.22</v>
      </c>
      <c r="V17" s="174">
        <v>925.87</v>
      </c>
      <c r="W17" s="174">
        <v>933.36</v>
      </c>
      <c r="X17" s="174">
        <v>753.1</v>
      </c>
      <c r="Y17" s="174">
        <v>716.47</v>
      </c>
      <c r="Z17" s="174">
        <v>640.91</v>
      </c>
      <c r="AA17" s="174">
        <v>565.25</v>
      </c>
      <c r="AB17" s="282">
        <v>485.67</v>
      </c>
      <c r="AC17" s="287">
        <v>408.93</v>
      </c>
      <c r="AD17" s="174">
        <v>331.84</v>
      </c>
      <c r="AE17" s="174">
        <v>253.96</v>
      </c>
      <c r="AF17" s="174">
        <v>155.74</v>
      </c>
      <c r="AG17" s="174">
        <v>56.95</v>
      </c>
      <c r="AH17" s="174">
        <v>0.01</v>
      </c>
      <c r="AI17" s="174">
        <v>0.01</v>
      </c>
      <c r="AJ17" s="174">
        <v>0.01</v>
      </c>
      <c r="AK17" s="174">
        <v>0.01</v>
      </c>
      <c r="AL17" s="174">
        <v>0.01</v>
      </c>
      <c r="AM17" s="174">
        <v>0.01</v>
      </c>
      <c r="AN17" s="295">
        <v>0.01</v>
      </c>
      <c r="AO17" s="174"/>
      <c r="AP17" s="174"/>
      <c r="AQ17" s="174"/>
      <c r="AR17" s="174"/>
      <c r="AS17" s="174"/>
      <c r="AT17" s="174"/>
      <c r="AU17" s="174"/>
      <c r="AV17" s="174"/>
      <c r="AW17" s="174"/>
      <c r="AX17" s="174"/>
      <c r="AY17" s="282"/>
      <c r="AZ17" s="174"/>
      <c r="BA17" s="174"/>
      <c r="BB17" s="282"/>
      <c r="BC17" s="174"/>
      <c r="BD17" s="174"/>
      <c r="BE17" s="174"/>
      <c r="BF17" s="174"/>
      <c r="BG17" s="174"/>
      <c r="BH17" s="174"/>
      <c r="BI17" s="174"/>
      <c r="BJ17" s="174"/>
      <c r="BK17" s="174"/>
      <c r="BL17" s="174"/>
      <c r="BM17" s="174"/>
      <c r="BN17" s="282"/>
      <c r="BO17" s="174"/>
      <c r="BP17" s="174"/>
      <c r="BQ17" s="174"/>
      <c r="BR17" s="174"/>
      <c r="BS17" s="174"/>
      <c r="BT17" s="174"/>
      <c r="BU17" s="174"/>
      <c r="BV17" s="174"/>
      <c r="BW17" s="174"/>
      <c r="BX17" s="174"/>
    </row>
    <row r="18" spans="2:76" x14ac:dyDescent="0.3">
      <c r="B18" s="356"/>
      <c r="C18" s="357"/>
      <c r="D18" s="173" t="s">
        <v>3813</v>
      </c>
      <c r="E18" s="174">
        <v>962.56</v>
      </c>
      <c r="F18" s="174">
        <v>920.79</v>
      </c>
      <c r="G18" s="174">
        <v>875.63</v>
      </c>
      <c r="H18" s="174">
        <v>884.62</v>
      </c>
      <c r="I18" s="174">
        <v>835.08</v>
      </c>
      <c r="J18" s="174">
        <v>844.49</v>
      </c>
      <c r="K18" s="174">
        <v>853.6</v>
      </c>
      <c r="L18" s="174">
        <v>863.65</v>
      </c>
      <c r="M18" s="174">
        <v>872.93</v>
      </c>
      <c r="N18" s="174">
        <v>881.82</v>
      </c>
      <c r="O18" s="174">
        <v>882.37</v>
      </c>
      <c r="P18" s="291">
        <v>891.91</v>
      </c>
      <c r="Q18" s="287">
        <v>901.31</v>
      </c>
      <c r="R18" s="174">
        <v>908.92</v>
      </c>
      <c r="S18" s="174">
        <v>918.2</v>
      </c>
      <c r="T18" s="174">
        <v>925.22</v>
      </c>
      <c r="U18" s="174">
        <v>925.87</v>
      </c>
      <c r="V18" s="174">
        <v>933.36</v>
      </c>
      <c r="W18" s="174">
        <v>753.1</v>
      </c>
      <c r="X18" s="174">
        <v>716.47</v>
      </c>
      <c r="Y18" s="174">
        <v>640.91</v>
      </c>
      <c r="Z18" s="174">
        <v>565.25</v>
      </c>
      <c r="AA18" s="174">
        <v>485.67</v>
      </c>
      <c r="AB18" s="282">
        <v>408.93</v>
      </c>
      <c r="AC18" s="287">
        <v>331.84</v>
      </c>
      <c r="AD18" s="174">
        <v>253.96</v>
      </c>
      <c r="AE18" s="174">
        <v>155.74</v>
      </c>
      <c r="AF18" s="317">
        <v>56.95</v>
      </c>
      <c r="AG18" s="174">
        <v>0.01</v>
      </c>
      <c r="AH18" s="174">
        <v>0.01</v>
      </c>
      <c r="AI18" s="174">
        <v>0.01</v>
      </c>
      <c r="AJ18" s="174">
        <v>0.01</v>
      </c>
      <c r="AK18" s="174">
        <v>0.01</v>
      </c>
      <c r="AL18" s="174">
        <v>0.01</v>
      </c>
      <c r="AM18" s="174">
        <v>0.01</v>
      </c>
      <c r="AN18" s="293">
        <v>0.01</v>
      </c>
      <c r="AO18" s="111">
        <v>0.01</v>
      </c>
      <c r="AP18" s="111">
        <v>0.01</v>
      </c>
      <c r="AQ18" s="111">
        <v>0.01</v>
      </c>
      <c r="AR18" s="111">
        <v>0.01</v>
      </c>
      <c r="AS18" s="111">
        <v>0.01</v>
      </c>
      <c r="AT18" s="111">
        <v>0.01</v>
      </c>
      <c r="AU18" s="111"/>
      <c r="AV18" s="111"/>
      <c r="AW18" s="111"/>
      <c r="AX18" s="111"/>
      <c r="AY18" s="280"/>
      <c r="AZ18" s="111"/>
      <c r="BA18" s="111"/>
      <c r="BB18" s="280"/>
      <c r="BC18" s="174"/>
      <c r="BD18" s="174"/>
      <c r="BE18" s="174"/>
      <c r="BF18" s="174"/>
      <c r="BG18" s="174"/>
      <c r="BH18" s="174"/>
      <c r="BI18" s="174"/>
      <c r="BJ18" s="174"/>
      <c r="BK18" s="174"/>
      <c r="BL18" s="111"/>
      <c r="BM18" s="111"/>
      <c r="BN18" s="280"/>
      <c r="BO18" s="174"/>
      <c r="BP18" s="174"/>
      <c r="BQ18" s="174"/>
      <c r="BR18" s="174"/>
      <c r="BS18" s="174"/>
      <c r="BT18" s="174"/>
      <c r="BU18" s="174"/>
      <c r="BV18" s="174"/>
      <c r="BW18" s="174"/>
      <c r="BX18" s="174"/>
    </row>
    <row r="19" spans="2:76" x14ac:dyDescent="0.3">
      <c r="B19" s="175"/>
      <c r="C19" s="171" t="s">
        <v>3815</v>
      </c>
      <c r="D19" s="107"/>
      <c r="E19" s="297">
        <f>SUM(E13,E15,E17)</f>
        <v>196484.15</v>
      </c>
      <c r="F19" s="297">
        <f t="shared" ref="F19:AN20" si="14">SUM(F13,F15,F17)</f>
        <v>147744.84</v>
      </c>
      <c r="G19" s="297">
        <f t="shared" si="14"/>
        <v>403446.74</v>
      </c>
      <c r="H19" s="297">
        <f t="shared" si="14"/>
        <v>139105.32</v>
      </c>
      <c r="I19" s="297">
        <f t="shared" si="14"/>
        <v>58130.37</v>
      </c>
      <c r="J19" s="297">
        <f t="shared" si="14"/>
        <v>23930.880000000001</v>
      </c>
      <c r="K19" s="297">
        <f t="shared" si="14"/>
        <v>388279.76</v>
      </c>
      <c r="L19" s="297">
        <f t="shared" si="14"/>
        <v>272231.81</v>
      </c>
      <c r="M19" s="297">
        <f t="shared" si="14"/>
        <v>143087.84</v>
      </c>
      <c r="N19" s="297">
        <f t="shared" si="14"/>
        <v>169411.44999999998</v>
      </c>
      <c r="O19" s="297">
        <f t="shared" si="14"/>
        <v>228984.87</v>
      </c>
      <c r="P19" s="298">
        <f t="shared" si="14"/>
        <v>128644.9</v>
      </c>
      <c r="Q19" s="299">
        <f t="shared" si="14"/>
        <v>1135631.44</v>
      </c>
      <c r="R19" s="297">
        <f t="shared" si="14"/>
        <v>340740.17</v>
      </c>
      <c r="S19" s="297">
        <f t="shared" si="14"/>
        <v>242745.97</v>
      </c>
      <c r="T19" s="297">
        <f t="shared" si="14"/>
        <v>243530.12000000002</v>
      </c>
      <c r="U19" s="297">
        <f t="shared" si="14"/>
        <v>245392.67</v>
      </c>
      <c r="V19" s="297">
        <f t="shared" si="14"/>
        <v>1766018.9000000001</v>
      </c>
      <c r="W19" s="297">
        <f t="shared" si="14"/>
        <v>1780813.5200000003</v>
      </c>
      <c r="X19" s="297">
        <f t="shared" si="14"/>
        <v>2540403.91</v>
      </c>
      <c r="Y19" s="297">
        <f t="shared" si="14"/>
        <v>2041244.56</v>
      </c>
      <c r="Z19" s="297">
        <f t="shared" si="14"/>
        <v>1472824.17</v>
      </c>
      <c r="AA19" s="297">
        <f t="shared" si="14"/>
        <v>1670110.38</v>
      </c>
      <c r="AB19" s="300">
        <f t="shared" si="14"/>
        <v>1601347.07</v>
      </c>
      <c r="AC19" s="299">
        <f t="shared" si="14"/>
        <v>6071895.0299999993</v>
      </c>
      <c r="AD19" s="297">
        <f t="shared" si="14"/>
        <v>8235270.8700000001</v>
      </c>
      <c r="AE19" s="297">
        <f t="shared" si="14"/>
        <v>6422611.4899999993</v>
      </c>
      <c r="AF19" s="297">
        <f t="shared" si="14"/>
        <v>6221881.1799999997</v>
      </c>
      <c r="AG19" s="297">
        <f t="shared" si="14"/>
        <v>4783855.63</v>
      </c>
      <c r="AH19" s="297">
        <f t="shared" si="14"/>
        <v>5275488.4799999995</v>
      </c>
      <c r="AI19" s="297">
        <f t="shared" si="14"/>
        <v>4353731.42</v>
      </c>
      <c r="AJ19" s="297">
        <f t="shared" si="14"/>
        <v>3446686.6899999995</v>
      </c>
      <c r="AK19" s="297">
        <f t="shared" si="14"/>
        <v>989599.58</v>
      </c>
      <c r="AL19" s="297">
        <f t="shared" si="14"/>
        <v>185106.05000000002</v>
      </c>
      <c r="AM19" s="297">
        <f t="shared" si="14"/>
        <v>1028.67</v>
      </c>
      <c r="AN19" s="301">
        <f t="shared" si="14"/>
        <v>790220.92</v>
      </c>
      <c r="AO19" s="297">
        <f t="shared" ref="AO19:BX19" si="15">SUM(AO13,AO15,AO17)</f>
        <v>1207.06</v>
      </c>
      <c r="AP19" s="297">
        <f t="shared" si="15"/>
        <v>90281.4</v>
      </c>
      <c r="AQ19" s="297">
        <f t="shared" si="15"/>
        <v>423424.54000000004</v>
      </c>
      <c r="AR19" s="297">
        <f t="shared" si="15"/>
        <v>76549.72</v>
      </c>
      <c r="AS19" s="297">
        <f t="shared" si="15"/>
        <v>1000867.24</v>
      </c>
      <c r="AT19" s="297">
        <f t="shared" si="15"/>
        <v>543136.29</v>
      </c>
      <c r="AU19" s="297">
        <f t="shared" si="15"/>
        <v>0</v>
      </c>
      <c r="AV19" s="297">
        <f t="shared" si="15"/>
        <v>0</v>
      </c>
      <c r="AW19" s="297">
        <f t="shared" si="15"/>
        <v>0</v>
      </c>
      <c r="AX19" s="297">
        <f t="shared" si="15"/>
        <v>0</v>
      </c>
      <c r="AY19" s="300">
        <f t="shared" si="15"/>
        <v>0</v>
      </c>
      <c r="AZ19" s="297">
        <f t="shared" si="15"/>
        <v>0</v>
      </c>
      <c r="BA19" s="297">
        <f t="shared" si="15"/>
        <v>0</v>
      </c>
      <c r="BB19" s="300">
        <f t="shared" si="15"/>
        <v>0</v>
      </c>
      <c r="BC19" s="297">
        <f t="shared" si="15"/>
        <v>0</v>
      </c>
      <c r="BD19" s="297">
        <f t="shared" si="15"/>
        <v>0</v>
      </c>
      <c r="BE19" s="297">
        <f t="shared" si="15"/>
        <v>0</v>
      </c>
      <c r="BF19" s="297">
        <f t="shared" si="15"/>
        <v>0</v>
      </c>
      <c r="BG19" s="297">
        <f t="shared" si="15"/>
        <v>0</v>
      </c>
      <c r="BH19" s="297">
        <f t="shared" si="15"/>
        <v>0</v>
      </c>
      <c r="BI19" s="297">
        <f t="shared" si="15"/>
        <v>0</v>
      </c>
      <c r="BJ19" s="297">
        <f t="shared" si="15"/>
        <v>0</v>
      </c>
      <c r="BK19" s="297">
        <f t="shared" si="15"/>
        <v>0</v>
      </c>
      <c r="BL19" s="297">
        <f t="shared" si="15"/>
        <v>0</v>
      </c>
      <c r="BM19" s="297">
        <f t="shared" si="15"/>
        <v>0</v>
      </c>
      <c r="BN19" s="300">
        <f t="shared" si="15"/>
        <v>0</v>
      </c>
      <c r="BO19" s="297">
        <f t="shared" si="15"/>
        <v>0</v>
      </c>
      <c r="BP19" s="297">
        <f t="shared" si="15"/>
        <v>0</v>
      </c>
      <c r="BQ19" s="297">
        <f t="shared" si="15"/>
        <v>0</v>
      </c>
      <c r="BR19" s="297">
        <f t="shared" si="15"/>
        <v>0</v>
      </c>
      <c r="BS19" s="297">
        <f t="shared" si="15"/>
        <v>0</v>
      </c>
      <c r="BT19" s="297">
        <f t="shared" si="15"/>
        <v>0</v>
      </c>
      <c r="BU19" s="297">
        <f t="shared" si="15"/>
        <v>0</v>
      </c>
      <c r="BV19" s="297">
        <f t="shared" si="15"/>
        <v>0</v>
      </c>
      <c r="BW19" s="297">
        <f t="shared" si="15"/>
        <v>0</v>
      </c>
      <c r="BX19" s="297">
        <f t="shared" si="15"/>
        <v>0</v>
      </c>
    </row>
    <row r="20" spans="2:76" x14ac:dyDescent="0.3">
      <c r="B20" s="175"/>
      <c r="C20" s="171" t="s">
        <v>3816</v>
      </c>
      <c r="D20" s="107"/>
      <c r="E20" s="297">
        <f>SUM(E14,E16,E18)</f>
        <v>147744.84</v>
      </c>
      <c r="F20" s="297">
        <f t="shared" si="14"/>
        <v>403446.74</v>
      </c>
      <c r="G20" s="297">
        <f t="shared" si="14"/>
        <v>139105.32</v>
      </c>
      <c r="H20" s="297">
        <f t="shared" si="14"/>
        <v>58130.37</v>
      </c>
      <c r="I20" s="297">
        <f t="shared" si="14"/>
        <v>23930.880000000001</v>
      </c>
      <c r="J20" s="297">
        <f t="shared" si="14"/>
        <v>388279.76</v>
      </c>
      <c r="K20" s="297">
        <f t="shared" si="14"/>
        <v>272231.81</v>
      </c>
      <c r="L20" s="297">
        <f t="shared" si="14"/>
        <v>143087.84</v>
      </c>
      <c r="M20" s="297">
        <f t="shared" si="14"/>
        <v>169411.44999999998</v>
      </c>
      <c r="N20" s="297">
        <f t="shared" si="14"/>
        <v>228984.87</v>
      </c>
      <c r="O20" s="297">
        <f t="shared" si="14"/>
        <v>128644.9</v>
      </c>
      <c r="P20" s="298">
        <f t="shared" si="14"/>
        <v>1135631.44</v>
      </c>
      <c r="Q20" s="299">
        <f t="shared" si="14"/>
        <v>340740.17</v>
      </c>
      <c r="R20" s="297">
        <f t="shared" si="14"/>
        <v>242745.97</v>
      </c>
      <c r="S20" s="297">
        <f t="shared" si="14"/>
        <v>243530.12000000002</v>
      </c>
      <c r="T20" s="297">
        <f t="shared" si="14"/>
        <v>245392.67</v>
      </c>
      <c r="U20" s="297">
        <f t="shared" si="14"/>
        <v>1766018.9000000001</v>
      </c>
      <c r="V20" s="297">
        <f t="shared" si="14"/>
        <v>1780813.5200000003</v>
      </c>
      <c r="W20" s="297">
        <f t="shared" si="14"/>
        <v>2540403.91</v>
      </c>
      <c r="X20" s="297">
        <f t="shared" si="14"/>
        <v>2041244.56</v>
      </c>
      <c r="Y20" s="297">
        <f t="shared" si="14"/>
        <v>1472824.17</v>
      </c>
      <c r="Z20" s="297">
        <f t="shared" si="14"/>
        <v>1670110.38</v>
      </c>
      <c r="AA20" s="297">
        <f t="shared" si="14"/>
        <v>1601347.07</v>
      </c>
      <c r="AB20" s="300">
        <f t="shared" si="14"/>
        <v>6071895.0299999993</v>
      </c>
      <c r="AC20" s="299">
        <f t="shared" si="14"/>
        <v>8235270.8700000001</v>
      </c>
      <c r="AD20" s="297">
        <f t="shared" si="14"/>
        <v>6422611.4899999993</v>
      </c>
      <c r="AE20" s="297">
        <f t="shared" si="14"/>
        <v>6221881.1799999997</v>
      </c>
      <c r="AF20" s="324">
        <f t="shared" si="14"/>
        <v>4783855.63</v>
      </c>
      <c r="AG20" s="297">
        <f t="shared" si="14"/>
        <v>5275488.4799999995</v>
      </c>
      <c r="AH20" s="297">
        <f t="shared" si="14"/>
        <v>4353731.42</v>
      </c>
      <c r="AI20" s="297">
        <f t="shared" si="14"/>
        <v>3446686.6899999995</v>
      </c>
      <c r="AJ20" s="297">
        <f t="shared" si="14"/>
        <v>989599.58</v>
      </c>
      <c r="AK20" s="297">
        <f t="shared" si="14"/>
        <v>185106.05000000002</v>
      </c>
      <c r="AL20" s="297">
        <f t="shared" si="14"/>
        <v>1028.67</v>
      </c>
      <c r="AM20" s="297">
        <f t="shared" si="14"/>
        <v>790220.92</v>
      </c>
      <c r="AN20" s="301">
        <f t="shared" si="14"/>
        <v>1207.06</v>
      </c>
      <c r="AO20" s="297">
        <f t="shared" ref="AO20:BX20" si="16">SUM(AO14,AO16,AO18)</f>
        <v>90281.4</v>
      </c>
      <c r="AP20" s="297">
        <f t="shared" si="16"/>
        <v>423424.54000000004</v>
      </c>
      <c r="AQ20" s="297">
        <f t="shared" si="16"/>
        <v>76549.72</v>
      </c>
      <c r="AR20" s="297">
        <f t="shared" si="16"/>
        <v>1000867.24</v>
      </c>
      <c r="AS20" s="297">
        <f t="shared" si="16"/>
        <v>543136.29</v>
      </c>
      <c r="AT20" s="297">
        <f t="shared" si="16"/>
        <v>2344727.0299999998</v>
      </c>
      <c r="AU20" s="297">
        <f t="shared" si="16"/>
        <v>0</v>
      </c>
      <c r="AV20" s="297">
        <f t="shared" si="16"/>
        <v>0</v>
      </c>
      <c r="AW20" s="297">
        <f t="shared" si="16"/>
        <v>0</v>
      </c>
      <c r="AX20" s="297">
        <f t="shared" si="16"/>
        <v>0</v>
      </c>
      <c r="AY20" s="300">
        <f t="shared" si="16"/>
        <v>0</v>
      </c>
      <c r="AZ20" s="297">
        <f t="shared" si="16"/>
        <v>0</v>
      </c>
      <c r="BA20" s="297">
        <f t="shared" si="16"/>
        <v>0</v>
      </c>
      <c r="BB20" s="300">
        <f t="shared" si="16"/>
        <v>0</v>
      </c>
      <c r="BC20" s="297">
        <f t="shared" si="16"/>
        <v>0</v>
      </c>
      <c r="BD20" s="297">
        <f t="shared" si="16"/>
        <v>0</v>
      </c>
      <c r="BE20" s="297">
        <f t="shared" si="16"/>
        <v>0</v>
      </c>
      <c r="BF20" s="297">
        <f t="shared" si="16"/>
        <v>0</v>
      </c>
      <c r="BG20" s="297">
        <f t="shared" si="16"/>
        <v>0</v>
      </c>
      <c r="BH20" s="297">
        <f t="shared" si="16"/>
        <v>0</v>
      </c>
      <c r="BI20" s="297">
        <f t="shared" si="16"/>
        <v>0</v>
      </c>
      <c r="BJ20" s="297">
        <f t="shared" si="16"/>
        <v>0</v>
      </c>
      <c r="BK20" s="297">
        <f t="shared" si="16"/>
        <v>0</v>
      </c>
      <c r="BL20" s="297">
        <f t="shared" si="16"/>
        <v>0</v>
      </c>
      <c r="BM20" s="297">
        <f t="shared" si="16"/>
        <v>0</v>
      </c>
      <c r="BN20" s="300">
        <f t="shared" si="16"/>
        <v>0</v>
      </c>
      <c r="BO20" s="297">
        <f t="shared" si="16"/>
        <v>0</v>
      </c>
      <c r="BP20" s="297">
        <f t="shared" si="16"/>
        <v>0</v>
      </c>
      <c r="BQ20" s="297">
        <f t="shared" si="16"/>
        <v>0</v>
      </c>
      <c r="BR20" s="297">
        <f t="shared" si="16"/>
        <v>0</v>
      </c>
      <c r="BS20" s="297">
        <f t="shared" si="16"/>
        <v>0</v>
      </c>
      <c r="BT20" s="297">
        <f t="shared" si="16"/>
        <v>0</v>
      </c>
      <c r="BU20" s="297">
        <f t="shared" si="16"/>
        <v>0</v>
      </c>
      <c r="BV20" s="297">
        <f t="shared" si="16"/>
        <v>0</v>
      </c>
      <c r="BW20" s="297">
        <f t="shared" si="16"/>
        <v>0</v>
      </c>
      <c r="BX20" s="297">
        <f t="shared" si="16"/>
        <v>0</v>
      </c>
    </row>
    <row r="22" spans="2:76" x14ac:dyDescent="0.3">
      <c r="BA22" s="112">
        <f>BA9+BA19</f>
        <v>0</v>
      </c>
      <c r="BB22" s="112">
        <f t="shared" ref="BB22:BO22" si="17">BB9+BB19</f>
        <v>0</v>
      </c>
      <c r="BC22" s="112">
        <f t="shared" si="17"/>
        <v>0</v>
      </c>
      <c r="BD22" s="112">
        <f t="shared" si="17"/>
        <v>0</v>
      </c>
      <c r="BE22" s="112">
        <f t="shared" si="17"/>
        <v>0</v>
      </c>
      <c r="BF22" s="112">
        <f t="shared" si="17"/>
        <v>0</v>
      </c>
      <c r="BG22" s="112">
        <f t="shared" si="17"/>
        <v>0</v>
      </c>
      <c r="BH22" s="112">
        <f t="shared" si="17"/>
        <v>0</v>
      </c>
      <c r="BI22" s="112">
        <f t="shared" si="17"/>
        <v>0</v>
      </c>
      <c r="BJ22" s="302">
        <f t="shared" si="17"/>
        <v>0</v>
      </c>
      <c r="BK22" s="112">
        <f t="shared" si="17"/>
        <v>0</v>
      </c>
      <c r="BL22" s="112">
        <f t="shared" si="17"/>
        <v>0</v>
      </c>
      <c r="BM22" s="112">
        <f t="shared" si="17"/>
        <v>0</v>
      </c>
      <c r="BN22" s="112">
        <f t="shared" si="17"/>
        <v>0</v>
      </c>
      <c r="BO22" s="112">
        <f t="shared" si="17"/>
        <v>0</v>
      </c>
    </row>
    <row r="23" spans="2:76" x14ac:dyDescent="0.3">
      <c r="BJ23" s="302" t="s">
        <v>4610</v>
      </c>
    </row>
    <row r="24" spans="2:76" x14ac:dyDescent="0.3">
      <c r="BJ24" s="302">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14143"/>
  <sheetViews>
    <sheetView showGridLines="0" zoomScale="85" zoomScaleNormal="85" workbookViewId="0">
      <pane ySplit="3" topLeftCell="A4" activePane="bottomLeft" state="frozen"/>
      <selection pane="bottomLeft" activeCell="E4" sqref="E4"/>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306">
        <v>8011423.0999999996</v>
      </c>
      <c r="K1" s="305">
        <v>15168628.049999999</v>
      </c>
    </row>
    <row r="2" spans="1:12" ht="24" customHeight="1" thickBot="1" x14ac:dyDescent="0.35">
      <c r="B2" s="66"/>
      <c r="C2" s="62" t="s">
        <v>2222</v>
      </c>
      <c r="D2" s="63"/>
      <c r="E2" s="64"/>
      <c r="F2" s="81"/>
      <c r="G2" s="67"/>
      <c r="H2" s="50"/>
      <c r="I2" s="51" t="s">
        <v>30</v>
      </c>
      <c r="J2" s="52">
        <f>SUBTOTAL(9,J4:J1048576)</f>
        <v>4224.0390533701893</v>
      </c>
      <c r="K2" s="305">
        <v>-16162987.110000007</v>
      </c>
    </row>
    <row r="3" spans="1:12" ht="31.5" customHeight="1" x14ac:dyDescent="0.3">
      <c r="B3" s="68" t="s">
        <v>122</v>
      </c>
      <c r="C3" s="68" t="s">
        <v>123</v>
      </c>
      <c r="D3" s="69" t="s">
        <v>3781</v>
      </c>
      <c r="E3" s="70" t="s">
        <v>2223</v>
      </c>
      <c r="F3" s="71" t="s">
        <v>2224</v>
      </c>
      <c r="G3" s="71" t="s">
        <v>2225</v>
      </c>
      <c r="H3" s="71" t="s">
        <v>2226</v>
      </c>
      <c r="I3" s="71" t="s">
        <v>2227</v>
      </c>
      <c r="J3" s="71" t="s">
        <v>124</v>
      </c>
      <c r="K3" s="80" t="s">
        <v>3780</v>
      </c>
      <c r="L3" s="113" t="s">
        <v>3814</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3413</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3426</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3434</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3476</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3582</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3413</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3430</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3671</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3673</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3376</v>
      </c>
      <c r="G3301" s="72" t="s">
        <v>2229</v>
      </c>
      <c r="H3301" s="49" t="s">
        <v>3559</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3475</v>
      </c>
      <c r="G3306" s="72" t="s">
        <v>2229</v>
      </c>
      <c r="H3306" s="49" t="s">
        <v>3475</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3421</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3615</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3669</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3370</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3379</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3380</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3380</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3394</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3464</v>
      </c>
      <c r="G3324" s="72" t="s">
        <v>2229</v>
      </c>
      <c r="H3324" s="49" t="s">
        <v>3464</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3475</v>
      </c>
      <c r="G3325" s="72" t="s">
        <v>2229</v>
      </c>
      <c r="H3325" s="49" t="s">
        <v>3475</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3498</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3380</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3746</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3746</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3746</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3747</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3747</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3747</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3379</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3412</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3419</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3568</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3573</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3380</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3626</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3631</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3673</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3746</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3747</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3379</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3419</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3440</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3440</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3446</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3421</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3530</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3530</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3530</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3533</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3570</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3607</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3673</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3758</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3429</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3629</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3421</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3442</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3376</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3577</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3607</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3612</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3381</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3381</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3534</v>
      </c>
      <c r="G3425" s="72" t="s">
        <v>2229</v>
      </c>
      <c r="H3425" s="49" t="s">
        <v>3533</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3381</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3577</v>
      </c>
      <c r="I3427" s="49" t="s">
        <v>3421</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3584</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3381</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3634</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3635</v>
      </c>
      <c r="G3434" s="72" t="s">
        <v>2229</v>
      </c>
      <c r="H3434" s="49" t="s">
        <v>3634</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3678</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3699</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3700</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3378</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3465</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3433</v>
      </c>
      <c r="I3451" s="49" t="s">
        <v>3422</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3516</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3606</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3430</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3449</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3450</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3490</v>
      </c>
      <c r="G3461" s="72" t="s">
        <v>2229</v>
      </c>
      <c r="H3461" s="49" t="s">
        <v>3491</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3503</v>
      </c>
      <c r="G3462" s="72" t="s">
        <v>2229</v>
      </c>
      <c r="H3462" s="49" t="s">
        <v>3504</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3505</v>
      </c>
      <c r="G3463" s="72" t="s">
        <v>2229</v>
      </c>
      <c r="H3463" s="49" t="s">
        <v>3504</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3521</v>
      </c>
      <c r="G3464" s="72" t="s">
        <v>2229</v>
      </c>
      <c r="H3464" s="49" t="s">
        <v>3521</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3526</v>
      </c>
      <c r="G3465" s="72" t="s">
        <v>2229</v>
      </c>
      <c r="H3465" s="49" t="s">
        <v>3526</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3535</v>
      </c>
      <c r="G3466" s="72" t="s">
        <v>2229</v>
      </c>
      <c r="H3466" s="49" t="s">
        <v>3533</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3533</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3536</v>
      </c>
      <c r="G3468" s="72" t="s">
        <v>2229</v>
      </c>
      <c r="H3468" s="49" t="s">
        <v>3533</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3553</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3182</v>
      </c>
      <c r="G3470" s="72" t="s">
        <v>2229</v>
      </c>
      <c r="H3470" s="49" t="s">
        <v>3553</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3582</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3582</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3593</v>
      </c>
      <c r="G3473" s="72" t="s">
        <v>2229</v>
      </c>
      <c r="H3473" s="49" t="s">
        <v>3594</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3595</v>
      </c>
      <c r="G3474" s="72" t="s">
        <v>2229</v>
      </c>
      <c r="H3474" s="49" t="s">
        <v>3596</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3597</v>
      </c>
      <c r="G3475" s="72" t="s">
        <v>2229</v>
      </c>
      <c r="H3475" s="49" t="s">
        <v>3596</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3634</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3634</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3634</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3636</v>
      </c>
      <c r="G3479" s="72" t="s">
        <v>2229</v>
      </c>
      <c r="H3479" s="49" t="s">
        <v>3634</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3637</v>
      </c>
      <c r="G3480" s="72" t="s">
        <v>2229</v>
      </c>
      <c r="H3480" s="49" t="s">
        <v>3634</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3178</v>
      </c>
      <c r="G3481" s="72" t="s">
        <v>2229</v>
      </c>
      <c r="H3481" s="49" t="s">
        <v>3634</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3634</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3634</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3670</v>
      </c>
      <c r="G3484" s="72" t="s">
        <v>2229</v>
      </c>
      <c r="H3484" s="49" t="s">
        <v>3669</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3679</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3680</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3681</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3701</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3702</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3703</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3704</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3705</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3746</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3747</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3563</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3572</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3572</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3576</v>
      </c>
      <c r="I3502" s="49" t="s">
        <v>3422</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3755</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3413</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3430</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3447</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3573</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3552</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3596</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3610</v>
      </c>
      <c r="I3515" s="49" t="s">
        <v>3422</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3395</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3504</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3421</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3568</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3378</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3500</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3558</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3558</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3625</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3661</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3366</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3430</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3430</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3465</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3616</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3616</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3616</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3434</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3467</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3467</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3467</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3582</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3673</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3477</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3615</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3430</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3577</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3615</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3382</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3394</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3376</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3425</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3425</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3382</v>
      </c>
      <c r="G3570" s="72" t="s">
        <v>2229</v>
      </c>
      <c r="H3570" s="49" t="s">
        <v>3448</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3459</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3472</v>
      </c>
      <c r="G3573" s="72" t="s">
        <v>2229</v>
      </c>
      <c r="H3573" s="49" t="s">
        <v>3472</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3382</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3382</v>
      </c>
      <c r="G3575" s="72" t="s">
        <v>2229</v>
      </c>
      <c r="H3575" s="49" t="s">
        <v>3550</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3579</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3382</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3746</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3747</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3755</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3460</v>
      </c>
      <c r="G3584" s="72" t="s">
        <v>2229</v>
      </c>
      <c r="H3584" s="49" t="s">
        <v>3460</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3573</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3626</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3746</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3747</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3395</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3422</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3498</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3498</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3584</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3612</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3632</v>
      </c>
      <c r="G3598" s="72" t="s">
        <v>2229</v>
      </c>
      <c r="H3598" s="49" t="s">
        <v>3631</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3669</v>
      </c>
      <c r="I3599" s="49" t="s">
        <v>3422</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3673</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3433</v>
      </c>
      <c r="I3608" s="49" t="s">
        <v>3422</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3421</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3572</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3573</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3661</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3673</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3759</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3472</v>
      </c>
      <c r="G3620" s="72" t="s">
        <v>2229</v>
      </c>
      <c r="H3620" s="49" t="s">
        <v>3759</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3421</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3439</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3533</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3746</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3747</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3570</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3379</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3383</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3392</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3412</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3440</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3440</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3383</v>
      </c>
      <c r="G3644" s="72" t="s">
        <v>2229</v>
      </c>
      <c r="H3644" s="49" t="s">
        <v>3448</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3537</v>
      </c>
      <c r="G3645" s="72" t="s">
        <v>2229</v>
      </c>
      <c r="H3645" s="49" t="s">
        <v>3533</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3383</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3383</v>
      </c>
      <c r="G3647" s="72" t="s">
        <v>2229</v>
      </c>
      <c r="H3647" s="49" t="s">
        <v>3550</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3383</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3644</v>
      </c>
      <c r="G3651" s="72" t="s">
        <v>2229</v>
      </c>
      <c r="H3651" s="49" t="s">
        <v>3634</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3645</v>
      </c>
      <c r="G3652" s="72" t="s">
        <v>2229</v>
      </c>
      <c r="H3652" s="49" t="s">
        <v>3634</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3685</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3711</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3712</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3746</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3747</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3447</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3669</v>
      </c>
      <c r="I3667" s="49" t="s">
        <v>3422</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3482</v>
      </c>
      <c r="G3677" s="72" t="s">
        <v>2229</v>
      </c>
      <c r="H3677" s="49" t="s">
        <v>3483</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3506</v>
      </c>
      <c r="G3680" s="72" t="s">
        <v>2229</v>
      </c>
      <c r="H3680" s="49" t="s">
        <v>3504</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3507</v>
      </c>
      <c r="G3681" s="72" t="s">
        <v>2229</v>
      </c>
      <c r="H3681" s="49" t="s">
        <v>3504</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3517</v>
      </c>
      <c r="G3682" s="72" t="s">
        <v>2229</v>
      </c>
      <c r="H3682" s="49" t="s">
        <v>3517</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3522</v>
      </c>
      <c r="G3683" s="72" t="s">
        <v>2229</v>
      </c>
      <c r="H3683" s="49" t="s">
        <v>3522</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3538</v>
      </c>
      <c r="G3684" s="72" t="s">
        <v>2229</v>
      </c>
      <c r="H3684" s="49" t="s">
        <v>3533</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3539</v>
      </c>
      <c r="G3685" s="72" t="s">
        <v>2229</v>
      </c>
      <c r="H3685" s="49" t="s">
        <v>3533</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3540</v>
      </c>
      <c r="G3686" s="72" t="s">
        <v>2229</v>
      </c>
      <c r="H3686" s="49" t="s">
        <v>3533</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3600</v>
      </c>
      <c r="G3689" s="72" t="s">
        <v>2229</v>
      </c>
      <c r="H3689" s="49" t="s">
        <v>3596</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3601</v>
      </c>
      <c r="G3690" s="72" t="s">
        <v>2229</v>
      </c>
      <c r="H3690" s="49" t="s">
        <v>3596</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3646</v>
      </c>
      <c r="G3692" s="72" t="s">
        <v>2229</v>
      </c>
      <c r="H3692" s="49" t="s">
        <v>3634</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3647</v>
      </c>
      <c r="G3693" s="72" t="s">
        <v>2229</v>
      </c>
      <c r="H3693" s="49" t="s">
        <v>3634</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3648</v>
      </c>
      <c r="G3694" s="72" t="s">
        <v>2229</v>
      </c>
      <c r="H3694" s="49" t="s">
        <v>3634</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3649</v>
      </c>
      <c r="G3695" s="72" t="s">
        <v>2229</v>
      </c>
      <c r="H3695" s="49" t="s">
        <v>3634</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3634</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3650</v>
      </c>
      <c r="G3697" s="72" t="s">
        <v>2229</v>
      </c>
      <c r="H3697" s="49" t="s">
        <v>3634</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3634</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3634</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3686</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3687</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3688</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3713</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3714</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3715</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3716</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3717</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3746</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3746</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3747</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3747</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3755</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3498</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3565</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3422</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3557</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3586</v>
      </c>
      <c r="G3721" s="72" t="s">
        <v>2229</v>
      </c>
      <c r="H3721" s="49" t="s">
        <v>3587</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3746</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3747</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3367</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3421</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3430</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3504</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3564</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3568</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3596</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3746</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3747</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3617</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3617</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3617</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3418</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3420</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3746</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3747</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3749</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3430</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3633</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3478</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3529</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3376</v>
      </c>
      <c r="G3757" s="72" t="s">
        <v>2229</v>
      </c>
      <c r="H3757" s="49" t="s">
        <v>3529</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3384</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3384</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3291</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3443</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3384</v>
      </c>
      <c r="G3766" s="72" t="s">
        <v>2229</v>
      </c>
      <c r="H3766" s="49" t="s">
        <v>3444</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3384</v>
      </c>
      <c r="G3767" s="72" t="s">
        <v>2229</v>
      </c>
      <c r="H3767" s="49" t="s">
        <v>3448</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3473</v>
      </c>
      <c r="G3768" s="72" t="s">
        <v>2229</v>
      </c>
      <c r="H3768" s="49" t="s">
        <v>3473</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3384</v>
      </c>
      <c r="G3769" s="72" t="s">
        <v>2229</v>
      </c>
      <c r="H3769" s="49" t="s">
        <v>3550</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3384</v>
      </c>
      <c r="G3770" s="72" t="s">
        <v>2229</v>
      </c>
      <c r="H3770" s="49" t="s">
        <v>3555</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3384</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3746</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3747</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3434</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3461</v>
      </c>
      <c r="G3778" s="72" t="s">
        <v>2229</v>
      </c>
      <c r="H3778" s="49" t="s">
        <v>3461</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3582</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3626</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3746</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3747</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3397</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3397</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3498</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3631</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3674</v>
      </c>
      <c r="H3790" s="49" t="s">
        <v>3673</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3746</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3747</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3379</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3445</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3376</v>
      </c>
      <c r="G3797" s="72" t="s">
        <v>2229</v>
      </c>
      <c r="H3797" s="49" t="s">
        <v>3445</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3494</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3376</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3662</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3746</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3747</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3400</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3421</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3533</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3572</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3573</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3669</v>
      </c>
      <c r="I3813" s="49" t="s">
        <v>3422</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3746</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3746</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3747</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3747</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3376</v>
      </c>
      <c r="G3821" s="72" t="s">
        <v>2229</v>
      </c>
      <c r="H3821" s="49" t="s">
        <v>3377</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3560</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3376</v>
      </c>
      <c r="G3824" s="72" t="s">
        <v>2229</v>
      </c>
      <c r="H3824" s="49" t="s">
        <v>3560</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3385</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3385</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3385</v>
      </c>
      <c r="G3831" s="72" t="s">
        <v>2229</v>
      </c>
      <c r="H3831" s="49" t="s">
        <v>3444</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3385</v>
      </c>
      <c r="G3832" s="72" t="s">
        <v>2229</v>
      </c>
      <c r="H3832" s="49" t="s">
        <v>3448</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3541</v>
      </c>
      <c r="G3833" s="72" t="s">
        <v>2229</v>
      </c>
      <c r="H3833" s="49" t="s">
        <v>3533</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3385</v>
      </c>
      <c r="G3834" s="72" t="s">
        <v>2229</v>
      </c>
      <c r="H3834" s="49" t="s">
        <v>3550</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3385</v>
      </c>
      <c r="G3835" s="72" t="s">
        <v>2229</v>
      </c>
      <c r="H3835" s="49" t="s">
        <v>3555</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3385</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3651</v>
      </c>
      <c r="G3839" s="72" t="s">
        <v>2229</v>
      </c>
      <c r="H3839" s="49" t="s">
        <v>3634</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3634</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3689</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3718</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3719</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3746</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3747</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3624</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3624</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3371</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3499</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3528</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3574</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3633</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3675</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3425</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3425</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3291</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3430</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3440</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3440</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3453</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3484</v>
      </c>
      <c r="G3874" s="72" t="s">
        <v>2229</v>
      </c>
      <c r="H3874" s="49" t="s">
        <v>3485</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3514</v>
      </c>
      <c r="G3876" s="72" t="s">
        <v>2229</v>
      </c>
      <c r="H3876" s="49" t="s">
        <v>3511</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3515</v>
      </c>
      <c r="G3877" s="72" t="s">
        <v>2229</v>
      </c>
      <c r="H3877" s="49" t="s">
        <v>3511</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3518</v>
      </c>
      <c r="G3878" s="72" t="s">
        <v>2229</v>
      </c>
      <c r="H3878" s="49" t="s">
        <v>3518</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3523</v>
      </c>
      <c r="G3879" s="72" t="s">
        <v>2229</v>
      </c>
      <c r="H3879" s="49" t="s">
        <v>3523</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3542</v>
      </c>
      <c r="G3880" s="72" t="s">
        <v>2229</v>
      </c>
      <c r="H3880" s="49" t="s">
        <v>3533</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3376</v>
      </c>
      <c r="G3882" s="72" t="s">
        <v>2229</v>
      </c>
      <c r="H3882" s="49" t="s">
        <v>3554</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3566</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3575</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3588</v>
      </c>
      <c r="G3885" s="72" t="s">
        <v>2229</v>
      </c>
      <c r="H3885" s="49" t="s">
        <v>3589</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3602</v>
      </c>
      <c r="G3886" s="72" t="s">
        <v>2229</v>
      </c>
      <c r="H3886" s="49" t="s">
        <v>3596</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3603</v>
      </c>
      <c r="G3887" s="72" t="s">
        <v>2229</v>
      </c>
      <c r="H3887" s="49" t="s">
        <v>3596</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3608</v>
      </c>
      <c r="G3888" s="72" t="s">
        <v>2229</v>
      </c>
      <c r="H3888" s="49" t="s">
        <v>3609</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3610</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3610</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3612</v>
      </c>
      <c r="I3891" s="49" t="s">
        <v>3422</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3634</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3634</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3469</v>
      </c>
      <c r="G3894" s="72" t="s">
        <v>2229</v>
      </c>
      <c r="H3894" s="49" t="s">
        <v>3634</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3652</v>
      </c>
      <c r="G3895" s="72" t="s">
        <v>2229</v>
      </c>
      <c r="H3895" s="49" t="s">
        <v>3634</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3634</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3634</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3634</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3653</v>
      </c>
      <c r="G3899" s="72" t="s">
        <v>2229</v>
      </c>
      <c r="H3899" s="49" t="s">
        <v>3634</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3690</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3691</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3720</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3721</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3722</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3746</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3747</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3755</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3500</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3576</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3576</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3746</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3747</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3397</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3433</v>
      </c>
      <c r="I3924" s="49" t="s">
        <v>3422</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3755</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3396</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3421</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3394</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3430</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3467</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3467</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3467</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3565</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3420</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3447</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3466</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3467</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3467</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3467</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3511</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3516</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3596</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3629</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3624</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3624</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3746</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3747</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3740</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3740</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3430</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3438</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3438</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3438</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3466</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3570</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3746</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3747</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3401</v>
      </c>
      <c r="G3987" s="72" t="s">
        <v>2229</v>
      </c>
      <c r="H3987" s="49" t="s">
        <v>3400</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3430</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3430</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3430</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3567</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3567</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3624</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3386</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3376</v>
      </c>
      <c r="G4000" s="72" t="s">
        <v>2229</v>
      </c>
      <c r="H4000" s="49" t="s">
        <v>3386</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3618</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3618</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3618</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3743</v>
      </c>
      <c r="G4006" s="72" t="s">
        <v>2229</v>
      </c>
      <c r="H4006" s="49" t="s">
        <v>3740</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3744</v>
      </c>
      <c r="G4007" s="72" t="s">
        <v>2229</v>
      </c>
      <c r="H4007" s="49" t="s">
        <v>3740</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3743</v>
      </c>
      <c r="G4008" s="72" t="s">
        <v>2229</v>
      </c>
      <c r="H4008" s="49" t="s">
        <v>3740</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3744</v>
      </c>
      <c r="G4009" s="72" t="s">
        <v>2229</v>
      </c>
      <c r="H4009" s="49" t="s">
        <v>3740</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3751</v>
      </c>
      <c r="G4010" s="72" t="s">
        <v>2229</v>
      </c>
      <c r="H4010" s="49" t="s">
        <v>3749</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3751</v>
      </c>
      <c r="G4011" s="72" t="s">
        <v>2229</v>
      </c>
      <c r="H4011" s="49" t="s">
        <v>3749</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3430</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3434</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3582</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3629</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3746</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3747</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3749</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3479</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3511</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3662</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3624</v>
      </c>
      <c r="G4029" s="72" t="s">
        <v>2229</v>
      </c>
      <c r="H4029" s="49" t="s">
        <v>2239</v>
      </c>
      <c r="I4029" s="49" t="s">
        <v>3422</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3474</v>
      </c>
      <c r="G4031" s="72" t="s">
        <v>2229</v>
      </c>
      <c r="H4031" s="49" t="s">
        <v>3474</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3746</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3747</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3387</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3395</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3387</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3387</v>
      </c>
      <c r="G4043" s="72" t="s">
        <v>2229</v>
      </c>
      <c r="H4043" s="49" t="s">
        <v>3428</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3431</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3432</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3387</v>
      </c>
      <c r="G4048" s="72" t="s">
        <v>2229</v>
      </c>
      <c r="H4048" s="49" t="s">
        <v>3444</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3387</v>
      </c>
      <c r="G4049" s="72" t="s">
        <v>2229</v>
      </c>
      <c r="H4049" s="49" t="s">
        <v>3448</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3387</v>
      </c>
      <c r="G4050" s="72" t="s">
        <v>2229</v>
      </c>
      <c r="H4050" s="49" t="s">
        <v>3458</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3387</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3387</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3387</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3386</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3430</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3462</v>
      </c>
      <c r="G4057" s="72" t="s">
        <v>2229</v>
      </c>
      <c r="H4057" s="49" t="s">
        <v>3462</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3580</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3626</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3673</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3376</v>
      </c>
      <c r="G4061" s="72" t="s">
        <v>2229</v>
      </c>
      <c r="H4061" s="49" t="s">
        <v>3386</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3631</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3740</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3499</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3615</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3615</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3499</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3755</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3388</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3399</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3425</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3388</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3388</v>
      </c>
      <c r="G4088" s="72" t="s">
        <v>2229</v>
      </c>
      <c r="H4088" s="49" t="s">
        <v>3428</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3442</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3388</v>
      </c>
      <c r="G4091" s="72" t="s">
        <v>2229</v>
      </c>
      <c r="H4091" s="49" t="s">
        <v>3444</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3388</v>
      </c>
      <c r="G4092" s="72" t="s">
        <v>2229</v>
      </c>
      <c r="H4092" s="49" t="s">
        <v>3448</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3388</v>
      </c>
      <c r="G4094" s="72" t="s">
        <v>2229</v>
      </c>
      <c r="H4094" s="49" t="s">
        <v>3458</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3543</v>
      </c>
      <c r="G4098" s="72" t="s">
        <v>2229</v>
      </c>
      <c r="H4098" s="49" t="s">
        <v>3533</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3388</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3565</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3566</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3568</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3581</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3388</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3654</v>
      </c>
      <c r="G4105" s="72" t="s">
        <v>2229</v>
      </c>
      <c r="H4105" s="49" t="s">
        <v>3634</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3692</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3723</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3724</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3725</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3726</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3746</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3747</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3757</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3376</v>
      </c>
      <c r="G4115" s="72" t="s">
        <v>2229</v>
      </c>
      <c r="H4115" s="49" t="s">
        <v>3757</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3634</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3634</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3746</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3747</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3372</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3374</v>
      </c>
      <c r="G4124" s="72" t="s">
        <v>2229</v>
      </c>
      <c r="H4124" s="49" t="s">
        <v>3375</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3402</v>
      </c>
      <c r="G4127" s="72" t="s">
        <v>2229</v>
      </c>
      <c r="H4127" s="49" t="s">
        <v>3400</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3403</v>
      </c>
      <c r="G4128" s="72" t="s">
        <v>2229</v>
      </c>
      <c r="H4128" s="49" t="s">
        <v>3400</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3404</v>
      </c>
      <c r="G4129" s="72" t="s">
        <v>2229</v>
      </c>
      <c r="H4129" s="49" t="s">
        <v>3400</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3420</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3436</v>
      </c>
      <c r="G4132" s="72" t="s">
        <v>2229</v>
      </c>
      <c r="H4132" s="49" t="s">
        <v>3434</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3447</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3454</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3467</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3467</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3467</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3468</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3469</v>
      </c>
      <c r="G4142" s="72" t="s">
        <v>2229</v>
      </c>
      <c r="H4142" s="49" t="s">
        <v>3468</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3421</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3508</v>
      </c>
      <c r="G4144" s="72" t="s">
        <v>2229</v>
      </c>
      <c r="H4144" s="49" t="s">
        <v>3504</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3509</v>
      </c>
      <c r="G4145" s="72" t="s">
        <v>2229</v>
      </c>
      <c r="H4145" s="49" t="s">
        <v>3504</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3519</v>
      </c>
      <c r="G4146" s="72" t="s">
        <v>2229</v>
      </c>
      <c r="H4146" s="49" t="s">
        <v>3519</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3524</v>
      </c>
      <c r="G4147" s="72" t="s">
        <v>2229</v>
      </c>
      <c r="H4147" s="49" t="s">
        <v>3524</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3544</v>
      </c>
      <c r="G4148" s="72" t="s">
        <v>2229</v>
      </c>
      <c r="H4148" s="49" t="s">
        <v>3533</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3545</v>
      </c>
      <c r="G4149" s="72" t="s">
        <v>2229</v>
      </c>
      <c r="H4149" s="49" t="s">
        <v>3533</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3546</v>
      </c>
      <c r="G4150" s="72" t="s">
        <v>2229</v>
      </c>
      <c r="H4150" s="49" t="s">
        <v>3533</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3547</v>
      </c>
      <c r="G4151" s="72" t="s">
        <v>2229</v>
      </c>
      <c r="H4151" s="49" t="s">
        <v>3533</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3548</v>
      </c>
      <c r="G4152" s="72" t="s">
        <v>2229</v>
      </c>
      <c r="H4152" s="49" t="s">
        <v>3533</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3533</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3604</v>
      </c>
      <c r="G4158" s="72" t="s">
        <v>2229</v>
      </c>
      <c r="H4158" s="49" t="s">
        <v>3596</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3605</v>
      </c>
      <c r="G4159" s="72" t="s">
        <v>2229</v>
      </c>
      <c r="H4159" s="49" t="s">
        <v>3596</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3634</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3655</v>
      </c>
      <c r="G4171" s="72" t="s">
        <v>2229</v>
      </c>
      <c r="H4171" s="49" t="s">
        <v>3634</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3471</v>
      </c>
      <c r="G4172" s="72" t="s">
        <v>2229</v>
      </c>
      <c r="H4172" s="49" t="s">
        <v>3634</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3634</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3656</v>
      </c>
      <c r="G4174" s="72" t="s">
        <v>2229</v>
      </c>
      <c r="H4174" s="49" t="s">
        <v>3634</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3657</v>
      </c>
      <c r="G4175" s="72" t="s">
        <v>2229</v>
      </c>
      <c r="H4175" s="49" t="s">
        <v>3634</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3693</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3694</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3695</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3696</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3697</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3727</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3728</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3729</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3730</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3731</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3732</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3733</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3734</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3735</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3736</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3737</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3738</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3739</v>
      </c>
      <c r="G4195" s="72" t="s">
        <v>2229</v>
      </c>
      <c r="H4195" s="49" t="s">
        <v>3740</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3739</v>
      </c>
      <c r="G4196" s="72" t="s">
        <v>2229</v>
      </c>
      <c r="H4196" s="49" t="s">
        <v>3740</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3752</v>
      </c>
      <c r="G4197" s="72" t="s">
        <v>2229</v>
      </c>
      <c r="H4197" s="49" t="s">
        <v>3749</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3696</v>
      </c>
      <c r="G4198" s="72" t="s">
        <v>2229</v>
      </c>
      <c r="H4198" s="49" t="s">
        <v>3749</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3422</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3393</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3417</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3486</v>
      </c>
      <c r="G4205" s="72" t="s">
        <v>2229</v>
      </c>
      <c r="H4205" s="49" t="s">
        <v>3487</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3746</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3747</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3753</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3425</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3433</v>
      </c>
      <c r="I4222" s="49" t="s">
        <v>3422</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3442</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3612</v>
      </c>
      <c r="I4224" s="49" t="s">
        <v>3422</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3669</v>
      </c>
      <c r="I4227" s="49" t="s">
        <v>3422</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3756</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3422</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3400</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3575</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3590</v>
      </c>
      <c r="G4235" s="72" t="s">
        <v>2229</v>
      </c>
      <c r="H4235" s="49" t="s">
        <v>3591</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3394</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3498</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3561</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3376</v>
      </c>
      <c r="G4240" s="72" t="s">
        <v>2229</v>
      </c>
      <c r="H4240" s="49" t="s">
        <v>3578</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3578</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3585</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3611</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3745</v>
      </c>
      <c r="H4245" s="49" t="s">
        <v>3740</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3395</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3438</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3596</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3662</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3676</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3746</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3747</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3405</v>
      </c>
      <c r="G4258" s="72" t="s">
        <v>2229</v>
      </c>
      <c r="H4258" s="49" t="s">
        <v>3400</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3430</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3430</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3430</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3456</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3567</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3567</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3659</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3660</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3661</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3661</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3663</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3664</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3665</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3666</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3667</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3668</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3740</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3619</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3619</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3619</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3368</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3379</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3400</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3417</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3480</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3575</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3582</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3749</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3430</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3673</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3746</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3747</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3493</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3496</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3677</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3463</v>
      </c>
      <c r="G4310" s="72" t="s">
        <v>2229</v>
      </c>
      <c r="H4310" s="49" t="s">
        <v>3463</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3415</v>
      </c>
      <c r="G4311" s="72" t="s">
        <v>2229</v>
      </c>
      <c r="H4311" s="49" t="s">
        <v>3415</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3415</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3415</v>
      </c>
      <c r="G4313" s="72" t="s">
        <v>2229</v>
      </c>
      <c r="H4313" s="49" t="s">
        <v>3556</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3746</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3747</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3516</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3630</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3658</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3658</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3422</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3455</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3499</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3615</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3673</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3575</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3576</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3626</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3437</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3481</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3607</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3612</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3612</v>
      </c>
      <c r="I4344" s="49" t="s">
        <v>3422</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3615</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3615</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3760</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3379</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3390</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3415</v>
      </c>
      <c r="G4351" s="72" t="s">
        <v>2229</v>
      </c>
      <c r="H4351" s="49" t="s">
        <v>3414</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3390</v>
      </c>
      <c r="G4352" s="72" t="s">
        <v>2229</v>
      </c>
      <c r="H4352" s="49" t="s">
        <v>3416</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3421</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3390</v>
      </c>
      <c r="G4355" s="72" t="s">
        <v>2229</v>
      </c>
      <c r="H4355" s="49" t="s">
        <v>3427</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3390</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3390</v>
      </c>
      <c r="G4357" s="72" t="s">
        <v>2229</v>
      </c>
      <c r="H4357" s="49" t="s">
        <v>3444</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3415</v>
      </c>
      <c r="G4358" s="72" t="s">
        <v>2229</v>
      </c>
      <c r="H4358" s="49" t="s">
        <v>3448</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3390</v>
      </c>
      <c r="G4359" s="72" t="s">
        <v>2229</v>
      </c>
      <c r="H4359" s="49" t="s">
        <v>3458</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3415</v>
      </c>
      <c r="G4360" s="72" t="s">
        <v>2229</v>
      </c>
      <c r="H4360" s="49" t="s">
        <v>3415</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3390</v>
      </c>
      <c r="G4363" s="72" t="s">
        <v>2229</v>
      </c>
      <c r="H4363" s="49" t="s">
        <v>3527</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3390</v>
      </c>
      <c r="G4364" s="72" t="s">
        <v>2229</v>
      </c>
      <c r="H4364" s="49" t="s">
        <v>3532</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3390</v>
      </c>
      <c r="G4365" s="72" t="s">
        <v>2229</v>
      </c>
      <c r="H4365" s="49" t="s">
        <v>3551</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3415</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3390</v>
      </c>
      <c r="G4367" s="72" t="s">
        <v>2229</v>
      </c>
      <c r="H4367" s="49" t="s">
        <v>3569</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3574</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3574</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3613</v>
      </c>
      <c r="G4370" s="72" t="s">
        <v>2229</v>
      </c>
      <c r="H4370" s="49" t="s">
        <v>3612</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3614</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3613</v>
      </c>
      <c r="G4372" s="72" t="s">
        <v>2229</v>
      </c>
      <c r="H4372" s="49" t="s">
        <v>3615</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3390</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3390</v>
      </c>
      <c r="G4374" s="72" t="s">
        <v>2229</v>
      </c>
      <c r="H4374" s="49" t="s">
        <v>3627</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3390</v>
      </c>
      <c r="G4375" s="72" t="s">
        <v>2229</v>
      </c>
      <c r="H4375" s="49" t="s">
        <v>3628</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3613</v>
      </c>
      <c r="G4376" s="72" t="s">
        <v>2229</v>
      </c>
      <c r="H4376" s="49" t="s">
        <v>3658</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3676</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3676</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3746</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3747</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3390</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3390</v>
      </c>
      <c r="G4382" s="72" t="s">
        <v>2229</v>
      </c>
      <c r="H4382" s="49" t="s">
        <v>3762</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3389</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3391</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3408</v>
      </c>
      <c r="G4386" s="72" t="s">
        <v>2229</v>
      </c>
      <c r="H4386" s="49" t="s">
        <v>3400</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3389</v>
      </c>
      <c r="G4388" s="72" t="s">
        <v>2229</v>
      </c>
      <c r="H4388" s="49" t="s">
        <v>3414</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3389</v>
      </c>
      <c r="G4389" s="72" t="s">
        <v>2229</v>
      </c>
      <c r="H4389" s="49" t="s">
        <v>3416</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3389</v>
      </c>
      <c r="G4390" s="72" t="s">
        <v>2229</v>
      </c>
      <c r="H4390" s="49" t="s">
        <v>3427</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3389</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3389</v>
      </c>
      <c r="G4392" s="72" t="s">
        <v>2229</v>
      </c>
      <c r="H4392" s="49" t="s">
        <v>3444</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3389</v>
      </c>
      <c r="G4393" s="72" t="s">
        <v>2229</v>
      </c>
      <c r="H4393" s="49" t="s">
        <v>3458</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3492</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3495</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3389</v>
      </c>
      <c r="G4396" s="72" t="s">
        <v>2229</v>
      </c>
      <c r="H4396" s="49" t="s">
        <v>3527</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3389</v>
      </c>
      <c r="G4397" s="72" t="s">
        <v>2229</v>
      </c>
      <c r="H4397" s="49" t="s">
        <v>3532</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3549</v>
      </c>
      <c r="G4398" s="72" t="s">
        <v>2229</v>
      </c>
      <c r="H4398" s="49" t="s">
        <v>3533</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3389</v>
      </c>
      <c r="G4405" s="72" t="s">
        <v>2229</v>
      </c>
      <c r="H4405" s="49" t="s">
        <v>3551</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3389</v>
      </c>
      <c r="G4406" s="72" t="s">
        <v>2229</v>
      </c>
      <c r="H4406" s="49" t="s">
        <v>3569</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3389</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3389</v>
      </c>
      <c r="G4408" s="72" t="s">
        <v>2229</v>
      </c>
      <c r="H4408" s="49" t="s">
        <v>3627</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3389</v>
      </c>
      <c r="G4409" s="72" t="s">
        <v>2229</v>
      </c>
      <c r="H4409" s="49" t="s">
        <v>3628</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3640</v>
      </c>
      <c r="G4410" s="72" t="s">
        <v>2229</v>
      </c>
      <c r="H4410" s="49" t="s">
        <v>3634</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3642</v>
      </c>
      <c r="G4411" s="72" t="s">
        <v>2229</v>
      </c>
      <c r="H4411" s="49" t="s">
        <v>3634</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3682</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3684</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3708</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3709</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3746</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3747</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3389</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3389</v>
      </c>
      <c r="G4419" s="72" t="s">
        <v>2229</v>
      </c>
      <c r="H4419" s="49" t="s">
        <v>3762</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3567</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3576</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3612</v>
      </c>
      <c r="I4422" s="49" t="s">
        <v>3422</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3623</v>
      </c>
      <c r="G4423" s="72" t="s">
        <v>2229</v>
      </c>
      <c r="H4423" s="49" t="s">
        <v>3621</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3673</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3423</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3575</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3580</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3395</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3406</v>
      </c>
      <c r="G4436" s="72" t="s">
        <v>2229</v>
      </c>
      <c r="H4436" s="49" t="s">
        <v>3400</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3407</v>
      </c>
      <c r="G4437" s="72" t="s">
        <v>2229</v>
      </c>
      <c r="H4437" s="49" t="s">
        <v>3400</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3409</v>
      </c>
      <c r="G4438" s="72" t="s">
        <v>2229</v>
      </c>
      <c r="H4438" s="49" t="s">
        <v>3400</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3410</v>
      </c>
      <c r="G4439" s="72" t="s">
        <v>2229</v>
      </c>
      <c r="H4439" s="49" t="s">
        <v>3400</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3411</v>
      </c>
      <c r="G4440" s="72" t="s">
        <v>2229</v>
      </c>
      <c r="H4440" s="49" t="s">
        <v>3400</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3433</v>
      </c>
      <c r="I4446" s="49" t="s">
        <v>3422</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3435</v>
      </c>
      <c r="G4447" s="72" t="s">
        <v>2229</v>
      </c>
      <c r="H4447" s="49" t="s">
        <v>3434</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3451</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3452</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3465</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3467</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3467</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3467</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3468</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3470</v>
      </c>
      <c r="G4456" s="72" t="s">
        <v>2229</v>
      </c>
      <c r="H4456" s="49" t="s">
        <v>3468</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3471</v>
      </c>
      <c r="G4457" s="72" t="s">
        <v>2229</v>
      </c>
      <c r="H4457" s="49" t="s">
        <v>3468</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3468</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3468</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3488</v>
      </c>
      <c r="G4462" s="72" t="s">
        <v>2229</v>
      </c>
      <c r="H4462" s="49" t="s">
        <v>3489</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3512</v>
      </c>
      <c r="G4463" s="72" t="s">
        <v>2229</v>
      </c>
      <c r="H4463" s="49" t="s">
        <v>3511</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3513</v>
      </c>
      <c r="G4464" s="72" t="s">
        <v>2229</v>
      </c>
      <c r="H4464" s="49" t="s">
        <v>3511</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3520</v>
      </c>
      <c r="G4465" s="72" t="s">
        <v>2229</v>
      </c>
      <c r="H4465" s="49" t="s">
        <v>3520</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3525</v>
      </c>
      <c r="G4466" s="72" t="s">
        <v>2229</v>
      </c>
      <c r="H4466" s="49" t="s">
        <v>3525</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3533</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3546</v>
      </c>
      <c r="G4469" s="72" t="s">
        <v>2229</v>
      </c>
      <c r="H4469" s="49" t="s">
        <v>3533</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3533</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3533</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3583</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3598</v>
      </c>
      <c r="G4479" s="72" t="s">
        <v>2229</v>
      </c>
      <c r="H4479" s="49" t="s">
        <v>3596</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3599</v>
      </c>
      <c r="G4480" s="72" t="s">
        <v>2229</v>
      </c>
      <c r="H4480" s="49" t="s">
        <v>3596</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3638</v>
      </c>
      <c r="G4484" s="72" t="s">
        <v>2229</v>
      </c>
      <c r="H4484" s="49" t="s">
        <v>3634</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3639</v>
      </c>
      <c r="G4485" s="72" t="s">
        <v>2229</v>
      </c>
      <c r="H4485" s="49" t="s">
        <v>3634</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3634</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3641</v>
      </c>
      <c r="G4487" s="72" t="s">
        <v>2229</v>
      </c>
      <c r="H4487" s="49" t="s">
        <v>3634</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3634</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3643</v>
      </c>
      <c r="G4489" s="72" t="s">
        <v>2229</v>
      </c>
      <c r="H4489" s="49" t="s">
        <v>3634</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3672</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3683</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3698</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3706</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3707</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3710</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3739</v>
      </c>
      <c r="G4501" s="72" t="s">
        <v>2229</v>
      </c>
      <c r="H4501" s="49" t="s">
        <v>3740</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3741</v>
      </c>
      <c r="G4502" s="72" t="s">
        <v>2229</v>
      </c>
      <c r="H4502" s="49" t="s">
        <v>3740</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3746</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3746</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3747</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3747</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3748</v>
      </c>
      <c r="G4507" s="72" t="s">
        <v>2229</v>
      </c>
      <c r="H4507" s="49" t="s">
        <v>3749</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3750</v>
      </c>
      <c r="G4508" s="72" t="s">
        <v>2229</v>
      </c>
      <c r="H4508" s="49" t="s">
        <v>3749</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3753</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3422</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3420</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3420</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3291</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3291</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3447</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3571</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3634</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3634</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3746</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3747</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3391</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3499</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3571</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3746</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3747</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3761</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3567</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3391</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3424</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3465</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3501</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3511</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3592</v>
      </c>
      <c r="G4557" s="72" t="s">
        <v>2229</v>
      </c>
      <c r="H4557" s="49" t="s">
        <v>3591</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3622</v>
      </c>
      <c r="G4559" s="72" t="s">
        <v>2229</v>
      </c>
      <c r="H4559" s="49" t="s">
        <v>3621</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3756</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3394</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3434</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3562</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3567</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3580</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3621</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3621</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3742</v>
      </c>
      <c r="H4571" s="49" t="s">
        <v>3740</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3398</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3420</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3421</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3497</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3497</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3531</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3531</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3596</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3676</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3740</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3754</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3373</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3441</v>
      </c>
      <c r="G4592" s="72" t="s">
        <v>2229</v>
      </c>
      <c r="H4592" s="49" t="s">
        <v>3440</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3285</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3457</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3662</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3746</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3746</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3747</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3747</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3369</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3430</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3502</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3510</v>
      </c>
      <c r="G4604" s="72" t="s">
        <v>2229</v>
      </c>
      <c r="H4604" s="49" t="s">
        <v>3511</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3510</v>
      </c>
      <c r="G4605" s="72" t="s">
        <v>2229</v>
      </c>
      <c r="H4605" s="49" t="s">
        <v>3511</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3620</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3620</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3620</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3582</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3749</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3777</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3746</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3763</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3764</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3499</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3764</v>
      </c>
      <c r="G4620" s="72" t="s">
        <v>2229</v>
      </c>
      <c r="H4620" s="49" t="s">
        <v>3765</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3764</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3764</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3764</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3764</v>
      </c>
      <c r="G4628" s="72" t="s">
        <v>2229</v>
      </c>
      <c r="H4628" s="49" t="s">
        <v>3766</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3764</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3764</v>
      </c>
      <c r="G4630" s="72" t="s">
        <v>2229</v>
      </c>
      <c r="H4630" s="49" t="s">
        <v>3767</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3764</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3764</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3764</v>
      </c>
      <c r="G4633" s="72" t="s">
        <v>2229</v>
      </c>
      <c r="H4633" s="49" t="s">
        <v>3768</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3769</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3764</v>
      </c>
      <c r="G4635" s="72" t="s">
        <v>2229</v>
      </c>
      <c r="H4635" s="49" t="s">
        <v>3448</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3764</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3764</v>
      </c>
      <c r="G4637" s="72" t="s">
        <v>2229</v>
      </c>
      <c r="H4637" s="49" t="s">
        <v>3770</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3764</v>
      </c>
      <c r="G4638" s="72" t="s">
        <v>2229</v>
      </c>
      <c r="H4638" s="49" t="s">
        <v>3771</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3764</v>
      </c>
      <c r="G4641" s="72" t="s">
        <v>2229</v>
      </c>
      <c r="H4641" s="49" t="s">
        <v>3772</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3764</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3764</v>
      </c>
      <c r="G4652" s="72" t="s">
        <v>2229</v>
      </c>
      <c r="H4652" s="49" t="s">
        <v>3764</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3777</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3773</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3773</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3777</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3774</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3585</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3777</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3777</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3773</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3775</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3775</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3775</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3775</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3775</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3775</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3775</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3775</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3775</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3775</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3775</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3775</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3775</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3775</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3775</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3775</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3775</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3775</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3775</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3775</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3776</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3776</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3776</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3776</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3773</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3773</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3777</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3773</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3777</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3773</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3777</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3777</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3778</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3779</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3749</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3615</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3673</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3817</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3818</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3819</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3820</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3662</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3582</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3821</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3761</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3822</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3612</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3823</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3425</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3481</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3511</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3395</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3824</v>
      </c>
      <c r="G4986" s="72" t="s">
        <v>2229</v>
      </c>
      <c r="H4986" s="49" t="s">
        <v>3825</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3825</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3651</v>
      </c>
      <c r="G4988" s="72" t="s">
        <v>2229</v>
      </c>
      <c r="H4988" s="49" t="s">
        <v>3825</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3826</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3826</v>
      </c>
      <c r="G4990" s="72" t="s">
        <v>2229</v>
      </c>
      <c r="H4990" s="49" t="s">
        <v>3827</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3826</v>
      </c>
      <c r="G4991" s="72" t="s">
        <v>2229</v>
      </c>
      <c r="H4991" s="49" t="s">
        <v>3828</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3826</v>
      </c>
      <c r="G4992" s="72" t="s">
        <v>2229</v>
      </c>
      <c r="H4992" s="49" t="s">
        <v>3569</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3826</v>
      </c>
      <c r="G4993" s="72" t="s">
        <v>2229</v>
      </c>
      <c r="H4993" s="49" t="s">
        <v>3829</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3826</v>
      </c>
      <c r="G4994" s="72" t="s">
        <v>2229</v>
      </c>
      <c r="H4994" s="49" t="s">
        <v>3830</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3826</v>
      </c>
      <c r="G4995" s="72" t="s">
        <v>2229</v>
      </c>
      <c r="H4995" s="49" t="s">
        <v>3831</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3826</v>
      </c>
      <c r="G4996" s="72" t="s">
        <v>2229</v>
      </c>
      <c r="H4996" s="49" t="s">
        <v>3832</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3826</v>
      </c>
      <c r="G4997" s="72" t="s">
        <v>2229</v>
      </c>
      <c r="H4997" s="49" t="s">
        <v>3245</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3826</v>
      </c>
      <c r="G4998" s="72" t="s">
        <v>2229</v>
      </c>
      <c r="H4998" s="49" t="s">
        <v>3627</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3826</v>
      </c>
      <c r="G4999" s="72" t="s">
        <v>2229</v>
      </c>
      <c r="H4999" s="49" t="s">
        <v>3416</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3826</v>
      </c>
      <c r="G5000" s="72" t="s">
        <v>2229</v>
      </c>
      <c r="H5000" s="49" t="s">
        <v>3427</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3826</v>
      </c>
      <c r="G5001" s="72" t="s">
        <v>2229</v>
      </c>
      <c r="H5001" s="49" t="s">
        <v>3527</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3826</v>
      </c>
      <c r="G5002" s="72" t="s">
        <v>2229</v>
      </c>
      <c r="H5002" s="49" t="s">
        <v>3551</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3826</v>
      </c>
      <c r="G5003" s="72" t="s">
        <v>2229</v>
      </c>
      <c r="H5003" s="49" t="s">
        <v>3833</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3826</v>
      </c>
      <c r="G5004" s="72" t="s">
        <v>2229</v>
      </c>
      <c r="H5004" s="49" t="s">
        <v>3762</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3826</v>
      </c>
      <c r="G5005" s="72" t="s">
        <v>2229</v>
      </c>
      <c r="H5005" s="49" t="s">
        <v>3834</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3826</v>
      </c>
      <c r="G5006" s="72" t="s">
        <v>2229</v>
      </c>
      <c r="H5006" s="49" t="s">
        <v>3835</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3826</v>
      </c>
      <c r="G5007" s="72" t="s">
        <v>2229</v>
      </c>
      <c r="H5007" s="49" t="s">
        <v>3836</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3837</v>
      </c>
      <c r="G5008" s="72" t="s">
        <v>2229</v>
      </c>
      <c r="H5008" s="49" t="s">
        <v>3838</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3837</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3837</v>
      </c>
      <c r="G5010" s="72" t="s">
        <v>2229</v>
      </c>
      <c r="H5010" s="49" t="s">
        <v>3766</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3837</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3837</v>
      </c>
      <c r="G5012" s="72" t="s">
        <v>2229</v>
      </c>
      <c r="H5012" s="49" t="s">
        <v>3444</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3837</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3837</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3837</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3837</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3837</v>
      </c>
      <c r="G5017" s="72" t="s">
        <v>2229</v>
      </c>
      <c r="H5017" s="49" t="s">
        <v>3767</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3837</v>
      </c>
      <c r="G5018" s="72" t="s">
        <v>2229</v>
      </c>
      <c r="H5018" s="49" t="s">
        <v>3772</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3837</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3837</v>
      </c>
      <c r="G5020" s="72" t="s">
        <v>2229</v>
      </c>
      <c r="H5020" s="49" t="s">
        <v>3839</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3837</v>
      </c>
      <c r="G5021" s="72" t="s">
        <v>2229</v>
      </c>
      <c r="H5021" s="49" t="s">
        <v>3448</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3837</v>
      </c>
      <c r="G5022" s="72" t="s">
        <v>2229</v>
      </c>
      <c r="H5022" s="49" t="s">
        <v>3765</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3837</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3837</v>
      </c>
      <c r="G5024" s="72" t="s">
        <v>2229</v>
      </c>
      <c r="H5024" s="49" t="s">
        <v>3768</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3837</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3837</v>
      </c>
      <c r="G5026" s="72" t="s">
        <v>2229</v>
      </c>
      <c r="H5026" s="49" t="s">
        <v>3840</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3837</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3568</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3565</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3841</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3842</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3610</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3446</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3423</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3826</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3826</v>
      </c>
      <c r="G5051" s="72" t="s">
        <v>2229</v>
      </c>
      <c r="H5051" s="49" t="s">
        <v>3843</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3826</v>
      </c>
      <c r="G5052" s="72" t="s">
        <v>2229</v>
      </c>
      <c r="H5052" s="49" t="s">
        <v>3844</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3826</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3826</v>
      </c>
      <c r="G5054" s="72" t="s">
        <v>2229</v>
      </c>
      <c r="H5054" s="49" t="s">
        <v>3845</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3826</v>
      </c>
      <c r="G5055" s="72" t="s">
        <v>2229</v>
      </c>
      <c r="H5055" s="49" t="s">
        <v>3846</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3837</v>
      </c>
      <c r="G5056" s="72" t="s">
        <v>2229</v>
      </c>
      <c r="H5056" s="49" t="s">
        <v>3770</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3837</v>
      </c>
      <c r="G5057" s="72" t="s">
        <v>2229</v>
      </c>
      <c r="H5057" s="49" t="s">
        <v>3847</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3837</v>
      </c>
      <c r="G5058" s="72" t="s">
        <v>2229</v>
      </c>
      <c r="H5058" s="49" t="s">
        <v>3771</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3837</v>
      </c>
      <c r="G5059" s="72" t="s">
        <v>2229</v>
      </c>
      <c r="H5059" s="49" t="s">
        <v>3771</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3755</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3285</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3848</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3673</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3849</v>
      </c>
      <c r="G5077" s="72" t="s">
        <v>2229</v>
      </c>
      <c r="H5077" s="49" t="s">
        <v>3825</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3850</v>
      </c>
      <c r="G5078" s="72" t="s">
        <v>2229</v>
      </c>
      <c r="H5078" s="49" t="s">
        <v>3468</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3825</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3652</v>
      </c>
      <c r="G5080" s="72" t="s">
        <v>2229</v>
      </c>
      <c r="H5080" s="49" t="s">
        <v>3825</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3825</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3851</v>
      </c>
      <c r="G5082" s="72" t="s">
        <v>2229</v>
      </c>
      <c r="H5082" s="49" t="s">
        <v>3851</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3852</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3853</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3854</v>
      </c>
      <c r="G5085" s="72" t="s">
        <v>2229</v>
      </c>
      <c r="H5085" s="49" t="s">
        <v>3825</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3825</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3855</v>
      </c>
      <c r="G5087" s="72" t="s">
        <v>2229</v>
      </c>
      <c r="H5087" s="49" t="s">
        <v>3825</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3856</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3446</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3857</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3858</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3859</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3860</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3626</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3861</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3862</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3863</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3379</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3864</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3865</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3866</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3772</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3676</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3868</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3447</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3869</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3467</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3467</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3760</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3756</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3870</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3756</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3871</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3872</v>
      </c>
      <c r="G5171" s="72" t="s">
        <v>2229</v>
      </c>
      <c r="H5171" s="49" t="s">
        <v>3825</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3873</v>
      </c>
      <c r="G5172" s="72" t="s">
        <v>2229</v>
      </c>
      <c r="H5172" s="49" t="s">
        <v>3835</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3873</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3873</v>
      </c>
      <c r="G5174" s="72" t="s">
        <v>2229</v>
      </c>
      <c r="H5174" s="49" t="s">
        <v>3843</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3873</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3873</v>
      </c>
      <c r="G5176" s="72" t="s">
        <v>2229</v>
      </c>
      <c r="H5176" s="49" t="s">
        <v>3827</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3873</v>
      </c>
      <c r="G5177" s="72" t="s">
        <v>2229</v>
      </c>
      <c r="H5177" s="49" t="s">
        <v>3844</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3873</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3873</v>
      </c>
      <c r="G5179" s="72" t="s">
        <v>2229</v>
      </c>
      <c r="H5179" s="49" t="s">
        <v>3828</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3873</v>
      </c>
      <c r="G5180" s="72" t="s">
        <v>2229</v>
      </c>
      <c r="H5180" s="49" t="s">
        <v>3830</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3873</v>
      </c>
      <c r="G5181" s="72" t="s">
        <v>2229</v>
      </c>
      <c r="H5181" s="49" t="s">
        <v>3569</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3873</v>
      </c>
      <c r="G5182" s="72" t="s">
        <v>2229</v>
      </c>
      <c r="H5182" s="49" t="s">
        <v>3829</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3873</v>
      </c>
      <c r="G5183" s="72" t="s">
        <v>2229</v>
      </c>
      <c r="H5183" s="49" t="s">
        <v>3831</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3873</v>
      </c>
      <c r="G5184" s="72" t="s">
        <v>2229</v>
      </c>
      <c r="H5184" s="49" t="s">
        <v>3832</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3873</v>
      </c>
      <c r="G5185" s="72" t="s">
        <v>2229</v>
      </c>
      <c r="H5185" s="49" t="s">
        <v>3245</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3873</v>
      </c>
      <c r="G5186" s="72" t="s">
        <v>2229</v>
      </c>
      <c r="H5186" s="49" t="s">
        <v>3845</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3873</v>
      </c>
      <c r="G5187" s="72" t="s">
        <v>2229</v>
      </c>
      <c r="H5187" s="49" t="s">
        <v>3627</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3873</v>
      </c>
      <c r="G5188" s="72" t="s">
        <v>2229</v>
      </c>
      <c r="H5188" s="49" t="s">
        <v>3416</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3873</v>
      </c>
      <c r="G5189" s="72" t="s">
        <v>2229</v>
      </c>
      <c r="H5189" s="49" t="s">
        <v>3427</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3873</v>
      </c>
      <c r="G5190" s="72" t="s">
        <v>2229</v>
      </c>
      <c r="H5190" s="49" t="s">
        <v>3527</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3873</v>
      </c>
      <c r="G5191" s="72" t="s">
        <v>2229</v>
      </c>
      <c r="H5191" s="49" t="s">
        <v>3551</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3873</v>
      </c>
      <c r="G5192" s="72" t="s">
        <v>2229</v>
      </c>
      <c r="H5192" s="49" t="s">
        <v>3833</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3873</v>
      </c>
      <c r="G5193" s="72" t="s">
        <v>2229</v>
      </c>
      <c r="H5193" s="49" t="s">
        <v>3762</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3873</v>
      </c>
      <c r="G5194" s="72" t="s">
        <v>2229</v>
      </c>
      <c r="H5194" s="49" t="s">
        <v>3846</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3873</v>
      </c>
      <c r="G5195" s="72" t="s">
        <v>2229</v>
      </c>
      <c r="H5195" s="49" t="s">
        <v>3532</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3873</v>
      </c>
      <c r="G5196" s="72" t="s">
        <v>2229</v>
      </c>
      <c r="H5196" s="49" t="s">
        <v>3836</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3874</v>
      </c>
      <c r="G5202" s="72" t="s">
        <v>2229</v>
      </c>
      <c r="H5202" s="49" t="s">
        <v>3533</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3875</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3533</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3876</v>
      </c>
      <c r="G5222" s="72" t="s">
        <v>2229</v>
      </c>
      <c r="H5222" s="49" t="s">
        <v>3877</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3878</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3516</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3879</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3418</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3880</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3881</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3882</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3883</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3884</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3885</v>
      </c>
      <c r="G5240" s="72" t="s">
        <v>2229</v>
      </c>
      <c r="H5240" s="49" t="s">
        <v>3885</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3886</v>
      </c>
      <c r="G5241" s="72" t="s">
        <v>2229</v>
      </c>
      <c r="H5241" s="49" t="s">
        <v>3886</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3850</v>
      </c>
      <c r="G5242" s="72" t="s">
        <v>2229</v>
      </c>
      <c r="H5242" s="49" t="s">
        <v>3468</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3468</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3887</v>
      </c>
      <c r="G5244" s="72" t="s">
        <v>2229</v>
      </c>
      <c r="H5244" s="49" t="s">
        <v>3468</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3888</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3869</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3889</v>
      </c>
      <c r="G5248" s="72" t="s">
        <v>2229</v>
      </c>
      <c r="H5248" s="49" t="s">
        <v>3890</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3891</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3892</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3893</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3894</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3895</v>
      </c>
      <c r="G5253" s="72" t="s">
        <v>2229</v>
      </c>
      <c r="H5253" s="49" t="s">
        <v>3468</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3468</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3896</v>
      </c>
      <c r="G5255" s="72" t="s">
        <v>2229</v>
      </c>
      <c r="H5255" s="49" t="s">
        <v>3468</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3468</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3568</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3897</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3898</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3899</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3900</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3901</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3902</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3903</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3904</v>
      </c>
      <c r="G5270" s="72" t="s">
        <v>2229</v>
      </c>
      <c r="H5270" s="49" t="s">
        <v>3511</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3905</v>
      </c>
      <c r="G5271" s="72" t="s">
        <v>2229</v>
      </c>
      <c r="H5271" s="49" t="s">
        <v>3533</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3533</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3906</v>
      </c>
      <c r="G5273" s="72" t="s">
        <v>2229</v>
      </c>
      <c r="H5273" s="49" t="s">
        <v>3533</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3907</v>
      </c>
      <c r="G5274" s="72" t="s">
        <v>2229</v>
      </c>
      <c r="H5274" s="49" t="s">
        <v>3879</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3908</v>
      </c>
      <c r="G5276" s="72" t="s">
        <v>2229</v>
      </c>
      <c r="H5276" s="49" t="s">
        <v>3596</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3909</v>
      </c>
      <c r="G5277" s="72" t="s">
        <v>2229</v>
      </c>
      <c r="H5277" s="49" t="s">
        <v>3879</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3910</v>
      </c>
      <c r="G5278" s="72" t="s">
        <v>2229</v>
      </c>
      <c r="H5278" s="49" t="s">
        <v>3596</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3911</v>
      </c>
      <c r="G5279" s="72" t="s">
        <v>2229</v>
      </c>
      <c r="H5279" s="49" t="s">
        <v>3912</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3913</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4044</v>
      </c>
      <c r="G5285" s="72" t="s">
        <v>2229</v>
      </c>
      <c r="H5285" s="49" t="s">
        <v>3749</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4185</v>
      </c>
      <c r="G5286" s="72" t="s">
        <v>2229</v>
      </c>
      <c r="H5286" s="49" t="s">
        <v>3749</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3914</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3467</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3467</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3580</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3570</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3915</v>
      </c>
      <c r="G5305" s="72" t="s">
        <v>2229</v>
      </c>
      <c r="H5305" s="49" t="s">
        <v>3825</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3468</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3465</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3468</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3468</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3468</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3755</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3877</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3916</v>
      </c>
      <c r="G5328" s="72" t="s">
        <v>2229</v>
      </c>
      <c r="H5328" s="49" t="s">
        <v>3917</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3841</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3596</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3918</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3516</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3493</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3493</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3912</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3676</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3919</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3920</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3921</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3668</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3666</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3922</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3922</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3922</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3615</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3516</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3923</v>
      </c>
      <c r="G5371" s="72" t="s">
        <v>2229</v>
      </c>
      <c r="H5371" s="49" t="s">
        <v>3669</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3923</v>
      </c>
      <c r="G5373" s="72" t="s">
        <v>2229</v>
      </c>
      <c r="H5373" s="49" t="s">
        <v>3669</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3511</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3749</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3924</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3673</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3582</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3412</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3925</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3447</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3926</v>
      </c>
      <c r="G5392" s="72" t="s">
        <v>2229</v>
      </c>
      <c r="H5392" s="49" t="s">
        <v>3927</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3926</v>
      </c>
      <c r="G5393" s="72" t="s">
        <v>2229</v>
      </c>
      <c r="H5393" s="49" t="s">
        <v>3847</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3446</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3928</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3929</v>
      </c>
      <c r="G5413" s="72" t="s">
        <v>2229</v>
      </c>
      <c r="H5413" s="49" t="s">
        <v>3930</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3929</v>
      </c>
      <c r="G5414" s="72" t="s">
        <v>2229</v>
      </c>
      <c r="H5414" s="49" t="s">
        <v>3828</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3929</v>
      </c>
      <c r="G5415" s="72" t="s">
        <v>2229</v>
      </c>
      <c r="H5415" s="49" t="s">
        <v>3844</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3929</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3929</v>
      </c>
      <c r="G5417" s="72" t="s">
        <v>2229</v>
      </c>
      <c r="H5417" s="49" t="s">
        <v>3827</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3929</v>
      </c>
      <c r="G5418" s="72" t="s">
        <v>2229</v>
      </c>
      <c r="H5418" s="49" t="s">
        <v>3931</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3929</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3929</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3929</v>
      </c>
      <c r="G5421" s="72" t="s">
        <v>2229</v>
      </c>
      <c r="H5421" s="49" t="s">
        <v>3845</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3929</v>
      </c>
      <c r="G5422" s="72" t="s">
        <v>2229</v>
      </c>
      <c r="H5422" s="49" t="s">
        <v>3458</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3929</v>
      </c>
      <c r="G5423" s="72" t="s">
        <v>2229</v>
      </c>
      <c r="H5423" s="49" t="s">
        <v>3846</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3929</v>
      </c>
      <c r="G5424" s="72" t="s">
        <v>2229</v>
      </c>
      <c r="H5424" s="49" t="s">
        <v>3835</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3926</v>
      </c>
      <c r="G5425" s="72" t="s">
        <v>2229</v>
      </c>
      <c r="H5425" s="49" t="s">
        <v>3927</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3615</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3673</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3929</v>
      </c>
      <c r="G5446" s="72" t="s">
        <v>2229</v>
      </c>
      <c r="H5446" s="49" t="s">
        <v>3379</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3929</v>
      </c>
      <c r="G5447" s="72" t="s">
        <v>2229</v>
      </c>
      <c r="H5447" s="49" t="s">
        <v>3843</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3929</v>
      </c>
      <c r="G5448" s="72" t="s">
        <v>2229</v>
      </c>
      <c r="H5448" s="49" t="s">
        <v>3932</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3929</v>
      </c>
      <c r="G5449" s="72" t="s">
        <v>2229</v>
      </c>
      <c r="H5449" s="49" t="s">
        <v>3933</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3929</v>
      </c>
      <c r="G5450" s="72" t="s">
        <v>2229</v>
      </c>
      <c r="H5450" s="49" t="s">
        <v>3934</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3929</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3929</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3929</v>
      </c>
      <c r="G5453" s="72" t="s">
        <v>2229</v>
      </c>
      <c r="H5453" s="49" t="s">
        <v>3935</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3929</v>
      </c>
      <c r="G5454" s="72" t="s">
        <v>2229</v>
      </c>
      <c r="H5454" s="49" t="s">
        <v>3936</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3929</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3929</v>
      </c>
      <c r="G5456" s="72" t="s">
        <v>2229</v>
      </c>
      <c r="H5456" s="49" t="s">
        <v>3832</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3929</v>
      </c>
      <c r="G5457" s="72" t="s">
        <v>2229</v>
      </c>
      <c r="H5457" s="49" t="s">
        <v>3245</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3929</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3929</v>
      </c>
      <c r="G5459" s="72" t="s">
        <v>2229</v>
      </c>
      <c r="H5459" s="49" t="s">
        <v>3937</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3929</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3929</v>
      </c>
      <c r="G5461" s="72" t="s">
        <v>2229</v>
      </c>
      <c r="H5461" s="49" t="s">
        <v>3938</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3499</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3481</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3568</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3499</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3565</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3615</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3939</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3285</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3940</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3423</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3673</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3929</v>
      </c>
      <c r="G5481" s="72" t="s">
        <v>2229</v>
      </c>
      <c r="H5481" s="49" t="s">
        <v>3941</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3942</v>
      </c>
      <c r="G5482" s="72" t="s">
        <v>2229</v>
      </c>
      <c r="H5482" s="49" t="s">
        <v>3942</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3856</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3612</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3943</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3944</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3755</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3565</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3662</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3945</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3946</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3926</v>
      </c>
      <c r="G5502" s="72" t="s">
        <v>2229</v>
      </c>
      <c r="H5502" s="49" t="s">
        <v>3840</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3926</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3848</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3947</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3395</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3446</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3948</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3949</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3841</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3412</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3926</v>
      </c>
      <c r="G5527" s="72" t="s">
        <v>2229</v>
      </c>
      <c r="H5527" s="49" t="s">
        <v>3551</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3926</v>
      </c>
      <c r="G5528" s="72" t="s">
        <v>2229</v>
      </c>
      <c r="H5528" s="49" t="s">
        <v>3950</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3626</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3819</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3755</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3499</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3607</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3753</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3495</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3951</v>
      </c>
      <c r="G5570" s="72" t="s">
        <v>2229</v>
      </c>
      <c r="H5570" s="49" t="s">
        <v>3468</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3952</v>
      </c>
      <c r="G5571" s="72" t="s">
        <v>2229</v>
      </c>
      <c r="H5571" s="49" t="s">
        <v>3930</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3952</v>
      </c>
      <c r="G5572" s="72" t="s">
        <v>2229</v>
      </c>
      <c r="H5572" s="49" t="s">
        <v>3828</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3952</v>
      </c>
      <c r="G5573" s="72" t="s">
        <v>2229</v>
      </c>
      <c r="H5573" s="49" t="s">
        <v>3844</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3952</v>
      </c>
      <c r="G5574" s="72" t="s">
        <v>2229</v>
      </c>
      <c r="H5574" s="49" t="s">
        <v>3379</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3952</v>
      </c>
      <c r="G5575" s="72" t="s">
        <v>2229</v>
      </c>
      <c r="H5575" s="49" t="s">
        <v>3843</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3952</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3952</v>
      </c>
      <c r="G5577" s="72" t="s">
        <v>2229</v>
      </c>
      <c r="H5577" s="49" t="s">
        <v>3827</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3952</v>
      </c>
      <c r="G5578" s="72" t="s">
        <v>2229</v>
      </c>
      <c r="H5578" s="49" t="s">
        <v>3931</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3952</v>
      </c>
      <c r="G5579" s="72" t="s">
        <v>2229</v>
      </c>
      <c r="H5579" s="49" t="s">
        <v>3932</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3952</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3952</v>
      </c>
      <c r="G5581" s="72" t="s">
        <v>2229</v>
      </c>
      <c r="H5581" s="49" t="s">
        <v>3941</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3952</v>
      </c>
      <c r="G5582" s="72" t="s">
        <v>2229</v>
      </c>
      <c r="H5582" s="49" t="s">
        <v>3933</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3952</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3952</v>
      </c>
      <c r="G5584" s="72" t="s">
        <v>2229</v>
      </c>
      <c r="H5584" s="49" t="s">
        <v>3934</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3952</v>
      </c>
      <c r="G5585" s="72" t="s">
        <v>2229</v>
      </c>
      <c r="H5585" s="49" t="s">
        <v>3845</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3952</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3952</v>
      </c>
      <c r="G5587" s="72" t="s">
        <v>2229</v>
      </c>
      <c r="H5587" s="49" t="s">
        <v>3846</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3952</v>
      </c>
      <c r="G5588" s="72" t="s">
        <v>2229</v>
      </c>
      <c r="H5588" s="49" t="s">
        <v>3832</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3952</v>
      </c>
      <c r="G5589" s="72" t="s">
        <v>2229</v>
      </c>
      <c r="H5589" s="49" t="s">
        <v>3245</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3952</v>
      </c>
      <c r="G5590" s="72" t="s">
        <v>2229</v>
      </c>
      <c r="H5590" s="49" t="s">
        <v>3458</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3952</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3952</v>
      </c>
      <c r="G5592" s="72" t="s">
        <v>2229</v>
      </c>
      <c r="H5592" s="49" t="s">
        <v>3935</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3952</v>
      </c>
      <c r="G5593" s="72" t="s">
        <v>2229</v>
      </c>
      <c r="H5593" s="49" t="s">
        <v>3936</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3952</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3952</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3952</v>
      </c>
      <c r="G5596" s="72" t="s">
        <v>2229</v>
      </c>
      <c r="H5596" s="49" t="s">
        <v>3937</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3952</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3952</v>
      </c>
      <c r="G5598" s="72" t="s">
        <v>2229</v>
      </c>
      <c r="H5598" s="49" t="s">
        <v>3938</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3952</v>
      </c>
      <c r="G5599" s="72" t="s">
        <v>2229</v>
      </c>
      <c r="H5599" s="49" t="s">
        <v>3835</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3953</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3954</v>
      </c>
      <c r="G5601" s="72" t="s">
        <v>2229</v>
      </c>
      <c r="H5601" s="49" t="s">
        <v>3468</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3955</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3956</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3533</v>
      </c>
      <c r="I5607" s="49" t="s">
        <v>3957</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3533</v>
      </c>
      <c r="I5608" s="49" t="s">
        <v>3957</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3533</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3871</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3423</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3879</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3447</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3958</v>
      </c>
      <c r="G5648" s="72" t="s">
        <v>2229</v>
      </c>
      <c r="H5648" s="49" t="s">
        <v>3533</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3959</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3960</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3961</v>
      </c>
      <c r="G5654" s="72" t="s">
        <v>2229</v>
      </c>
      <c r="H5654" s="49" t="s">
        <v>3961</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3962</v>
      </c>
      <c r="G5655" s="72" t="s">
        <v>2229</v>
      </c>
      <c r="H5655" s="49" t="s">
        <v>3962</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3963</v>
      </c>
      <c r="G5656" s="72" t="s">
        <v>2229</v>
      </c>
      <c r="H5656" s="49" t="s">
        <v>3468</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3964</v>
      </c>
      <c r="G5657" s="72" t="s">
        <v>2229</v>
      </c>
      <c r="H5657" s="49" t="s">
        <v>3825</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3965</v>
      </c>
      <c r="G5658" s="72" t="s">
        <v>2229</v>
      </c>
      <c r="H5658" s="49" t="s">
        <v>3825</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3966</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3967</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3968</v>
      </c>
      <c r="G5661" s="72" t="s">
        <v>2229</v>
      </c>
      <c r="H5661" s="49" t="s">
        <v>3969</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3669</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3970</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3971</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3972</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3973</v>
      </c>
      <c r="G5666" s="72" t="s">
        <v>2229</v>
      </c>
      <c r="H5666" s="49" t="s">
        <v>3468</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3974</v>
      </c>
      <c r="G5667" s="72" t="s">
        <v>2229</v>
      </c>
      <c r="H5667" s="49" t="s">
        <v>3825</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3909</v>
      </c>
      <c r="G5668" s="72" t="s">
        <v>2229</v>
      </c>
      <c r="H5668" s="49" t="s">
        <v>3825</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3825</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3975</v>
      </c>
      <c r="G5670" s="72" t="s">
        <v>2229</v>
      </c>
      <c r="H5670" s="49" t="s">
        <v>3825</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3976</v>
      </c>
      <c r="G5671" s="72" t="s">
        <v>2229</v>
      </c>
      <c r="H5671" s="49" t="s">
        <v>3825</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3433</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3499</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3977</v>
      </c>
      <c r="G5675" s="72" t="s">
        <v>2229</v>
      </c>
      <c r="H5675" s="49" t="s">
        <v>3978</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3979</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3980</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3981</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3982</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3983</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3984</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3985</v>
      </c>
      <c r="G5682" s="72" t="s">
        <v>2229</v>
      </c>
      <c r="H5682" s="49" t="s">
        <v>3511</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3986</v>
      </c>
      <c r="G5683" s="72" t="s">
        <v>2229</v>
      </c>
      <c r="H5683" s="49" t="s">
        <v>3511</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3987</v>
      </c>
      <c r="G5684" s="72" t="s">
        <v>2229</v>
      </c>
      <c r="H5684" s="49" t="s">
        <v>3511</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3533</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3988</v>
      </c>
      <c r="G5687" s="72" t="s">
        <v>2229</v>
      </c>
      <c r="H5687" s="49" t="s">
        <v>3533</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3989</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3990</v>
      </c>
      <c r="G5690" s="72" t="s">
        <v>2229</v>
      </c>
      <c r="H5690" s="49" t="s">
        <v>3879</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3991</v>
      </c>
      <c r="G5691" s="72" t="s">
        <v>2229</v>
      </c>
      <c r="H5691" s="49" t="s">
        <v>3596</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3992</v>
      </c>
      <c r="G5692" s="72" t="s">
        <v>2229</v>
      </c>
      <c r="H5692" s="49" t="s">
        <v>3879</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3993</v>
      </c>
      <c r="G5693" s="72" t="s">
        <v>2229</v>
      </c>
      <c r="H5693" s="49" t="s">
        <v>3596</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3994</v>
      </c>
      <c r="G5694" s="72" t="s">
        <v>2229</v>
      </c>
      <c r="H5694" s="49" t="s">
        <v>3912</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3995</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4076</v>
      </c>
      <c r="G5698" s="72" t="s">
        <v>2229</v>
      </c>
      <c r="H5698" s="49" t="s">
        <v>3749</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4186</v>
      </c>
      <c r="G5699" s="72" t="s">
        <v>2229</v>
      </c>
      <c r="H5699" s="49" t="s">
        <v>3749</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3996</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3825</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3925</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3914</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3465</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3825</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3825</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3943</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3997</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3467</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3998</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3611</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3999</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4000</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4001</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4002</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3767</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4003</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4004</v>
      </c>
      <c r="G5770" s="72" t="s">
        <v>2229</v>
      </c>
      <c r="H5770" s="49" t="s">
        <v>4005</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3511</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3596</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4006</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3868</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3978</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3912</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3417</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4007</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4007</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4007</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3841</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3373</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4008</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4009</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3921</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3661</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4010</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3761</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3749</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4011</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3615</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4012</v>
      </c>
      <c r="G5831" s="72" t="s">
        <v>2229</v>
      </c>
      <c r="H5831" s="49" t="s">
        <v>4013</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4012</v>
      </c>
      <c r="G5832" s="72" t="s">
        <v>2229</v>
      </c>
      <c r="H5832" s="49" t="s">
        <v>3847</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3582</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4014</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3499</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3819</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3499</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3615</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3673</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4015</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4015</v>
      </c>
      <c r="G5860" s="72" t="s">
        <v>2229</v>
      </c>
      <c r="H5860" s="49" t="s">
        <v>3931</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4015</v>
      </c>
      <c r="G5861" s="72" t="s">
        <v>2229</v>
      </c>
      <c r="H5861" s="49" t="s">
        <v>3843</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4015</v>
      </c>
      <c r="G5862" s="72" t="s">
        <v>2229</v>
      </c>
      <c r="H5862" s="49" t="s">
        <v>3379</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4015</v>
      </c>
      <c r="G5863" s="72" t="s">
        <v>2229</v>
      </c>
      <c r="H5863" s="49" t="s">
        <v>3844</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4015</v>
      </c>
      <c r="G5864" s="72" t="s">
        <v>2229</v>
      </c>
      <c r="H5864" s="49" t="s">
        <v>4016</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4015</v>
      </c>
      <c r="G5865" s="72" t="s">
        <v>2229</v>
      </c>
      <c r="H5865" s="49" t="s">
        <v>4017</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4015</v>
      </c>
      <c r="G5866" s="72" t="s">
        <v>2229</v>
      </c>
      <c r="H5866" s="49" t="s">
        <v>4018</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4015</v>
      </c>
      <c r="G5867" s="72" t="s">
        <v>2229</v>
      </c>
      <c r="H5867" s="49" t="s">
        <v>3845</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4015</v>
      </c>
      <c r="G5868" s="72" t="s">
        <v>2229</v>
      </c>
      <c r="H5868" s="49" t="s">
        <v>3831</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4015</v>
      </c>
      <c r="G5869" s="72" t="s">
        <v>2229</v>
      </c>
      <c r="H5869" s="49" t="s">
        <v>4019</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4015</v>
      </c>
      <c r="G5870" s="72" t="s">
        <v>2229</v>
      </c>
      <c r="H5870" s="49" t="s">
        <v>4020</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4015</v>
      </c>
      <c r="G5871" s="72" t="s">
        <v>2229</v>
      </c>
      <c r="H5871" s="49" t="s">
        <v>4021</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4015</v>
      </c>
      <c r="G5872" s="72" t="s">
        <v>2229</v>
      </c>
      <c r="H5872" s="49" t="s">
        <v>3828</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4015</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4015</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4015</v>
      </c>
      <c r="G5875" s="72" t="s">
        <v>2229</v>
      </c>
      <c r="H5875" s="49" t="s">
        <v>3933</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4015</v>
      </c>
      <c r="G5876" s="72" t="s">
        <v>2229</v>
      </c>
      <c r="H5876" s="49" t="s">
        <v>3846</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4015</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4015</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4015</v>
      </c>
      <c r="G5879" s="72" t="s">
        <v>2229</v>
      </c>
      <c r="H5879" s="49" t="s">
        <v>3938</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4015</v>
      </c>
      <c r="G5880" s="72" t="s">
        <v>2229</v>
      </c>
      <c r="H5880" s="49" t="s">
        <v>3835</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4015</v>
      </c>
      <c r="G5881" s="72" t="s">
        <v>2229</v>
      </c>
      <c r="H5881" s="49" t="s">
        <v>3835</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4012</v>
      </c>
      <c r="G5882" s="72" t="s">
        <v>2229</v>
      </c>
      <c r="H5882" s="49" t="s">
        <v>4013</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4012</v>
      </c>
      <c r="G5883" s="72" t="s">
        <v>2229</v>
      </c>
      <c r="H5883" s="49" t="s">
        <v>3840</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4012</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4022</v>
      </c>
      <c r="H5886" s="49" t="s">
        <v>4023</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3615</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4024</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4024</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4025</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4026</v>
      </c>
      <c r="G5898" s="72" t="s">
        <v>2229</v>
      </c>
      <c r="H5898" s="49" t="s">
        <v>4026</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3856</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4027</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3755</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4024</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4024</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4024</v>
      </c>
      <c r="G5910" s="72" t="s">
        <v>2229</v>
      </c>
      <c r="H5910" s="49" t="s">
        <v>4006</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4024</v>
      </c>
      <c r="G5911" s="72" t="s">
        <v>2229</v>
      </c>
      <c r="H5911" s="49" t="s">
        <v>3417</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4028</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3848</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3946</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3575</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3425</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3395</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3446</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3673</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3856</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3943</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4029</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3291</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4030</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3749</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4024</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4031</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3499</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3868</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4003</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3580</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3626</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3502</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3819</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3662</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3465</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3533</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4024</v>
      </c>
      <c r="G5996" s="72" t="s">
        <v>2229</v>
      </c>
      <c r="H5996" s="49" t="s">
        <v>4006</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4024</v>
      </c>
      <c r="G5997" s="72" t="s">
        <v>2229</v>
      </c>
      <c r="H5997" s="49" t="s">
        <v>4006</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4032</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3373</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3565</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3867</v>
      </c>
      <c r="G6004" s="72" t="s">
        <v>2229</v>
      </c>
      <c r="H6004" s="49" t="s">
        <v>3749</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4024</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3825</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4033</v>
      </c>
      <c r="G6026" s="72" t="s">
        <v>2229</v>
      </c>
      <c r="H6026" s="49" t="s">
        <v>3825</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4034</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4034</v>
      </c>
      <c r="G6028" s="72" t="s">
        <v>2229</v>
      </c>
      <c r="H6028" s="49" t="s">
        <v>4035</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4034</v>
      </c>
      <c r="G6029" s="72" t="s">
        <v>2229</v>
      </c>
      <c r="H6029" s="49" t="s">
        <v>3843</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4034</v>
      </c>
      <c r="G6030" s="72" t="s">
        <v>2229</v>
      </c>
      <c r="H6030" s="49" t="s">
        <v>3379</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4034</v>
      </c>
      <c r="G6031" s="72" t="s">
        <v>2229</v>
      </c>
      <c r="H6031" s="49" t="s">
        <v>3844</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4034</v>
      </c>
      <c r="G6032" s="72" t="s">
        <v>2229</v>
      </c>
      <c r="H6032" s="49" t="s">
        <v>4016</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4034</v>
      </c>
      <c r="G6033" s="72" t="s">
        <v>2229</v>
      </c>
      <c r="H6033" s="49" t="s">
        <v>4017</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4034</v>
      </c>
      <c r="G6034" s="72" t="s">
        <v>2229</v>
      </c>
      <c r="H6034" s="49" t="s">
        <v>4018</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4034</v>
      </c>
      <c r="G6035" s="72" t="s">
        <v>2229</v>
      </c>
      <c r="H6035" s="49" t="s">
        <v>3845</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4034</v>
      </c>
      <c r="G6036" s="72" t="s">
        <v>2229</v>
      </c>
      <c r="H6036" s="49" t="s">
        <v>3831</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4034</v>
      </c>
      <c r="G6037" s="72" t="s">
        <v>2229</v>
      </c>
      <c r="H6037" s="49" t="s">
        <v>3835</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4034</v>
      </c>
      <c r="G6038" s="72" t="s">
        <v>2229</v>
      </c>
      <c r="H6038" s="49" t="s">
        <v>3846</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4034</v>
      </c>
      <c r="G6039" s="72" t="s">
        <v>2229</v>
      </c>
      <c r="H6039" s="49" t="s">
        <v>4020</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4034</v>
      </c>
      <c r="G6040" s="72" t="s">
        <v>2229</v>
      </c>
      <c r="H6040" s="49" t="s">
        <v>4019</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4034</v>
      </c>
      <c r="G6041" s="72" t="s">
        <v>2229</v>
      </c>
      <c r="H6041" s="49" t="s">
        <v>4021</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4034</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4034</v>
      </c>
      <c r="G6043" s="72" t="s">
        <v>2229</v>
      </c>
      <c r="H6043" s="49" t="s">
        <v>3828</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4034</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4034</v>
      </c>
      <c r="G6045" s="72" t="s">
        <v>2229</v>
      </c>
      <c r="H6045" s="49" t="s">
        <v>3933</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4034</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4034</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4034</v>
      </c>
      <c r="G6048" s="72" t="s">
        <v>2229</v>
      </c>
      <c r="H6048" s="49" t="s">
        <v>3938</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4036</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4037</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4038</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3825</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3825</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3825</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3825</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4039</v>
      </c>
      <c r="G6058" s="72" t="s">
        <v>2229</v>
      </c>
      <c r="H6058" s="49" t="s">
        <v>3825</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4040</v>
      </c>
      <c r="G6059" s="72" t="s">
        <v>2229</v>
      </c>
      <c r="H6059" s="49" t="s">
        <v>3825</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4023</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4041</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4042</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4043</v>
      </c>
      <c r="G6067" s="72" t="s">
        <v>2229</v>
      </c>
      <c r="H6067" s="49" t="s">
        <v>3533</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3879</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4024</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4024</v>
      </c>
      <c r="G6074" s="72" t="s">
        <v>2229</v>
      </c>
      <c r="H6074" s="49" t="s">
        <v>4006</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3425</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3447</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3943</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3425</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4024</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4024</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4024</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4045</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4046</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4047</v>
      </c>
      <c r="G6102" s="72" t="s">
        <v>2229</v>
      </c>
      <c r="H6102" s="49" t="s">
        <v>4047</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4048</v>
      </c>
      <c r="G6103" s="72" t="s">
        <v>2229</v>
      </c>
      <c r="H6103" s="49" t="s">
        <v>4048</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3825</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3907</v>
      </c>
      <c r="G6105" s="72" t="s">
        <v>2229</v>
      </c>
      <c r="H6105" s="49" t="s">
        <v>3825</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4049</v>
      </c>
      <c r="G6106" s="72" t="s">
        <v>2229</v>
      </c>
      <c r="H6106" s="49" t="s">
        <v>3825</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4050</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4051</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4052</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3925</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3914</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4053</v>
      </c>
      <c r="G6112" s="72" t="s">
        <v>2229</v>
      </c>
      <c r="H6112" s="49" t="s">
        <v>4054</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4055</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4056</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4057</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4058</v>
      </c>
      <c r="G6116" s="72" t="s">
        <v>2229</v>
      </c>
      <c r="H6116" s="49" t="s">
        <v>4038</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4059</v>
      </c>
      <c r="G6117" s="72" t="s">
        <v>2229</v>
      </c>
      <c r="H6117" s="49" t="s">
        <v>3825</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3990</v>
      </c>
      <c r="G6118" s="72" t="s">
        <v>2229</v>
      </c>
      <c r="H6118" s="49" t="s">
        <v>3825</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4060</v>
      </c>
      <c r="G6119" s="72" t="s">
        <v>2229</v>
      </c>
      <c r="H6119" s="49" t="s">
        <v>3825</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4061</v>
      </c>
      <c r="G6120" s="72" t="s">
        <v>2229</v>
      </c>
      <c r="H6120" s="49" t="s">
        <v>3825</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4062</v>
      </c>
      <c r="G6121" s="72" t="s">
        <v>2229</v>
      </c>
      <c r="H6121" s="49" t="s">
        <v>3825</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4063</v>
      </c>
      <c r="G6122" s="72" t="s">
        <v>2229</v>
      </c>
      <c r="H6122" s="49" t="s">
        <v>3825</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4064</v>
      </c>
      <c r="G6123" s="72" t="s">
        <v>2229</v>
      </c>
      <c r="H6123" s="49" t="s">
        <v>3825</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4065</v>
      </c>
      <c r="G6124" s="72" t="s">
        <v>2229</v>
      </c>
      <c r="H6124" s="49" t="s">
        <v>3825</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4066</v>
      </c>
      <c r="G6125" s="72" t="s">
        <v>2229</v>
      </c>
      <c r="H6125" s="49" t="s">
        <v>3978</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4067</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4068</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4069</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4070</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4071</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4072</v>
      </c>
      <c r="G6131" s="72" t="s">
        <v>2229</v>
      </c>
      <c r="H6131" s="49" t="s">
        <v>3504</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4073</v>
      </c>
      <c r="G6132" s="72" t="s">
        <v>2229</v>
      </c>
      <c r="H6132" s="49" t="s">
        <v>3504</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4074</v>
      </c>
      <c r="G6133" s="72" t="s">
        <v>2229</v>
      </c>
      <c r="H6133" s="49" t="s">
        <v>3533</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3453</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4075</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4065</v>
      </c>
      <c r="G6137" s="72" t="s">
        <v>2229</v>
      </c>
      <c r="H6137" s="49" t="s">
        <v>3879</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4077</v>
      </c>
      <c r="G6139" s="72" t="s">
        <v>2229</v>
      </c>
      <c r="H6139" s="49" t="s">
        <v>3749</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4078</v>
      </c>
      <c r="G6140" s="72" t="s">
        <v>2229</v>
      </c>
      <c r="H6140" s="49" t="s">
        <v>3749</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4079</v>
      </c>
      <c r="G6141" s="72" t="s">
        <v>2229</v>
      </c>
      <c r="H6141" s="49" t="s">
        <v>3749</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4080</v>
      </c>
      <c r="G6142" s="72" t="s">
        <v>2229</v>
      </c>
      <c r="H6142" s="49" t="s">
        <v>3596</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4049</v>
      </c>
      <c r="G6143" s="72" t="s">
        <v>2229</v>
      </c>
      <c r="H6143" s="49" t="s">
        <v>3879</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4082</v>
      </c>
      <c r="G6144" s="72" t="s">
        <v>2229</v>
      </c>
      <c r="H6144" s="49" t="s">
        <v>3596</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4083</v>
      </c>
      <c r="G6145" s="72" t="s">
        <v>2229</v>
      </c>
      <c r="H6145" s="49" t="s">
        <v>3912</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4084</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4189</v>
      </c>
      <c r="G6151" s="72" t="s">
        <v>2229</v>
      </c>
      <c r="H6151" s="49" t="s">
        <v>3749</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4024</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4024</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4024</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3825</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4086</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4024</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4024</v>
      </c>
      <c r="G6167" s="72" t="s">
        <v>2229</v>
      </c>
      <c r="H6167" s="49" t="s">
        <v>4006</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3761</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4003</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4087</v>
      </c>
      <c r="G6175" s="72" t="s">
        <v>2229</v>
      </c>
      <c r="H6175" s="49" t="s">
        <v>4088</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3445</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3949</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4023</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3596</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4089</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3502</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3912</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3858</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4090</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3943</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4091</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4092</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4093</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4094</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3819</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3565</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3662</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3759</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3511</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3661</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3668</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4095</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4095</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4095</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3749</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4096</v>
      </c>
      <c r="G6232" s="72" t="s">
        <v>2229</v>
      </c>
      <c r="H6232" s="49" t="s">
        <v>4097</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4098</v>
      </c>
      <c r="G6234" s="72" t="s">
        <v>2229</v>
      </c>
      <c r="H6234" s="49" t="s">
        <v>3921</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4099</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3673</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4096</v>
      </c>
      <c r="G6240" s="72" t="s">
        <v>2229</v>
      </c>
      <c r="H6240" s="49" t="s">
        <v>4100</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3582</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3673</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4096</v>
      </c>
      <c r="G6245" s="72" t="s">
        <v>2229</v>
      </c>
      <c r="H6245" s="49" t="s">
        <v>3840</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4096</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4101</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4101</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4103</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4096</v>
      </c>
      <c r="G6271" s="72" t="s">
        <v>2229</v>
      </c>
      <c r="H6271" s="49" t="s">
        <v>4104</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4096</v>
      </c>
      <c r="G6272" s="72" t="s">
        <v>2229</v>
      </c>
      <c r="H6272" s="49" t="s">
        <v>4105</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4096</v>
      </c>
      <c r="G6273" s="72" t="s">
        <v>2229</v>
      </c>
      <c r="H6273" s="49" t="s">
        <v>4106</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4096</v>
      </c>
      <c r="G6274" s="72" t="s">
        <v>2229</v>
      </c>
      <c r="H6274" s="49" t="s">
        <v>4107</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4096</v>
      </c>
      <c r="G6275" s="72" t="s">
        <v>2229</v>
      </c>
      <c r="H6275" s="49" t="s">
        <v>3835</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4096</v>
      </c>
      <c r="G6276" s="72" t="s">
        <v>2229</v>
      </c>
      <c r="H6276" s="49" t="s">
        <v>4020</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4096</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4096</v>
      </c>
      <c r="G6278" s="72" t="s">
        <v>2229</v>
      </c>
      <c r="H6278" s="49" t="s">
        <v>4108</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4096</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4096</v>
      </c>
      <c r="G6280" s="72" t="s">
        <v>2229</v>
      </c>
      <c r="H6280" s="49" t="s">
        <v>4018</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4096</v>
      </c>
      <c r="G6281" s="72" t="s">
        <v>2229</v>
      </c>
      <c r="H6281" s="49" t="s">
        <v>3843</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4096</v>
      </c>
      <c r="G6282" s="72" t="s">
        <v>2229</v>
      </c>
      <c r="H6282" s="49" t="s">
        <v>4109</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4096</v>
      </c>
      <c r="G6283" s="72" t="s">
        <v>2229</v>
      </c>
      <c r="H6283" s="49" t="s">
        <v>3844</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4096</v>
      </c>
      <c r="G6284" s="72" t="s">
        <v>2229</v>
      </c>
      <c r="H6284" s="49" t="s">
        <v>4110</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4096</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4096</v>
      </c>
      <c r="G6286" s="72" t="s">
        <v>2229</v>
      </c>
      <c r="H6286" s="49" t="s">
        <v>4111</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4096</v>
      </c>
      <c r="G6287" s="72" t="s">
        <v>2229</v>
      </c>
      <c r="H6287" s="49" t="s">
        <v>4019</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4096</v>
      </c>
      <c r="G6288" s="72" t="s">
        <v>2229</v>
      </c>
      <c r="H6288" s="49" t="s">
        <v>3379</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4096</v>
      </c>
      <c r="G6289" s="72" t="s">
        <v>2229</v>
      </c>
      <c r="H6289" s="49" t="s">
        <v>3931</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4096</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4096</v>
      </c>
      <c r="G6291" s="72" t="s">
        <v>2229</v>
      </c>
      <c r="H6291" s="49" t="s">
        <v>4097</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3856</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4112</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3621</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4113</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3423</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3425</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3842</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4114</v>
      </c>
      <c r="G6309" s="72" t="s">
        <v>2229</v>
      </c>
      <c r="H6309" s="49" t="s">
        <v>4114</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3425</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3621</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4022</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4003</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3621</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3761</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3673</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3669</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3291</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3621</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4115</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4116</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3412</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3412</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4032</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3615</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3612</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4117</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3877</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4032</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3676</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3395</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3761</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4118</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4119</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4120</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4121</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4122</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3943</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4123</v>
      </c>
      <c r="G6401" s="72" t="s">
        <v>2229</v>
      </c>
      <c r="H6401" s="49" t="s">
        <v>3825</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4124</v>
      </c>
      <c r="G6403" s="72" t="s">
        <v>2229</v>
      </c>
      <c r="H6403" s="49" t="s">
        <v>4104</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4124</v>
      </c>
      <c r="G6404" s="72" t="s">
        <v>2229</v>
      </c>
      <c r="H6404" s="49" t="s">
        <v>4125</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4124</v>
      </c>
      <c r="G6405" s="72" t="s">
        <v>2229</v>
      </c>
      <c r="H6405" s="49" t="s">
        <v>4106</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4124</v>
      </c>
      <c r="G6406" s="72" t="s">
        <v>2229</v>
      </c>
      <c r="H6406" s="49" t="s">
        <v>3835</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4124</v>
      </c>
      <c r="G6407" s="72" t="s">
        <v>2229</v>
      </c>
      <c r="H6407" s="49" t="s">
        <v>4126</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4124</v>
      </c>
      <c r="G6408" s="72" t="s">
        <v>2229</v>
      </c>
      <c r="H6408" s="49" t="s">
        <v>4020</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4124</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4124</v>
      </c>
      <c r="G6410" s="72" t="s">
        <v>2229</v>
      </c>
      <c r="H6410" s="49" t="s">
        <v>4108</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4124</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4124</v>
      </c>
      <c r="G6412" s="72" t="s">
        <v>2229</v>
      </c>
      <c r="H6412" s="49" t="s">
        <v>4018</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4124</v>
      </c>
      <c r="G6413" s="72" t="s">
        <v>2229</v>
      </c>
      <c r="H6413" s="49" t="s">
        <v>3843</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4124</v>
      </c>
      <c r="G6414" s="72" t="s">
        <v>2229</v>
      </c>
      <c r="H6414" s="49" t="s">
        <v>4109</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4124</v>
      </c>
      <c r="G6415" s="72" t="s">
        <v>2229</v>
      </c>
      <c r="H6415" s="49" t="s">
        <v>3844</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4124</v>
      </c>
      <c r="G6416" s="72" t="s">
        <v>2229</v>
      </c>
      <c r="H6416" s="49" t="s">
        <v>4110</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4124</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4124</v>
      </c>
      <c r="G6418" s="72" t="s">
        <v>2229</v>
      </c>
      <c r="H6418" s="49" t="s">
        <v>4021</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4124</v>
      </c>
      <c r="G6419" s="72" t="s">
        <v>2229</v>
      </c>
      <c r="H6419" s="49" t="s">
        <v>4019</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4124</v>
      </c>
      <c r="G6420" s="72" t="s">
        <v>2229</v>
      </c>
      <c r="H6420" s="49" t="s">
        <v>3379</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4124</v>
      </c>
      <c r="G6421" s="72" t="s">
        <v>2229</v>
      </c>
      <c r="H6421" s="49" t="s">
        <v>4035</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4124</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4097</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4127</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4128</v>
      </c>
      <c r="G6425" s="72" t="s">
        <v>2229</v>
      </c>
      <c r="H6425" s="49" t="s">
        <v>3825</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3825</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3819</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4129</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4130</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4131</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3879</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4132</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3447</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4097</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3612</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4081</v>
      </c>
      <c r="G6470" s="72" t="s">
        <v>2229</v>
      </c>
      <c r="H6470" s="49" t="s">
        <v>3749</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4133</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4134</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4135</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4136</v>
      </c>
      <c r="G6480" s="72" t="s">
        <v>2229</v>
      </c>
      <c r="H6480" s="49" t="s">
        <v>4136</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4137</v>
      </c>
      <c r="G6481" s="72" t="s">
        <v>2229</v>
      </c>
      <c r="H6481" s="49" t="s">
        <v>4137</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3825</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4138</v>
      </c>
      <c r="G6483" s="72" t="s">
        <v>2229</v>
      </c>
      <c r="H6483" s="49" t="s">
        <v>3825</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3825</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4139</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4140</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4141</v>
      </c>
      <c r="G6488" s="72" t="s">
        <v>2229</v>
      </c>
      <c r="H6488" s="49" t="s">
        <v>4142</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4143</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4144</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4145</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3825</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4146</v>
      </c>
      <c r="G6493" s="72" t="s">
        <v>2229</v>
      </c>
      <c r="H6493" s="49" t="s">
        <v>3825</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3825</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3825</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3825</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3825</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3825</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4147</v>
      </c>
      <c r="G6499" s="72" t="s">
        <v>2229</v>
      </c>
      <c r="H6499" s="49" t="s">
        <v>3825</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4148</v>
      </c>
      <c r="G6500" s="72" t="s">
        <v>2229</v>
      </c>
      <c r="H6500" s="49" t="s">
        <v>3825</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3825</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3204</v>
      </c>
      <c r="G6502" s="72" t="s">
        <v>2229</v>
      </c>
      <c r="H6502" s="49" t="s">
        <v>3825</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4149</v>
      </c>
      <c r="G6503" s="72" t="s">
        <v>2229</v>
      </c>
      <c r="H6503" s="49" t="s">
        <v>3825</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4150</v>
      </c>
      <c r="G6504" s="72" t="s">
        <v>2229</v>
      </c>
      <c r="H6504" s="49" t="s">
        <v>4038</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3825</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3825</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4151</v>
      </c>
      <c r="G6507" s="72" t="s">
        <v>2229</v>
      </c>
      <c r="H6507" s="49" t="s">
        <v>3825</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4152</v>
      </c>
      <c r="G6508" s="72" t="s">
        <v>2229</v>
      </c>
      <c r="H6508" s="49" t="s">
        <v>3825</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4153</v>
      </c>
      <c r="G6509" s="72" t="s">
        <v>2229</v>
      </c>
      <c r="H6509" s="49" t="s">
        <v>3825</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3825</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4154</v>
      </c>
      <c r="G6511" s="72" t="s">
        <v>2229</v>
      </c>
      <c r="H6511" s="49" t="s">
        <v>3825</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4155</v>
      </c>
      <c r="G6512" s="72" t="s">
        <v>2229</v>
      </c>
      <c r="H6512" s="49" t="s">
        <v>3825</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4156</v>
      </c>
      <c r="G6513" s="72" t="s">
        <v>2229</v>
      </c>
      <c r="H6513" s="49" t="s">
        <v>3825</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3825</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4157</v>
      </c>
      <c r="G6515" s="72" t="s">
        <v>2229</v>
      </c>
      <c r="H6515" s="49" t="s">
        <v>4038</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4158</v>
      </c>
      <c r="G6516" s="72" t="s">
        <v>2229</v>
      </c>
      <c r="H6516" s="49" t="s">
        <v>4038</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4159</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4160</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4161</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4162</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4163</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4164</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4165</v>
      </c>
      <c r="G6524" s="72" t="s">
        <v>2229</v>
      </c>
      <c r="H6524" s="49" t="s">
        <v>3511</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4166</v>
      </c>
      <c r="G6525" s="72" t="s">
        <v>2229</v>
      </c>
      <c r="H6525" s="49" t="s">
        <v>3511</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4167</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3452</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4168</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4169</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4171</v>
      </c>
      <c r="G6530" s="72" t="s">
        <v>2229</v>
      </c>
      <c r="H6530" s="49" t="s">
        <v>3912</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4173</v>
      </c>
      <c r="G6531" s="72" t="s">
        <v>2229</v>
      </c>
      <c r="H6531" s="49" t="s">
        <v>3596</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4061</v>
      </c>
      <c r="G6532" s="72" t="s">
        <v>2229</v>
      </c>
      <c r="H6532" s="49" t="s">
        <v>3879</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4174</v>
      </c>
      <c r="G6533" s="72" t="s">
        <v>2229</v>
      </c>
      <c r="H6533" s="49" t="s">
        <v>3596</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4138</v>
      </c>
      <c r="G6535" s="72" t="s">
        <v>2229</v>
      </c>
      <c r="H6535" s="49" t="s">
        <v>3879</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4189</v>
      </c>
      <c r="G6540" s="72" t="s">
        <v>2229</v>
      </c>
      <c r="H6540" s="49" t="s">
        <v>3749</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4217</v>
      </c>
      <c r="G6541" s="72" t="s">
        <v>2229</v>
      </c>
      <c r="H6541" s="49" t="s">
        <v>3749</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4232</v>
      </c>
      <c r="G6542" s="72" t="s">
        <v>2229</v>
      </c>
      <c r="H6542" s="49" t="s">
        <v>3749</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4244</v>
      </c>
      <c r="G6543" s="72" t="s">
        <v>2229</v>
      </c>
      <c r="H6543" s="49" t="s">
        <v>3749</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4245</v>
      </c>
      <c r="G6544" s="72" t="s">
        <v>2229</v>
      </c>
      <c r="H6544" s="49" t="s">
        <v>3749</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3423</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3465</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4175</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4038</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4038</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3565</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4176</v>
      </c>
      <c r="G6574" s="72" t="s">
        <v>2229</v>
      </c>
      <c r="H6574" s="49" t="s">
        <v>4177</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4086</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3596</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3676</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3943</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3825</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4178</v>
      </c>
      <c r="G6586" s="72" t="s">
        <v>2229</v>
      </c>
      <c r="H6586" s="49" t="s">
        <v>3825</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4179</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4179</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3761</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3662</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4180</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4180</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4180</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4181</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4181</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3425</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4182</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4183</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4184</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3511</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3661</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3285</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3749</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3749</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3749</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3749</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3749</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4187</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3673</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3615</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3373</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3499</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3615</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4188</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3856</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3582</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3499</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4190</v>
      </c>
      <c r="G6674" s="72" t="s">
        <v>2229</v>
      </c>
      <c r="H6674" s="49" t="s">
        <v>4191</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4099</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3673</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4192</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4190</v>
      </c>
      <c r="G6689" s="72" t="s">
        <v>2229</v>
      </c>
      <c r="H6689" s="49" t="s">
        <v>4191</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4193</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4201</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4096</v>
      </c>
      <c r="G6704" s="72" t="s">
        <v>2229</v>
      </c>
      <c r="H6704" s="49" t="s">
        <v>4109</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4096</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4096</v>
      </c>
      <c r="G6706" s="72" t="s">
        <v>2229</v>
      </c>
      <c r="H6706" s="49" t="s">
        <v>4109</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4096</v>
      </c>
      <c r="G6707" s="72" t="s">
        <v>2229</v>
      </c>
      <c r="H6707" s="49" t="s">
        <v>4126</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4190</v>
      </c>
      <c r="G6708" s="72" t="s">
        <v>2229</v>
      </c>
      <c r="H6708" s="49" t="s">
        <v>3840</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4190</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4096</v>
      </c>
      <c r="G6710" s="72" t="s">
        <v>2229</v>
      </c>
      <c r="H6710" s="49" t="s">
        <v>4233</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4096</v>
      </c>
      <c r="G6711" s="72" t="s">
        <v>2229</v>
      </c>
      <c r="H6711" s="49" t="s">
        <v>4198</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4096</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4096</v>
      </c>
      <c r="G6713" s="72" t="s">
        <v>2229</v>
      </c>
      <c r="H6713" s="49" t="s">
        <v>4107</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4096</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4096</v>
      </c>
      <c r="G6715" s="72" t="s">
        <v>2229</v>
      </c>
      <c r="H6715" s="49" t="s">
        <v>4234</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4096</v>
      </c>
      <c r="G6716" s="72" t="s">
        <v>2229</v>
      </c>
      <c r="H6716" s="49" t="s">
        <v>4235</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4096</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4096</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4096</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4096</v>
      </c>
      <c r="G6720" s="72" t="s">
        <v>2229</v>
      </c>
      <c r="H6720" s="49" t="s">
        <v>3844</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4096</v>
      </c>
      <c r="G6721" s="72" t="s">
        <v>2229</v>
      </c>
      <c r="H6721" s="49" t="s">
        <v>4019</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4096</v>
      </c>
      <c r="G6722" s="72" t="s">
        <v>2229</v>
      </c>
      <c r="H6722" s="49" t="s">
        <v>4110</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4096</v>
      </c>
      <c r="G6723" s="72" t="s">
        <v>2229</v>
      </c>
      <c r="H6723" s="49" t="s">
        <v>4236</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4096</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4096</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4096</v>
      </c>
      <c r="G6726" s="72" t="s">
        <v>2229</v>
      </c>
      <c r="H6726" s="49" t="s">
        <v>3931</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4202</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3673</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3669</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4003</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3565</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3516</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4206</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3565</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3433</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3425</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3425</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4212</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3631</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4215</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4096</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4096</v>
      </c>
      <c r="G6770" s="72" t="s">
        <v>2229</v>
      </c>
      <c r="H6770" s="49" t="s">
        <v>4109</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4096</v>
      </c>
      <c r="G6771" s="72" t="s">
        <v>2229</v>
      </c>
      <c r="H6771" s="49" t="s">
        <v>4237</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4096</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4096</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4096</v>
      </c>
      <c r="G6774" s="72" t="s">
        <v>2229</v>
      </c>
      <c r="H6774" s="49" t="s">
        <v>4238</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4096</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4096</v>
      </c>
      <c r="G6776" s="72" t="s">
        <v>2229</v>
      </c>
      <c r="H6776" s="49" t="s">
        <v>4239</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4096</v>
      </c>
      <c r="G6777" s="72" t="s">
        <v>2229</v>
      </c>
      <c r="H6777" s="49" t="s">
        <v>4240</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4096</v>
      </c>
      <c r="G6778" s="72" t="s">
        <v>2229</v>
      </c>
      <c r="H6778" s="49" t="s">
        <v>4241</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4096</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4096</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4096</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4096</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4096</v>
      </c>
      <c r="G6783" s="72" t="s">
        <v>2229</v>
      </c>
      <c r="H6783" s="49" t="s">
        <v>4242</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4096</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4096</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4096</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4096</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4096</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4096</v>
      </c>
      <c r="G6789" s="72" t="s">
        <v>2229</v>
      </c>
      <c r="H6789" s="49" t="s">
        <v>4281</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4096</v>
      </c>
      <c r="G6790" s="72" t="s">
        <v>2229</v>
      </c>
      <c r="H6790" s="49" t="s">
        <v>4231</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4096</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4193</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3820</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3502</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3502</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3285</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4003</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3607</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3626</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3533</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4219</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3499</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3825</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3825</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3825</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4222</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3825</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4223</v>
      </c>
      <c r="G6872" s="72" t="s">
        <v>2229</v>
      </c>
      <c r="H6872" s="49" t="s">
        <v>4224</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4225</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3825</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3825</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4226</v>
      </c>
      <c r="G6876" s="72" t="s">
        <v>2229</v>
      </c>
      <c r="H6876" s="49" t="s">
        <v>3825</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4227</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3825</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4120</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4228</v>
      </c>
      <c r="G6880" s="72" t="s">
        <v>2229</v>
      </c>
      <c r="H6880" s="49" t="s">
        <v>3825</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3376</v>
      </c>
      <c r="G6881" s="72" t="s">
        <v>2229</v>
      </c>
      <c r="H6881" s="49" t="s">
        <v>4229</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3395</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3376</v>
      </c>
      <c r="G6883" s="72" t="s">
        <v>2229</v>
      </c>
      <c r="H6883" s="49" t="s">
        <v>4222</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4230</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3879</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4194</v>
      </c>
      <c r="G6891" s="72" t="s">
        <v>2229</v>
      </c>
      <c r="H6891" s="49" t="s">
        <v>4195</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4194</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4194</v>
      </c>
      <c r="G6893" s="72" t="s">
        <v>2229</v>
      </c>
      <c r="H6893" s="49" t="s">
        <v>4109</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4194</v>
      </c>
      <c r="G6894" s="72" t="s">
        <v>2229</v>
      </c>
      <c r="H6894" s="49" t="s">
        <v>4196</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4194</v>
      </c>
      <c r="G6895" s="72" t="s">
        <v>2229</v>
      </c>
      <c r="H6895" s="49" t="s">
        <v>4197</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4194</v>
      </c>
      <c r="G6896" s="72" t="s">
        <v>2229</v>
      </c>
      <c r="H6896" s="49" t="s">
        <v>3835</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4194</v>
      </c>
      <c r="G6897" s="72" t="s">
        <v>2229</v>
      </c>
      <c r="H6897" s="49" t="s">
        <v>4198</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4194</v>
      </c>
      <c r="G6898" s="72" t="s">
        <v>2229</v>
      </c>
      <c r="H6898" s="49" t="s">
        <v>4199</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4194</v>
      </c>
      <c r="G6899" s="72" t="s">
        <v>2229</v>
      </c>
      <c r="H6899" s="49" t="s">
        <v>4200</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4194</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4194</v>
      </c>
      <c r="G6901" s="72" t="s">
        <v>2229</v>
      </c>
      <c r="H6901" s="49" t="s">
        <v>4125</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4194</v>
      </c>
      <c r="G6902" s="72" t="s">
        <v>2229</v>
      </c>
      <c r="H6902" s="49" t="s">
        <v>3250</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4194</v>
      </c>
      <c r="G6903" s="72" t="s">
        <v>2229</v>
      </c>
      <c r="H6903" s="49" t="s">
        <v>4106</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4194</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4194</v>
      </c>
      <c r="G6905" s="72" t="s">
        <v>2229</v>
      </c>
      <c r="H6905" s="49" t="s">
        <v>4203</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4194</v>
      </c>
      <c r="G6906" s="72" t="s">
        <v>2229</v>
      </c>
      <c r="H6906" s="49" t="s">
        <v>4204</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4194</v>
      </c>
      <c r="G6907" s="72" t="s">
        <v>2229</v>
      </c>
      <c r="H6907" s="49" t="s">
        <v>4205</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4194</v>
      </c>
      <c r="G6908" s="72" t="s">
        <v>2229</v>
      </c>
      <c r="H6908" s="49" t="s">
        <v>4207</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4194</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4194</v>
      </c>
      <c r="G6910" s="72" t="s">
        <v>2229</v>
      </c>
      <c r="H6910" s="49" t="s">
        <v>4208</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4194</v>
      </c>
      <c r="G6911" s="72" t="s">
        <v>2229</v>
      </c>
      <c r="H6911" s="49" t="s">
        <v>4209</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4194</v>
      </c>
      <c r="G6912" s="72" t="s">
        <v>2229</v>
      </c>
      <c r="H6912" s="49" t="s">
        <v>4210</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4194</v>
      </c>
      <c r="G6913" s="72" t="s">
        <v>2229</v>
      </c>
      <c r="H6913" s="49" t="s">
        <v>4211</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4194</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4194</v>
      </c>
      <c r="G6915" s="72" t="s">
        <v>2229</v>
      </c>
      <c r="H6915" s="49" t="s">
        <v>4213</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4194</v>
      </c>
      <c r="G6916" s="72" t="s">
        <v>2229</v>
      </c>
      <c r="H6916" s="49" t="s">
        <v>4214</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4194</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4194</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4194</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4194</v>
      </c>
      <c r="G6920" s="72" t="s">
        <v>2229</v>
      </c>
      <c r="H6920" s="49" t="s">
        <v>3844</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4194</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4194</v>
      </c>
      <c r="G6922" s="72" t="s">
        <v>2229</v>
      </c>
      <c r="H6922" s="49" t="s">
        <v>4019</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4194</v>
      </c>
      <c r="G6923" s="72" t="s">
        <v>2229</v>
      </c>
      <c r="H6923" s="49" t="s">
        <v>4110</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4194</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4194</v>
      </c>
      <c r="G6925" s="72" t="s">
        <v>2229</v>
      </c>
      <c r="H6925" s="49" t="s">
        <v>4021</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4194</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4194</v>
      </c>
      <c r="G6927" s="72" t="s">
        <v>2229</v>
      </c>
      <c r="H6927" s="49" t="s">
        <v>4216</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4194</v>
      </c>
      <c r="G6928" s="72" t="s">
        <v>2229</v>
      </c>
      <c r="H6928" s="49" t="s">
        <v>4218</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4194</v>
      </c>
      <c r="G6929" s="72" t="s">
        <v>2229</v>
      </c>
      <c r="H6929" s="49" t="s">
        <v>4220</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4194</v>
      </c>
      <c r="G6930" s="72" t="s">
        <v>2229</v>
      </c>
      <c r="H6930" s="49" t="s">
        <v>4221</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4194</v>
      </c>
      <c r="G6934" s="72" t="s">
        <v>2229</v>
      </c>
      <c r="H6934" s="49" t="s">
        <v>4231</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4194</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3868</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4243</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4212</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4085</v>
      </c>
      <c r="G6955" s="72" t="s">
        <v>2229</v>
      </c>
      <c r="H6955" s="49" t="s">
        <v>3749</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4102</v>
      </c>
      <c r="G6956" s="72" t="s">
        <v>2229</v>
      </c>
      <c r="H6956" s="49" t="s">
        <v>3749</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4170</v>
      </c>
      <c r="G6957" s="72" t="s">
        <v>2229</v>
      </c>
      <c r="H6957" s="49" t="s">
        <v>3749</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3749</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4172</v>
      </c>
      <c r="G6959" s="72" t="s">
        <v>2229</v>
      </c>
      <c r="H6959" s="49" t="s">
        <v>3749</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4246</v>
      </c>
      <c r="G6962" s="72" t="s">
        <v>2229</v>
      </c>
      <c r="H6962" s="49" t="s">
        <v>3749</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3307</v>
      </c>
      <c r="G6966" s="72" t="s">
        <v>2229</v>
      </c>
      <c r="H6966" s="49" t="s">
        <v>3825</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3825</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4247</v>
      </c>
      <c r="G6968" s="72" t="s">
        <v>2229</v>
      </c>
      <c r="H6968" s="49" t="s">
        <v>3749</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4248</v>
      </c>
      <c r="G6969" s="72" t="s">
        <v>2229</v>
      </c>
      <c r="H6969" s="49" t="s">
        <v>3511</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3825</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4249</v>
      </c>
      <c r="G6971" s="72" t="s">
        <v>2229</v>
      </c>
      <c r="H6971" s="49" t="s">
        <v>3825</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4250</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4251</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4252</v>
      </c>
      <c r="G6975" s="72" t="s">
        <v>2229</v>
      </c>
      <c r="H6975" s="49" t="s">
        <v>3749</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3825</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4253</v>
      </c>
      <c r="G6977" s="72" t="s">
        <v>2229</v>
      </c>
      <c r="H6977" s="49" t="s">
        <v>3596</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4254</v>
      </c>
      <c r="G6978" s="72" t="s">
        <v>2229</v>
      </c>
      <c r="H6978" s="49" t="s">
        <v>3825</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4255</v>
      </c>
      <c r="G6979" s="72" t="s">
        <v>2229</v>
      </c>
      <c r="H6979" s="49" t="s">
        <v>3511</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3825</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4256</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4257</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4258</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3749</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3825</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4259</v>
      </c>
      <c r="G6987" s="72" t="s">
        <v>2229</v>
      </c>
      <c r="H6987" s="49" t="s">
        <v>3879</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4260</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4261</v>
      </c>
      <c r="G6989" s="72" t="s">
        <v>2229</v>
      </c>
      <c r="H6989" s="49" t="s">
        <v>3596</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4262</v>
      </c>
      <c r="G6990" s="72" t="s">
        <v>2229</v>
      </c>
      <c r="H6990" s="49" t="s">
        <v>3825</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3825</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3943</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3329</v>
      </c>
      <c r="G6995" s="72" t="s">
        <v>2229</v>
      </c>
      <c r="H6995" s="49" t="s">
        <v>3825</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4263</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4156</v>
      </c>
      <c r="G6997" s="72" t="s">
        <v>2229</v>
      </c>
      <c r="H6997" s="49" t="s">
        <v>3879</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3825</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4264</v>
      </c>
      <c r="G6999" s="72" t="s">
        <v>2229</v>
      </c>
      <c r="H6999" s="49" t="s">
        <v>4038</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3825</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4265</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4266</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3825</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3319</v>
      </c>
      <c r="G7006" s="72" t="s">
        <v>2229</v>
      </c>
      <c r="H7006" s="49" t="s">
        <v>3825</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4267</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3825</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3825</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4268</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4269</v>
      </c>
      <c r="G7016" s="72" t="s">
        <v>2229</v>
      </c>
      <c r="H7016" s="49" t="s">
        <v>4038</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4270</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4271</v>
      </c>
      <c r="G7018" s="72" t="s">
        <v>2229</v>
      </c>
      <c r="H7018" s="49" t="s">
        <v>4271</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4272</v>
      </c>
      <c r="G7019" s="72" t="s">
        <v>2229</v>
      </c>
      <c r="H7019" s="49" t="s">
        <v>4272</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4273</v>
      </c>
      <c r="G7021" s="72" t="s">
        <v>2229</v>
      </c>
      <c r="H7021" s="49" t="s">
        <v>4274</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3914</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4275</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4276</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4277</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4278</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4279</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4280</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4003</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4181</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3285</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4282</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3562</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3856</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3820</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3502</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3376</v>
      </c>
      <c r="G7069" s="72" t="s">
        <v>2229</v>
      </c>
      <c r="H7069" s="49" t="s">
        <v>4282</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4283</v>
      </c>
      <c r="G7070" s="72" t="s">
        <v>2229</v>
      </c>
      <c r="H7070" s="49" t="s">
        <v>4284</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4003</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3511</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3596</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3943</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3877</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4285</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4286</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4287</v>
      </c>
      <c r="G7102" s="72" t="s">
        <v>2229</v>
      </c>
      <c r="H7102" s="49" t="s">
        <v>4288</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4289</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4289</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4187</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4289</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3662</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3373</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4022</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3749</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4290</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3856</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3673</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3425</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3943</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3615</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3425</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3615</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4206</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4188</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3433</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4291</v>
      </c>
      <c r="G7149" s="72" t="s">
        <v>2229</v>
      </c>
      <c r="H7149" s="49" t="s">
        <v>4292</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4293</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4291</v>
      </c>
      <c r="G7157" s="72" t="s">
        <v>2229</v>
      </c>
      <c r="H7157" s="49" t="s">
        <v>4292</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4294</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4294</v>
      </c>
      <c r="G7159" s="72" t="s">
        <v>2229</v>
      </c>
      <c r="H7159" s="49" t="s">
        <v>4214</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4294</v>
      </c>
      <c r="G7160" s="72" t="s">
        <v>2229</v>
      </c>
      <c r="H7160" s="49" t="s">
        <v>4231</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4294</v>
      </c>
      <c r="G7161" s="72" t="s">
        <v>2229</v>
      </c>
      <c r="H7161" s="49" t="s">
        <v>4221</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4294</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4294</v>
      </c>
      <c r="G7163" s="72" t="s">
        <v>2229</v>
      </c>
      <c r="H7163" s="49" t="s">
        <v>4281</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4294</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4294</v>
      </c>
      <c r="G7165" s="72" t="s">
        <v>2229</v>
      </c>
      <c r="H7165" s="49" t="s">
        <v>4111</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4294</v>
      </c>
      <c r="G7166" s="72" t="s">
        <v>2229</v>
      </c>
      <c r="H7166" s="49" t="s">
        <v>4110</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4294</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4294</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4294</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4294</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4294</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4294</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4294</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4294</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4294</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4294</v>
      </c>
      <c r="G7177" s="72" t="s">
        <v>2229</v>
      </c>
      <c r="H7177" s="49" t="s">
        <v>4295</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4291</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4291</v>
      </c>
      <c r="G7181" s="72" t="s">
        <v>2229</v>
      </c>
      <c r="H7181" s="49" t="s">
        <v>4241</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4294</v>
      </c>
      <c r="G7183" s="72" t="s">
        <v>2229</v>
      </c>
      <c r="H7183" s="49" t="s">
        <v>4238</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4291</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4294</v>
      </c>
      <c r="G7185" s="72" t="s">
        <v>2229</v>
      </c>
      <c r="H7185" s="49" t="s">
        <v>4241</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4296</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4297</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4291</v>
      </c>
      <c r="G7188" s="72" t="s">
        <v>2229</v>
      </c>
      <c r="H7188" s="49" t="s">
        <v>4298</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3425</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4029</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4291</v>
      </c>
      <c r="G7191" s="72" t="s">
        <v>2229</v>
      </c>
      <c r="H7191" s="49" t="s">
        <v>4239</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4291</v>
      </c>
      <c r="G7192" s="72" t="s">
        <v>2229</v>
      </c>
      <c r="H7192" s="49" t="s">
        <v>4299</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4291</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4291</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4291</v>
      </c>
      <c r="G7196" s="72" t="s">
        <v>2229</v>
      </c>
      <c r="H7196" s="49" t="s">
        <v>3840</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4294</v>
      </c>
      <c r="G7197" s="72" t="s">
        <v>2229</v>
      </c>
      <c r="H7197" s="49" t="s">
        <v>4107</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4294</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4294</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3755</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4294</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4294</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4294</v>
      </c>
      <c r="G7204" s="72" t="s">
        <v>2229</v>
      </c>
      <c r="H7204" s="49" t="s">
        <v>4299</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4294</v>
      </c>
      <c r="G7205" s="72" t="s">
        <v>2229</v>
      </c>
      <c r="H7205" s="49" t="s">
        <v>4239</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4294</v>
      </c>
      <c r="G7207" s="72" t="s">
        <v>2229</v>
      </c>
      <c r="H7207" s="49" t="s">
        <v>4300</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4294</v>
      </c>
      <c r="G7210" s="72" t="s">
        <v>2229</v>
      </c>
      <c r="H7210" s="49" t="s">
        <v>4301</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4302</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4303</v>
      </c>
      <c r="G7240" s="72" t="s">
        <v>2229</v>
      </c>
      <c r="H7240" s="49" t="s">
        <v>4304</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4294</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4305</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4294</v>
      </c>
      <c r="G7247" s="72" t="s">
        <v>2229</v>
      </c>
      <c r="H7247" s="49" t="s">
        <v>4198</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3607</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3673</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4215</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4003</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3661</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3562</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3673</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3817</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4003</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4280</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4306</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3626</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4003</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3533</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4307</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4308</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3549</v>
      </c>
      <c r="G7322" s="72" t="s">
        <v>2229</v>
      </c>
      <c r="H7322" s="49" t="s">
        <v>3825</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4309</v>
      </c>
      <c r="G7323" s="72" t="s">
        <v>2229</v>
      </c>
      <c r="H7323" s="49" t="s">
        <v>3825</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4310</v>
      </c>
      <c r="G7324" s="72" t="s">
        <v>2229</v>
      </c>
      <c r="H7324" s="49" t="s">
        <v>3825</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4311</v>
      </c>
      <c r="G7325" s="72" t="s">
        <v>2229</v>
      </c>
      <c r="H7325" s="49" t="s">
        <v>4214</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4311</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4311</v>
      </c>
      <c r="G7327" s="72" t="s">
        <v>2229</v>
      </c>
      <c r="H7327" s="49" t="s">
        <v>4110</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4311</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4311</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4311</v>
      </c>
      <c r="G7330" s="72" t="s">
        <v>2229</v>
      </c>
      <c r="H7330" s="49" t="s">
        <v>4299</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4311</v>
      </c>
      <c r="G7331" s="72" t="s">
        <v>2229</v>
      </c>
      <c r="H7331" s="49" t="s">
        <v>4111</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4311</v>
      </c>
      <c r="G7332" s="72" t="s">
        <v>2229</v>
      </c>
      <c r="H7332" s="49" t="s">
        <v>4198</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4311</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4311</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4311</v>
      </c>
      <c r="G7335" s="72" t="s">
        <v>2229</v>
      </c>
      <c r="H7335" s="49" t="s">
        <v>4107</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4311</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4311</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4311</v>
      </c>
      <c r="G7338" s="72" t="s">
        <v>2229</v>
      </c>
      <c r="H7338" s="49" t="s">
        <v>4300</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4311</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4311</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4311</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4311</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4311</v>
      </c>
      <c r="G7343" s="72" t="s">
        <v>2229</v>
      </c>
      <c r="H7343" s="49" t="s">
        <v>4301</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4311</v>
      </c>
      <c r="G7344" s="72" t="s">
        <v>2229</v>
      </c>
      <c r="H7344" s="49" t="s">
        <v>4312</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4311</v>
      </c>
      <c r="G7345" s="72" t="s">
        <v>2229</v>
      </c>
      <c r="H7345" s="49" t="s">
        <v>4239</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4311</v>
      </c>
      <c r="G7346" s="72" t="s">
        <v>2229</v>
      </c>
      <c r="H7346" s="49" t="s">
        <v>4231</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4311</v>
      </c>
      <c r="G7347" s="72" t="s">
        <v>2229</v>
      </c>
      <c r="H7347" s="49" t="s">
        <v>4221</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4311</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4311</v>
      </c>
      <c r="G7349" s="72" t="s">
        <v>2229</v>
      </c>
      <c r="H7349" s="49" t="s">
        <v>4281</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4311</v>
      </c>
      <c r="G7350" s="72" t="s">
        <v>2229</v>
      </c>
      <c r="H7350" s="49" t="s">
        <v>4238</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4311</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4311</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4311</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4311</v>
      </c>
      <c r="G7354" s="72" t="s">
        <v>2229</v>
      </c>
      <c r="H7354" s="49" t="s">
        <v>4241</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4311</v>
      </c>
      <c r="G7355" s="72" t="s">
        <v>2229</v>
      </c>
      <c r="H7355" s="49" t="s">
        <v>4295</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4311</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4313</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4314</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4315</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3749</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3879</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3465</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3465</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3465</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3465</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3753</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4287</v>
      </c>
      <c r="G7391" s="72" t="s">
        <v>2229</v>
      </c>
      <c r="H7391" s="49" t="s">
        <v>4288</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4316</v>
      </c>
      <c r="G7392" s="72" t="s">
        <v>2229</v>
      </c>
      <c r="H7392" s="49" t="s">
        <v>4317</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4318</v>
      </c>
      <c r="G7395" s="72" t="s">
        <v>2229</v>
      </c>
      <c r="H7395" s="49" t="s">
        <v>4318</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3825</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4319</v>
      </c>
      <c r="G7398" s="72" t="s">
        <v>2229</v>
      </c>
      <c r="H7398" s="49" t="s">
        <v>4319</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3825</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3825</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3825</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4320</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3825</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3914</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3819</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4287</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4287</v>
      </c>
      <c r="G7419" s="72" t="s">
        <v>2229</v>
      </c>
      <c r="H7419" s="49" t="s">
        <v>4241</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4287</v>
      </c>
      <c r="G7421" s="72" t="s">
        <v>2229</v>
      </c>
      <c r="H7421" s="49" t="s">
        <v>4321</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4322</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3825</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4287</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4287</v>
      </c>
      <c r="G7425" s="72" t="s">
        <v>2229</v>
      </c>
      <c r="H7425" s="49" t="s">
        <v>4239</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4287</v>
      </c>
      <c r="G7426" s="72" t="s">
        <v>2229</v>
      </c>
      <c r="H7426" s="49" t="s">
        <v>4299</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4287</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4287</v>
      </c>
      <c r="G7451" s="72" t="s">
        <v>2229</v>
      </c>
      <c r="H7451" s="49" t="s">
        <v>4323</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3465</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4287</v>
      </c>
      <c r="G7454" s="72" t="s">
        <v>2229</v>
      </c>
      <c r="H7454" s="49" t="s">
        <v>4324</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4287</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4325</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4326</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4327</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3825</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3825</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4328</v>
      </c>
      <c r="G7463" s="72" t="s">
        <v>2229</v>
      </c>
      <c r="H7463" s="49" t="s">
        <v>3825</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4329</v>
      </c>
      <c r="G7464" s="72" t="s">
        <v>2229</v>
      </c>
      <c r="H7464" s="49" t="s">
        <v>3825</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3542</v>
      </c>
      <c r="G7465" s="72" t="s">
        <v>2229</v>
      </c>
      <c r="H7465" s="49" t="s">
        <v>3825</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4330</v>
      </c>
      <c r="G7466" s="72" t="s">
        <v>2229</v>
      </c>
      <c r="H7466" s="49" t="s">
        <v>3825</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4331</v>
      </c>
      <c r="G7467" s="72" t="s">
        <v>2229</v>
      </c>
      <c r="H7467" s="49" t="s">
        <v>3825</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4332</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4333</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3162</v>
      </c>
      <c r="G7470" s="72" t="s">
        <v>2229</v>
      </c>
      <c r="H7470" s="49" t="s">
        <v>3879</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4334</v>
      </c>
      <c r="G7471" s="72" t="s">
        <v>2229</v>
      </c>
      <c r="H7471" s="49" t="s">
        <v>3511</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4335</v>
      </c>
      <c r="G7472" s="72" t="s">
        <v>2229</v>
      </c>
      <c r="H7472" s="49" t="s">
        <v>3596</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4336</v>
      </c>
      <c r="G7473" s="72" t="s">
        <v>2229</v>
      </c>
      <c r="H7473" s="49" t="s">
        <v>3749</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4337</v>
      </c>
      <c r="G7474" s="72" t="s">
        <v>2229</v>
      </c>
      <c r="H7474" s="49" t="s">
        <v>3749</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3181</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4338</v>
      </c>
      <c r="G7476" s="72" t="s">
        <v>2229</v>
      </c>
      <c r="H7476" s="49" t="s">
        <v>3596</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4339</v>
      </c>
      <c r="G7477" s="72" t="s">
        <v>2229</v>
      </c>
      <c r="H7477" s="49" t="s">
        <v>3511</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4340</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4064</v>
      </c>
      <c r="G7480" s="72" t="s">
        <v>2229</v>
      </c>
      <c r="H7480" s="49" t="s">
        <v>3879</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4341</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4342</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4343</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4077</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4344</v>
      </c>
      <c r="G7485" s="72" t="s">
        <v>2229</v>
      </c>
      <c r="H7485" s="49" t="s">
        <v>3825</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4345</v>
      </c>
      <c r="G7486" s="72" t="s">
        <v>2229</v>
      </c>
      <c r="H7486" s="49" t="s">
        <v>3825</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3538</v>
      </c>
      <c r="G7487" s="72" t="s">
        <v>2229</v>
      </c>
      <c r="H7487" s="49" t="s">
        <v>3825</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4346</v>
      </c>
      <c r="G7488" s="72" t="s">
        <v>2229</v>
      </c>
      <c r="H7488" s="49" t="s">
        <v>3825</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4347</v>
      </c>
      <c r="G7489" s="72" t="s">
        <v>2229</v>
      </c>
      <c r="H7489" s="49" t="s">
        <v>3825</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4348</v>
      </c>
      <c r="G7490" s="72" t="s">
        <v>2229</v>
      </c>
      <c r="H7490" s="49" t="s">
        <v>3825</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4349</v>
      </c>
      <c r="G7491" s="72" t="s">
        <v>2229</v>
      </c>
      <c r="H7491" s="49" t="s">
        <v>3825</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3545</v>
      </c>
      <c r="G7492" s="72" t="s">
        <v>2229</v>
      </c>
      <c r="H7492" s="49" t="s">
        <v>3825</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4350</v>
      </c>
      <c r="G7493" s="72" t="s">
        <v>2229</v>
      </c>
      <c r="H7493" s="49" t="s">
        <v>3825</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4351</v>
      </c>
      <c r="G7494" s="72" t="s">
        <v>2229</v>
      </c>
      <c r="H7494" s="49" t="s">
        <v>3825</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4352</v>
      </c>
      <c r="G7495" s="72" t="s">
        <v>2229</v>
      </c>
      <c r="H7495" s="49" t="s">
        <v>3749</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4353</v>
      </c>
      <c r="G7496" s="72" t="s">
        <v>2229</v>
      </c>
      <c r="H7496" s="49" t="s">
        <v>3749</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4354</v>
      </c>
      <c r="G7500" s="72" t="s">
        <v>2229</v>
      </c>
      <c r="H7500" s="49" t="s">
        <v>4355</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4356</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4357</v>
      </c>
      <c r="G7502" s="72" t="s">
        <v>2229</v>
      </c>
      <c r="H7502" s="49" t="s">
        <v>3825</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4358</v>
      </c>
      <c r="G7503" s="72" t="s">
        <v>2229</v>
      </c>
      <c r="H7503" s="49" t="s">
        <v>3825</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3465</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3465</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3465</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4359</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3673</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4360</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4361</v>
      </c>
      <c r="G7531" s="72" t="s">
        <v>2229</v>
      </c>
      <c r="H7531" s="49" t="s">
        <v>4362</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3465</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3596</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4363</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3662</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4115</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3455</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3558</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3672</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3427</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4364</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4365</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4366</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3672</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3558</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4364</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4366</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4365</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3427</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4219</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4367</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318">
        <v>-409.12</v>
      </c>
      <c r="K8958" s="319"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318">
        <v>-479.95</v>
      </c>
      <c r="K8959" s="319"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318">
        <v>-498.38</v>
      </c>
      <c r="K8960" s="319"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318">
        <v>-912.33</v>
      </c>
      <c r="K8961" s="319"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318">
        <v>-1084.5899999999999</v>
      </c>
      <c r="K8962" s="319"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318">
        <v>-1928.33</v>
      </c>
      <c r="K8963" s="319"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318">
        <v>-1987.68</v>
      </c>
      <c r="K8964" s="319"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318">
        <v>-2000</v>
      </c>
      <c r="K8965" s="319"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318">
        <v>-2200</v>
      </c>
      <c r="K8966" s="319"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318">
        <v>-2558.4</v>
      </c>
      <c r="K8967" s="319"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318">
        <v>-3402</v>
      </c>
      <c r="K8968" s="319"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318">
        <v>-3696.77</v>
      </c>
      <c r="K8969" s="319"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318">
        <v>-6463.19</v>
      </c>
      <c r="K8970" s="319"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318">
        <v>-328.7</v>
      </c>
      <c r="K8972" s="319"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318">
        <v>-33089.230000000003</v>
      </c>
      <c r="K8973" s="319"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318">
        <v>-96</v>
      </c>
      <c r="K8974" s="319"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318">
        <v>-7.38</v>
      </c>
      <c r="K8976" s="319"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318">
        <v>-448.8</v>
      </c>
      <c r="K8977" s="319"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318">
        <v>-1359</v>
      </c>
      <c r="K8978" s="319"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318">
        <v>-1359</v>
      </c>
      <c r="K8979" s="319"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318">
        <v>-1449</v>
      </c>
      <c r="K8981" s="319"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318">
        <v>-2352.39</v>
      </c>
      <c r="K8982" s="319"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318">
        <v>-2440.7800000000002</v>
      </c>
      <c r="K8983" s="319"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318">
        <v>-4267.2</v>
      </c>
      <c r="K8984" s="319"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318">
        <v>-40079.78</v>
      </c>
      <c r="K8985" s="319"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318">
        <v>-242.05</v>
      </c>
      <c r="K8986" s="319"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318">
        <v>-13673.66</v>
      </c>
      <c r="K8987" s="319"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318">
        <v>-25</v>
      </c>
      <c r="K8988" s="319"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318">
        <v>-50</v>
      </c>
      <c r="K8989" s="319"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318">
        <v>1607.96</v>
      </c>
      <c r="K8990" s="319"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318">
        <v>-156.19</v>
      </c>
      <c r="K8992" s="319"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318">
        <v>-1607.96</v>
      </c>
      <c r="K8993" s="319"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318">
        <v>-148.56</v>
      </c>
      <c r="K8994" s="319"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318">
        <v>-240</v>
      </c>
      <c r="K8995" s="319"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22">
        <v>187027.83</v>
      </c>
      <c r="K8997" s="323"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320">
        <v>200000</v>
      </c>
      <c r="K8998" s="321"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318">
        <v>-8.65</v>
      </c>
      <c r="K8999" s="319"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318">
        <v>-8.65</v>
      </c>
      <c r="K9000" s="319"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318">
        <v>-8.65</v>
      </c>
      <c r="K9001" s="319"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318">
        <v>-17.22</v>
      </c>
      <c r="K9002" s="319"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318">
        <v>-99</v>
      </c>
      <c r="K9003" s="319"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318">
        <v>-462.56</v>
      </c>
      <c r="K9004" s="319"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318">
        <v>-700</v>
      </c>
      <c r="K9005" s="319"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318">
        <v>-700</v>
      </c>
      <c r="K9006" s="319"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318">
        <v>-1180.48</v>
      </c>
      <c r="K9007" s="319"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318">
        <v>-1264.51</v>
      </c>
      <c r="K9008" s="319"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318">
        <v>-1414.48</v>
      </c>
      <c r="K9009" s="319"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318">
        <v>-1607.96</v>
      </c>
      <c r="K9010" s="319"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318">
        <v>-162093.24</v>
      </c>
      <c r="K9011" s="319"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318">
        <v>-2356.63</v>
      </c>
      <c r="K9012" s="319"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320">
        <v>-200000</v>
      </c>
      <c r="K9013" s="321"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318">
        <v>-24</v>
      </c>
      <c r="K9015" s="319"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318">
        <v>919.39</v>
      </c>
      <c r="K9018" s="319"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318">
        <v>-8.65</v>
      </c>
      <c r="K9019" s="319"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318">
        <v>-8.65</v>
      </c>
      <c r="K9020" s="319"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318">
        <v>-8.65</v>
      </c>
      <c r="K9021" s="319"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318">
        <v>-8.65</v>
      </c>
      <c r="K9022" s="319"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318">
        <v>-8.65</v>
      </c>
      <c r="K9023" s="319"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318">
        <v>-8.65</v>
      </c>
      <c r="K9024" s="319"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318">
        <v>-8.65</v>
      </c>
      <c r="K9025" s="319"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318">
        <v>-8.65</v>
      </c>
      <c r="K9026" s="319"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318">
        <v>-8.65</v>
      </c>
      <c r="K9027" s="319"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318">
        <v>-507.13</v>
      </c>
      <c r="K9028" s="319"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318">
        <v>-681.38</v>
      </c>
      <c r="K9029" s="319"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318">
        <v>-1048.25</v>
      </c>
      <c r="K9030" s="319"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318">
        <v>-1048.25</v>
      </c>
      <c r="K9031" s="319"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318">
        <v>-1048.25</v>
      </c>
      <c r="K9032" s="319"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318">
        <v>-1160.5</v>
      </c>
      <c r="K9033" s="319"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318">
        <v>-1414.48</v>
      </c>
      <c r="K9034" s="319"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318">
        <v>-1717.13</v>
      </c>
      <c r="K9035" s="319"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318">
        <v>-1774.13</v>
      </c>
      <c r="K9036" s="319"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318">
        <v>-2464.62</v>
      </c>
      <c r="K9037" s="319"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318">
        <v>-2579.34</v>
      </c>
      <c r="K9038" s="319"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318">
        <v>-6126.25</v>
      </c>
      <c r="K9039" s="319"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318">
        <v>-10691.24</v>
      </c>
      <c r="K9040" s="319"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318">
        <v>-22225.09</v>
      </c>
      <c r="K9041" s="319"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318">
        <v>-10767.49</v>
      </c>
      <c r="K9042" s="319"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318">
        <v>-258.8</v>
      </c>
      <c r="K9043" s="319"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318">
        <v>-9.5</v>
      </c>
      <c r="K9045" s="319"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318">
        <v>-9.5</v>
      </c>
      <c r="K9046" s="319"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318">
        <v>-9.5</v>
      </c>
      <c r="K9047" s="319"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318">
        <v>-35.700000000000003</v>
      </c>
      <c r="K9048" s="319"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318">
        <v>-60</v>
      </c>
      <c r="K9049" s="319"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318">
        <v>-78.72</v>
      </c>
      <c r="K9050" s="319"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318">
        <v>-188</v>
      </c>
      <c r="K9051" s="319"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318">
        <v>-342</v>
      </c>
      <c r="K9052" s="319"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318">
        <v>-473.61</v>
      </c>
      <c r="K9053" s="319"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318">
        <v>-610.23</v>
      </c>
      <c r="K9054" s="319"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318">
        <v>-649.08000000000004</v>
      </c>
      <c r="K9055" s="319"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318">
        <v>-740</v>
      </c>
      <c r="K9056" s="319"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318">
        <v>-767.55</v>
      </c>
      <c r="K9057" s="319"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318">
        <v>-1072.51</v>
      </c>
      <c r="K9058" s="319"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318">
        <v>-2562.9499999999998</v>
      </c>
      <c r="K9059" s="319"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318">
        <v>-2571.6</v>
      </c>
      <c r="K9060" s="319"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318">
        <v>-2883</v>
      </c>
      <c r="K9061" s="319"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318">
        <v>-3129.4</v>
      </c>
      <c r="K9062" s="319"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318">
        <v>-3750</v>
      </c>
      <c r="K9063" s="319"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318">
        <v>-7035</v>
      </c>
      <c r="K9064" s="319"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320">
        <v>120000</v>
      </c>
      <c r="K9066" s="321"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318">
        <v>-9.5</v>
      </c>
      <c r="K9068" s="319"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318">
        <v>-9.5</v>
      </c>
      <c r="K9069" s="319"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318">
        <v>-9.5</v>
      </c>
      <c r="K9070" s="319"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318">
        <v>-9.5</v>
      </c>
      <c r="K9071" s="319"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318">
        <v>-9.5</v>
      </c>
      <c r="K9072" s="319"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318">
        <v>-9.5</v>
      </c>
      <c r="K9073" s="319"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318">
        <v>-9.5</v>
      </c>
      <c r="K9074" s="319"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318">
        <v>-128</v>
      </c>
      <c r="K9075" s="319"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318">
        <v>-637.25</v>
      </c>
      <c r="K9076" s="319"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318">
        <v>-954</v>
      </c>
      <c r="K9077" s="319"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318">
        <v>-1844.8</v>
      </c>
      <c r="K9078" s="319"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318">
        <v>-3500</v>
      </c>
      <c r="K9079" s="319"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318">
        <v>-3960</v>
      </c>
      <c r="K9080" s="319"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318">
        <v>-15000</v>
      </c>
      <c r="K9081" s="319"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318">
        <v>-20300</v>
      </c>
      <c r="K9082" s="319"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318">
        <v>-83977.87</v>
      </c>
      <c r="K9083" s="319"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318">
        <v>-12579.17</v>
      </c>
      <c r="K9084" s="319"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320">
        <v>-120000</v>
      </c>
      <c r="K9085" s="321"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318">
        <v>-320</v>
      </c>
      <c r="K9086" s="319"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318">
        <v>-41840.160000000003</v>
      </c>
      <c r="K9087" s="319"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318">
        <v>-20208.88</v>
      </c>
      <c r="K9088" s="319"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320">
        <v>240000</v>
      </c>
      <c r="K9090" s="321"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318">
        <v>-9.5</v>
      </c>
      <c r="K9092" s="319"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318">
        <v>-9.5</v>
      </c>
      <c r="K9093" s="319"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318">
        <v>-9.5</v>
      </c>
      <c r="K9094" s="319"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318">
        <v>-9.5</v>
      </c>
      <c r="K9095" s="319"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318">
        <v>-9.5</v>
      </c>
      <c r="K9096" s="319"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318">
        <v>-9.5</v>
      </c>
      <c r="K9097" s="319"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318">
        <v>-9.5</v>
      </c>
      <c r="K9098" s="319"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318">
        <v>-9.5</v>
      </c>
      <c r="K9099" s="319"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318">
        <v>-9.5</v>
      </c>
      <c r="K9100" s="319"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318">
        <v>-322.16000000000003</v>
      </c>
      <c r="K9101" s="319"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318">
        <v>-363.6</v>
      </c>
      <c r="K9102" s="319"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318">
        <v>-453.6</v>
      </c>
      <c r="K9103" s="319"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318">
        <v>-548.46</v>
      </c>
      <c r="K9104" s="319"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318">
        <v>-988.51</v>
      </c>
      <c r="K9105" s="319"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318">
        <v>-1270.4000000000001</v>
      </c>
      <c r="K9106" s="319"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318">
        <v>-13660.35</v>
      </c>
      <c r="K9107" s="319"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318">
        <v>-13663.22</v>
      </c>
      <c r="K9108" s="319"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318">
        <v>-19505.25</v>
      </c>
      <c r="K9109" s="319"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318">
        <v>-19505.259999999998</v>
      </c>
      <c r="K9110" s="319"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318">
        <v>-57900</v>
      </c>
      <c r="K9111" s="319"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318">
        <v>-67306.58</v>
      </c>
      <c r="K9112" s="319"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320">
        <v>-240000</v>
      </c>
      <c r="K9113" s="321"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320">
        <v>17000</v>
      </c>
      <c r="K9115" s="321"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318">
        <v>-198.57</v>
      </c>
      <c r="K9117" s="319"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318">
        <v>-300</v>
      </c>
      <c r="K9118" s="319"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318">
        <v>-762.56</v>
      </c>
      <c r="K9119" s="319"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318">
        <v>-1071.6400000000001</v>
      </c>
      <c r="K9120" s="319"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318">
        <v>-1330.25</v>
      </c>
      <c r="K9121" s="319"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318">
        <v>-2510.92</v>
      </c>
      <c r="K9122" s="319"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318">
        <v>-2672.32</v>
      </c>
      <c r="K9123" s="319"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318">
        <v>-3239.04</v>
      </c>
      <c r="K9124" s="319"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318">
        <v>-7513.57</v>
      </c>
      <c r="K9125" s="319"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320">
        <v>-17000</v>
      </c>
      <c r="K9126" s="321"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320">
        <v>23000</v>
      </c>
      <c r="K9128" s="321"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318">
        <v>-347.75</v>
      </c>
      <c r="K9129" s="319"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318">
        <v>-363.34</v>
      </c>
      <c r="K9130" s="319"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318">
        <v>-375.29</v>
      </c>
      <c r="K9131" s="319"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318">
        <v>-414.5</v>
      </c>
      <c r="K9132" s="319"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318">
        <v>-1062</v>
      </c>
      <c r="K9133" s="319"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318">
        <v>-1791.2</v>
      </c>
      <c r="K9134" s="319"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318">
        <v>-1993</v>
      </c>
      <c r="K9135" s="319"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318">
        <v>-2080.8000000000002</v>
      </c>
      <c r="K9136" s="319"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318">
        <v>-2649.27</v>
      </c>
      <c r="K9137" s="319"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318">
        <v>-3013.24</v>
      </c>
      <c r="K9138" s="319"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318">
        <v>-8300</v>
      </c>
      <c r="K9139" s="319"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320">
        <v>-23000</v>
      </c>
      <c r="K9140" s="321"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318">
        <v>-3487.52</v>
      </c>
      <c r="K9141" s="319"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318">
        <v>-1545.04</v>
      </c>
      <c r="K9142" s="319"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318">
        <v>-767.87</v>
      </c>
      <c r="K9143" s="319"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318">
        <v>-84.5</v>
      </c>
      <c r="K9146" s="319"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318">
        <v>-99</v>
      </c>
      <c r="K9147" s="319"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320">
        <v>200000</v>
      </c>
      <c r="K9148" s="321"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318">
        <v>-9.5</v>
      </c>
      <c r="K9149" s="319"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318">
        <v>-9.5</v>
      </c>
      <c r="K9150" s="319"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318">
        <v>-9.5</v>
      </c>
      <c r="K9151" s="319"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318">
        <v>-9.5</v>
      </c>
      <c r="K9152" s="319"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318">
        <v>-26.87</v>
      </c>
      <c r="K9153" s="319"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318">
        <v>-35.07</v>
      </c>
      <c r="K9154" s="319"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318">
        <v>-52.33</v>
      </c>
      <c r="K9155" s="319"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318">
        <v>-52.33</v>
      </c>
      <c r="K9156" s="319"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318">
        <v>-57.61</v>
      </c>
      <c r="K9157" s="319"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318">
        <v>-62.87</v>
      </c>
      <c r="K9158" s="319"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318">
        <v>-62.87</v>
      </c>
      <c r="K9159" s="319"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318">
        <v>-121.59</v>
      </c>
      <c r="K9160" s="319"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318">
        <v>-121.59</v>
      </c>
      <c r="K9161" s="319"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318">
        <v>-169</v>
      </c>
      <c r="K9162" s="319"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318">
        <v>-273.2</v>
      </c>
      <c r="K9163" s="319"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318">
        <v>-306.72000000000003</v>
      </c>
      <c r="K9164" s="319"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318">
        <v>-380.1</v>
      </c>
      <c r="K9165" s="319"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318">
        <v>-448.71</v>
      </c>
      <c r="K9166" s="319"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318">
        <v>-460</v>
      </c>
      <c r="K9167" s="319"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318">
        <v>-465</v>
      </c>
      <c r="K9168" s="319"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318">
        <v>-482.54</v>
      </c>
      <c r="K9169" s="319"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318">
        <v>-602.87</v>
      </c>
      <c r="K9170" s="319"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318">
        <v>-986.27</v>
      </c>
      <c r="K9171" s="319"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318">
        <v>-1600</v>
      </c>
      <c r="K9172" s="319"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318">
        <v>-1857</v>
      </c>
      <c r="K9173" s="319"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318">
        <v>-1987.93</v>
      </c>
      <c r="K9174" s="319"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318">
        <v>-2402.56</v>
      </c>
      <c r="K9175" s="319"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318">
        <v>-2499</v>
      </c>
      <c r="K9176" s="319"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318">
        <v>-3164.7</v>
      </c>
      <c r="K9177" s="319"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318">
        <v>-4236.3</v>
      </c>
      <c r="K9178" s="319"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318">
        <v>-4679.6099999999997</v>
      </c>
      <c r="K9179" s="319"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318">
        <v>-4829</v>
      </c>
      <c r="K9180" s="319"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318">
        <v>-7000</v>
      </c>
      <c r="K9181" s="319"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318">
        <v>-9098.67</v>
      </c>
      <c r="K9182" s="319"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318">
        <v>-125439.61</v>
      </c>
      <c r="K9183" s="319"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320">
        <v>-200000</v>
      </c>
      <c r="K9184" s="321"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318">
        <v>-9.5</v>
      </c>
      <c r="K9186" s="319"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318">
        <v>-9.5</v>
      </c>
      <c r="K9187" s="319"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318">
        <v>-9.5</v>
      </c>
      <c r="K9188" s="319"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318">
        <v>-9.5</v>
      </c>
      <c r="K9189" s="319"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318">
        <v>-9.5</v>
      </c>
      <c r="K9190" s="319"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318">
        <v>-312.5</v>
      </c>
      <c r="K9191" s="319"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318">
        <v>-409.13</v>
      </c>
      <c r="K9192" s="319"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318">
        <v>-480.1</v>
      </c>
      <c r="K9193" s="319"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318">
        <v>-498.54</v>
      </c>
      <c r="K9194" s="319"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318">
        <v>-683</v>
      </c>
      <c r="K9195" s="319"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318">
        <v>-912.34</v>
      </c>
      <c r="K9196" s="319"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318">
        <v>-1084.58</v>
      </c>
      <c r="K9197" s="319"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318">
        <v>-1928.33</v>
      </c>
      <c r="K9198" s="319"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318">
        <v>-1988.27</v>
      </c>
      <c r="K9199" s="319"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318">
        <v>-2288</v>
      </c>
      <c r="K9200" s="319"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318">
        <v>-2526.7199999999998</v>
      </c>
      <c r="K9201" s="319"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318">
        <v>-2775.36</v>
      </c>
      <c r="K9202" s="319"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318">
        <v>-87.5</v>
      </c>
      <c r="K9203" s="319"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318">
        <v>-341.04</v>
      </c>
      <c r="K9204" s="319"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318">
        <v>-160</v>
      </c>
      <c r="K9205" s="319"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318">
        <v>-368</v>
      </c>
      <c r="K9206" s="319"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320">
        <v>55000</v>
      </c>
      <c r="K9208" s="321"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318">
        <v>-9.5</v>
      </c>
      <c r="K9209" s="319"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318">
        <v>-9.5</v>
      </c>
      <c r="K9210" s="319"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318">
        <v>-9.5</v>
      </c>
      <c r="K9211" s="319"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318">
        <v>-9.5</v>
      </c>
      <c r="K9212" s="319"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318">
        <v>-9.5</v>
      </c>
      <c r="K9213" s="319"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318">
        <v>-9.5</v>
      </c>
      <c r="K9214" s="319"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318">
        <v>-9.5</v>
      </c>
      <c r="K9215" s="319"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318">
        <v>-9.5</v>
      </c>
      <c r="K9216" s="319"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318">
        <v>-9.5</v>
      </c>
      <c r="K9217" s="319"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318">
        <v>-90.3</v>
      </c>
      <c r="K9218" s="319"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318">
        <v>-240.4</v>
      </c>
      <c r="K9219" s="319"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318">
        <v>-322.16000000000003</v>
      </c>
      <c r="K9220" s="319"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318">
        <v>-702</v>
      </c>
      <c r="K9221" s="319"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318">
        <v>-1151.7</v>
      </c>
      <c r="K9222" s="319"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318">
        <v>-2132</v>
      </c>
      <c r="K9223" s="319"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318">
        <v>-2564.48</v>
      </c>
      <c r="K9224" s="319"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318">
        <v>-2649.26</v>
      </c>
      <c r="K9225" s="319"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318">
        <v>-3070.1</v>
      </c>
      <c r="K9226" s="319"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318">
        <v>-7000</v>
      </c>
      <c r="K9227" s="319"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318">
        <v>-7165</v>
      </c>
      <c r="K9228" s="319"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318">
        <v>-10000</v>
      </c>
      <c r="K9229" s="319"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318">
        <v>-15324.15</v>
      </c>
      <c r="K9230" s="319"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320">
        <v>-55000</v>
      </c>
      <c r="K9231" s="321"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318">
        <v>-160</v>
      </c>
      <c r="K9232" s="319"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22">
        <v>730988.76</v>
      </c>
      <c r="K9233" s="323"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318">
        <v>-210</v>
      </c>
      <c r="K9235" s="319"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318">
        <v>-242.8</v>
      </c>
      <c r="K9236" s="319"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318">
        <v>-262.5</v>
      </c>
      <c r="K9237" s="319"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318">
        <v>-300</v>
      </c>
      <c r="K9238" s="319"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318">
        <v>-353.92</v>
      </c>
      <c r="K9239" s="319"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318">
        <v>-668</v>
      </c>
      <c r="K9240" s="319"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318">
        <v>-776.44</v>
      </c>
      <c r="K9241" s="319"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318">
        <v>-1088</v>
      </c>
      <c r="K9242" s="319"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318">
        <v>-1254</v>
      </c>
      <c r="K9243" s="319"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318">
        <v>-2020</v>
      </c>
      <c r="K9244" s="319"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318">
        <v>-2114.7399999999998</v>
      </c>
      <c r="K9245" s="319"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318">
        <v>30</v>
      </c>
      <c r="K9247" s="319"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318">
        <v>-2827.32</v>
      </c>
      <c r="K9248" s="319"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318">
        <v>-2805</v>
      </c>
      <c r="K9249" s="319"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318">
        <v>-771.09</v>
      </c>
      <c r="K9250" s="319"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318">
        <v>-382.5</v>
      </c>
      <c r="K9251" s="319"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318">
        <v>7678.78</v>
      </c>
      <c r="K9253" s="319"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320">
        <v>500000</v>
      </c>
      <c r="K9254" s="321"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320">
        <v>499999.99</v>
      </c>
      <c r="K9255" s="321"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320">
        <v>499999.98</v>
      </c>
      <c r="K9256" s="321"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320">
        <v>450000</v>
      </c>
      <c r="K9257" s="321"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318">
        <v>-9.5</v>
      </c>
      <c r="K9258" s="319"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318">
        <v>-9.5</v>
      </c>
      <c r="K9259" s="319"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318">
        <v>-9.5</v>
      </c>
      <c r="K9260" s="319"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318">
        <v>-9.5</v>
      </c>
      <c r="K9261" s="319"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318">
        <v>-9.5</v>
      </c>
      <c r="K9262" s="319"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318">
        <v>-9.5</v>
      </c>
      <c r="K9263" s="319"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318">
        <v>-9.5</v>
      </c>
      <c r="K9264" s="319"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318">
        <v>-17.04</v>
      </c>
      <c r="K9265" s="319"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318">
        <v>-38.4</v>
      </c>
      <c r="K9266" s="319"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318">
        <v>-59.09</v>
      </c>
      <c r="K9267" s="319"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318">
        <v>-59.94</v>
      </c>
      <c r="K9268" s="319"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318">
        <v>-66.3</v>
      </c>
      <c r="K9269" s="319"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318">
        <v>-73.13</v>
      </c>
      <c r="K9270" s="319"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318">
        <v>-79.86</v>
      </c>
      <c r="K9271" s="319"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318">
        <v>-142.85</v>
      </c>
      <c r="K9272" s="319"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318">
        <v>-149.57</v>
      </c>
      <c r="K9273" s="319"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318">
        <v>-183.16</v>
      </c>
      <c r="K9274" s="319"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318">
        <v>-226.69</v>
      </c>
      <c r="K9275" s="319"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318">
        <v>-244.92</v>
      </c>
      <c r="K9276" s="319"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318">
        <v>-245.85</v>
      </c>
      <c r="K9277" s="319"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318">
        <v>-247.57</v>
      </c>
      <c r="K9278" s="319"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318">
        <v>-427.04</v>
      </c>
      <c r="K9279" s="319"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318">
        <v>-456.75</v>
      </c>
      <c r="K9280" s="319"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318">
        <v>-540.09</v>
      </c>
      <c r="K9281" s="319"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318">
        <v>-759.26</v>
      </c>
      <c r="K9282" s="319"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318">
        <v>-1058.3599999999999</v>
      </c>
      <c r="K9283" s="319"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318">
        <v>-1708.69</v>
      </c>
      <c r="K9284" s="319"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318">
        <v>-1823.07</v>
      </c>
      <c r="K9285" s="319"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318">
        <v>-2704.34</v>
      </c>
      <c r="K9286" s="319"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318">
        <v>-2390.37</v>
      </c>
      <c r="K9287" s="319"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318">
        <v>-1185.75</v>
      </c>
      <c r="K9288" s="319"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318">
        <v>-2885.66</v>
      </c>
      <c r="K9289" s="319"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318">
        <v>-3182.46</v>
      </c>
      <c r="K9290" s="319"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318">
        <v>-3300</v>
      </c>
      <c r="K9291" s="319"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318">
        <v>-4048.02</v>
      </c>
      <c r="K9292" s="319"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318">
        <v>-4575.18</v>
      </c>
      <c r="K9293" s="319"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318">
        <v>-4921.37</v>
      </c>
      <c r="K9294" s="319"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318">
        <v>-5651.51</v>
      </c>
      <c r="K9295" s="319"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318">
        <v>-6018.06</v>
      </c>
      <c r="K9296" s="319"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318">
        <v>-8740</v>
      </c>
      <c r="K9297" s="319"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318">
        <v>-9865.6299999999992</v>
      </c>
      <c r="K9298" s="319"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318">
        <v>-11389.18</v>
      </c>
      <c r="K9299" s="319"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318">
        <v>-11641.94</v>
      </c>
      <c r="K9300" s="319"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318">
        <v>-14098.05</v>
      </c>
      <c r="K9301" s="319"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318">
        <v>-17961</v>
      </c>
      <c r="K9302" s="319"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318">
        <v>-18656</v>
      </c>
      <c r="K9303" s="319"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318">
        <v>-29345.040000000001</v>
      </c>
      <c r="K9304" s="319"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318">
        <v>-49900</v>
      </c>
      <c r="K9305" s="319"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318">
        <v>-110441.39</v>
      </c>
      <c r="K9306" s="319"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318">
        <v>-195349.08</v>
      </c>
      <c r="K9307" s="319"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318">
        <v>-362764.58</v>
      </c>
      <c r="K9308" s="319"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318">
        <v>-396996.91</v>
      </c>
      <c r="K9309" s="319"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318">
        <v>-7678.78</v>
      </c>
      <c r="K9310" s="319"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318">
        <v>-12101.13</v>
      </c>
      <c r="K9311" s="319"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320">
        <v>-450000</v>
      </c>
      <c r="K9312" s="321"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320">
        <v>-499999.98</v>
      </c>
      <c r="K9313" s="321"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320">
        <v>-499999.99</v>
      </c>
      <c r="K9314" s="321"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320">
        <v>-500000</v>
      </c>
      <c r="K9315" s="321"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318">
        <v>-295.5</v>
      </c>
      <c r="K9316" s="319"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320">
        <v>450000</v>
      </c>
      <c r="K9318" s="321"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318">
        <v>-9.5</v>
      </c>
      <c r="K9319" s="319"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318">
        <v>-9.5</v>
      </c>
      <c r="K9320" s="319"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318">
        <v>-9.5</v>
      </c>
      <c r="K9321" s="319"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318">
        <v>-9.5</v>
      </c>
      <c r="K9322" s="319"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318">
        <v>-56.45</v>
      </c>
      <c r="K9323" s="319"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318">
        <v>-330.89</v>
      </c>
      <c r="K9324" s="319"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318">
        <v>-372.4</v>
      </c>
      <c r="K9325" s="319"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318">
        <v>-1375.5</v>
      </c>
      <c r="K9326" s="319"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318">
        <v>-2150.29</v>
      </c>
      <c r="K9327" s="319"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318">
        <v>-2649.26</v>
      </c>
      <c r="K9328" s="319"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318">
        <v>-380000</v>
      </c>
      <c r="K9329" s="319"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320">
        <v>-450000</v>
      </c>
      <c r="K9330" s="321"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318">
        <v>-87.5</v>
      </c>
      <c r="K9331" s="319"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318">
        <v>-528</v>
      </c>
      <c r="K9332" s="319"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318">
        <v>-87.5</v>
      </c>
      <c r="K9333" s="319"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318">
        <v>-295.5</v>
      </c>
      <c r="K9334" s="319"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320">
        <v>500000</v>
      </c>
      <c r="K9336" s="321"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318">
        <v>-202</v>
      </c>
      <c r="K9337" s="319"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318">
        <v>-351.84</v>
      </c>
      <c r="K9338" s="319"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318">
        <v>-683.03</v>
      </c>
      <c r="K9339" s="319"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318">
        <v>-3091.2</v>
      </c>
      <c r="K9340" s="319"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318">
        <v>-3111.72</v>
      </c>
      <c r="K9341" s="319"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320">
        <v>-500000</v>
      </c>
      <c r="K9342" s="321"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22">
        <v>633690.65</v>
      </c>
      <c r="K9344" s="323"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22">
        <v>255524.79</v>
      </c>
      <c r="K9345" s="323"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22">
        <v>110784.56</v>
      </c>
      <c r="K9346" s="323"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318">
        <v>-311.35000000000002</v>
      </c>
      <c r="K9347" s="319"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318">
        <v>-387.77</v>
      </c>
      <c r="K9348" s="319"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318">
        <v>-618</v>
      </c>
      <c r="K9349" s="319"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318">
        <v>-1046</v>
      </c>
      <c r="K9350" s="319"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318">
        <v>-2967.8</v>
      </c>
      <c r="K9351" s="319"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320">
        <v>500000</v>
      </c>
      <c r="K9352" s="321"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318">
        <v>-9.5</v>
      </c>
      <c r="K9353" s="319"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318">
        <v>-53.05</v>
      </c>
      <c r="K9354" s="319"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318">
        <v>-360</v>
      </c>
      <c r="K9355" s="319"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318">
        <v>-381.88</v>
      </c>
      <c r="K9356" s="319"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318">
        <v>-453.6</v>
      </c>
      <c r="K9357" s="319"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318">
        <v>-1386</v>
      </c>
      <c r="K9358" s="319"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320">
        <v>-500000</v>
      </c>
      <c r="K9359" s="321"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318">
        <v>-87.5</v>
      </c>
      <c r="K9360" s="319"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318">
        <v>-25</v>
      </c>
      <c r="K9361" s="319"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318">
        <v>-25</v>
      </c>
      <c r="K9362" s="319"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318">
        <v>330.89</v>
      </c>
      <c r="K9364" s="319"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318">
        <v>-2.5</v>
      </c>
      <c r="K9365" s="319"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318">
        <v>-9.5</v>
      </c>
      <c r="K9366" s="319"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318">
        <v>-45.55</v>
      </c>
      <c r="K9367" s="319"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318">
        <v>-154.28</v>
      </c>
      <c r="K9368" s="319"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318">
        <v>-213.45</v>
      </c>
      <c r="K9369" s="319"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318">
        <v>-240.96</v>
      </c>
      <c r="K9370" s="319"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318">
        <v>-254</v>
      </c>
      <c r="K9371" s="319"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318">
        <v>-301.98</v>
      </c>
      <c r="K9372" s="319"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318">
        <v>-391.78</v>
      </c>
      <c r="K9373" s="319"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318">
        <v>-674.3</v>
      </c>
      <c r="K9374" s="319"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318">
        <v>-960</v>
      </c>
      <c r="K9375" s="319"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318">
        <v>-1571.17</v>
      </c>
      <c r="K9376" s="319"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318">
        <v>-1821.22</v>
      </c>
      <c r="K9377" s="319"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318">
        <v>-1992.94</v>
      </c>
      <c r="K9378" s="319"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318">
        <v>-2510.9299999999998</v>
      </c>
      <c r="K9379" s="319"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318">
        <v>-2664.72</v>
      </c>
      <c r="K9380" s="319"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318">
        <v>-3920</v>
      </c>
      <c r="K9381" s="319"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318">
        <v>-3922.08</v>
      </c>
      <c r="K9382" s="319"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318">
        <v>-4033</v>
      </c>
      <c r="K9383" s="319"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318">
        <v>-4365.62</v>
      </c>
      <c r="K9384" s="319"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318">
        <v>-4469.1499999999996</v>
      </c>
      <c r="K9385" s="319"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318">
        <v>-4996.57</v>
      </c>
      <c r="K9386" s="319"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318">
        <v>-20875.8</v>
      </c>
      <c r="K9387" s="319"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318">
        <v>-501.75</v>
      </c>
      <c r="K9390" s="319"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22">
        <v>7751.14</v>
      </c>
      <c r="K9392" s="323"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22">
        <v>0.21</v>
      </c>
      <c r="K9393" s="323"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320">
        <v>500000</v>
      </c>
      <c r="K9394" s="321"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22">
        <v>859.71</v>
      </c>
      <c r="K9395" s="323"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318">
        <v>256.04000000000002</v>
      </c>
      <c r="K9396" s="319"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320">
        <v>-500000</v>
      </c>
      <c r="K9397" s="321"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318">
        <v>-415.36</v>
      </c>
      <c r="K9398" s="319"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318">
        <v>-663.58</v>
      </c>
      <c r="K9399" s="319"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41"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47"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row r="10919" spans="1:12" ht="15" customHeight="1" x14ac:dyDescent="0.3">
      <c r="A10919" s="82" t="str">
        <f t="shared" si="340"/>
        <v>2018</v>
      </c>
      <c r="B10919" s="72" t="s">
        <v>2228</v>
      </c>
      <c r="C10919" s="73" t="s">
        <v>138</v>
      </c>
      <c r="D10919" s="74" t="str">
        <f t="shared" si="341"/>
        <v>set/2018</v>
      </c>
      <c r="E10919" s="53">
        <v>43346</v>
      </c>
      <c r="F10919" s="75" t="s">
        <v>2326</v>
      </c>
      <c r="G10919" s="72" t="s">
        <v>2229</v>
      </c>
      <c r="H10919" s="49" t="s">
        <v>2959</v>
      </c>
      <c r="I10919" s="49" t="s">
        <v>2209</v>
      </c>
      <c r="J10919" s="76">
        <v>70</v>
      </c>
      <c r="K10919" s="83" t="str">
        <f>IFERROR(IFERROR(VLOOKUP(I10919,'DE-PARA'!B:D,3,0),VLOOKUP(I10919,'DE-PARA'!C:D,2,0)),"NÃO ENCONTRADO")</f>
        <v>Despesas com Viagens</v>
      </c>
      <c r="L10919" s="50" t="str">
        <f>VLOOKUP(K10919,'Base -Receita-Despesa'!$B:$AS,1,FALSE)</f>
        <v>Despesas com Viagens</v>
      </c>
    </row>
    <row r="10920" spans="1:12" ht="15" customHeight="1" x14ac:dyDescent="0.3">
      <c r="A10920" s="82" t="str">
        <f t="shared" si="340"/>
        <v>2018</v>
      </c>
      <c r="B10920" s="72" t="s">
        <v>2228</v>
      </c>
      <c r="C10920" s="73" t="s">
        <v>138</v>
      </c>
      <c r="D10920" s="74" t="str">
        <f t="shared" si="341"/>
        <v>set/2018</v>
      </c>
      <c r="E10920" s="53">
        <v>43346</v>
      </c>
      <c r="F10920" s="75" t="s">
        <v>2326</v>
      </c>
      <c r="G10920" s="72" t="s">
        <v>2229</v>
      </c>
      <c r="H10920" s="49" t="s">
        <v>2959</v>
      </c>
      <c r="I10920" s="49" t="s">
        <v>2209</v>
      </c>
      <c r="J10920" s="76">
        <v>35</v>
      </c>
      <c r="K10920" s="83" t="str">
        <f>IFERROR(IFERROR(VLOOKUP(I10920,'DE-PARA'!B:D,3,0),VLOOKUP(I10920,'DE-PARA'!C:D,2,0)),"NÃO ENCONTRADO")</f>
        <v>Despesas com Viagens</v>
      </c>
      <c r="L10920" s="50" t="str">
        <f>VLOOKUP(K10920,'Base -Receita-Despesa'!$B:$AS,1,FALSE)</f>
        <v>Despesas com Viagens</v>
      </c>
    </row>
    <row r="10921" spans="1:12" ht="15" customHeight="1" x14ac:dyDescent="0.3">
      <c r="A10921" s="82" t="str">
        <f t="shared" si="340"/>
        <v>2018</v>
      </c>
      <c r="B10921" s="72" t="s">
        <v>2228</v>
      </c>
      <c r="C10921" s="73" t="s">
        <v>138</v>
      </c>
      <c r="D10921" s="74" t="str">
        <f t="shared" si="341"/>
        <v>set/2018</v>
      </c>
      <c r="E10921" s="53">
        <v>43346</v>
      </c>
      <c r="F10921" s="75" t="s">
        <v>2326</v>
      </c>
      <c r="G10921" s="72" t="s">
        <v>2229</v>
      </c>
      <c r="H10921" s="49" t="s">
        <v>2959</v>
      </c>
      <c r="I10921" s="49" t="s">
        <v>2209</v>
      </c>
      <c r="J10921" s="76">
        <v>-70</v>
      </c>
      <c r="K10921" s="83" t="str">
        <f>IFERROR(IFERROR(VLOOKUP(I10921,'DE-PARA'!B:D,3,0),VLOOKUP(I10921,'DE-PARA'!C:D,2,0)),"NÃO ENCONTRADO")</f>
        <v>Despesas com Viagens</v>
      </c>
      <c r="L10921" s="50" t="str">
        <f>VLOOKUP(K10921,'Base -Receita-Despesa'!$B:$AS,1,FALSE)</f>
        <v>Despesas com Viagens</v>
      </c>
    </row>
    <row r="10922" spans="1:12" ht="15" customHeight="1" x14ac:dyDescent="0.3">
      <c r="A10922" s="82" t="str">
        <f t="shared" si="340"/>
        <v>2018</v>
      </c>
      <c r="B10922" s="72" t="s">
        <v>2228</v>
      </c>
      <c r="C10922" s="73" t="s">
        <v>138</v>
      </c>
      <c r="D10922" s="74" t="str">
        <f t="shared" si="341"/>
        <v>set/2018</v>
      </c>
      <c r="E10922" s="53">
        <v>43346</v>
      </c>
      <c r="F10922" s="75" t="s">
        <v>2326</v>
      </c>
      <c r="G10922" s="72" t="s">
        <v>2229</v>
      </c>
      <c r="H10922" s="49" t="s">
        <v>2959</v>
      </c>
      <c r="I10922" s="49" t="s">
        <v>2209</v>
      </c>
      <c r="J10922" s="76">
        <v>-35</v>
      </c>
      <c r="K10922" s="83" t="str">
        <f>IFERROR(IFERROR(VLOOKUP(I10922,'DE-PARA'!B:D,3,0),VLOOKUP(I10922,'DE-PARA'!C:D,2,0)),"NÃO ENCONTRADO")</f>
        <v>Despesas com Viagens</v>
      </c>
      <c r="L10922" s="50" t="str">
        <f>VLOOKUP(K10922,'Base -Receita-Despesa'!$B:$AS,1,FALSE)</f>
        <v>Despesas com Viagens</v>
      </c>
    </row>
    <row r="10923" spans="1:12" ht="15" customHeight="1" x14ac:dyDescent="0.3">
      <c r="A10923" s="82" t="str">
        <f t="shared" si="340"/>
        <v>2018</v>
      </c>
      <c r="B10923" s="72" t="s">
        <v>2228</v>
      </c>
      <c r="C10923" s="73" t="s">
        <v>138</v>
      </c>
      <c r="D10923" s="74" t="str">
        <f t="shared" si="341"/>
        <v>set/2018</v>
      </c>
      <c r="E10923" s="53">
        <v>43346</v>
      </c>
      <c r="F10923" s="75" t="s">
        <v>1061</v>
      </c>
      <c r="G10923" s="72" t="s">
        <v>2229</v>
      </c>
      <c r="H10923" s="49" t="s">
        <v>2241</v>
      </c>
      <c r="I10923" s="49" t="s">
        <v>2170</v>
      </c>
      <c r="J10923" s="76">
        <v>-90000</v>
      </c>
      <c r="K10923" s="83" t="str">
        <f>IFERROR(IFERROR(VLOOKUP(I10923,'DE-PARA'!B:D,3,0),VLOOKUP(I10923,'DE-PARA'!C:D,2,0)),"NÃO ENCONTRADO")</f>
        <v>Reembolso de Rateios(-)</v>
      </c>
      <c r="L10923" s="50" t="str">
        <f>VLOOKUP(K10923,'Base -Receita-Despesa'!$B:$AS,1,FALSE)</f>
        <v>Reembolso de Rateios(-)</v>
      </c>
    </row>
    <row r="10924" spans="1:12" ht="15" customHeight="1" x14ac:dyDescent="0.3">
      <c r="A10924" s="82" t="str">
        <f t="shared" si="340"/>
        <v>2018</v>
      </c>
      <c r="B10924" s="72" t="s">
        <v>2228</v>
      </c>
      <c r="C10924" s="73" t="s">
        <v>138</v>
      </c>
      <c r="D10924" s="74" t="str">
        <f t="shared" si="341"/>
        <v>set/2018</v>
      </c>
      <c r="E10924" s="53">
        <v>43346</v>
      </c>
      <c r="F10924" s="75" t="s">
        <v>3137</v>
      </c>
      <c r="G10924" s="72" t="s">
        <v>2229</v>
      </c>
      <c r="H10924" s="49" t="s">
        <v>3138</v>
      </c>
      <c r="I10924" s="49" t="s">
        <v>141</v>
      </c>
      <c r="J10924" s="76">
        <v>-52426.03</v>
      </c>
      <c r="K10924" s="83" t="str">
        <f>IFERROR(IFERROR(VLOOKUP(I10924,'DE-PARA'!B:D,3,0),VLOOKUP(I10924,'DE-PARA'!C:D,2,0)),"NÃO ENCONTRADO")</f>
        <v>Pessoal</v>
      </c>
      <c r="L10924" s="50" t="str">
        <f>VLOOKUP(K10924,'Base -Receita-Despesa'!$B:$AS,1,FALSE)</f>
        <v>Pessoal</v>
      </c>
    </row>
    <row r="10925" spans="1:12" ht="15" customHeight="1" x14ac:dyDescent="0.3">
      <c r="A10925" s="82" t="str">
        <f t="shared" si="340"/>
        <v>2018</v>
      </c>
      <c r="B10925" s="72" t="s">
        <v>2228</v>
      </c>
      <c r="C10925" s="73" t="s">
        <v>138</v>
      </c>
      <c r="D10925" s="74" t="str">
        <f t="shared" si="341"/>
        <v>set/2018</v>
      </c>
      <c r="E10925" s="53">
        <v>43346</v>
      </c>
      <c r="F10925" s="75">
        <v>48630</v>
      </c>
      <c r="G10925" s="72" t="s">
        <v>2229</v>
      </c>
      <c r="H10925" s="49" t="s">
        <v>2321</v>
      </c>
      <c r="I10925" s="49" t="s">
        <v>2188</v>
      </c>
      <c r="J10925" s="76">
        <v>-58.8</v>
      </c>
      <c r="K10925" s="83" t="str">
        <f>IFERROR(IFERROR(VLOOKUP(I10925,'DE-PARA'!B:D,3,0),VLOOKUP(I10925,'DE-PARA'!C:D,2,0)),"NÃO ENCONTRADO")</f>
        <v>Materiais</v>
      </c>
      <c r="L10925" s="50" t="str">
        <f>VLOOKUP(K10925,'Base -Receita-Despesa'!$B:$AS,1,FALSE)</f>
        <v>Materiais</v>
      </c>
    </row>
    <row r="10926" spans="1:12" ht="15" customHeight="1" x14ac:dyDescent="0.3">
      <c r="A10926" s="82" t="str">
        <f t="shared" si="340"/>
        <v>2018</v>
      </c>
      <c r="B10926" s="72" t="s">
        <v>2228</v>
      </c>
      <c r="C10926" s="73" t="s">
        <v>138</v>
      </c>
      <c r="D10926" s="74" t="str">
        <f t="shared" si="341"/>
        <v>set/2018</v>
      </c>
      <c r="E10926" s="53">
        <v>43346</v>
      </c>
      <c r="F10926" s="75" t="s">
        <v>1070</v>
      </c>
      <c r="G10926" s="72" t="s">
        <v>2229</v>
      </c>
      <c r="H10926" s="49" t="s">
        <v>1071</v>
      </c>
      <c r="I10926" s="49" t="s">
        <v>1072</v>
      </c>
      <c r="J10926" s="76">
        <v>142822.24</v>
      </c>
      <c r="K10926" s="83" t="str">
        <f>IFERROR(IFERROR(VLOOKUP(I10926,'DE-PARA'!B:D,3,0),VLOOKUP(I10926,'DE-PARA'!C:D,2,0)),"NÃO ENCONTRADO")</f>
        <v>ENTRADA CONTA APLICAÇÃO (+)</v>
      </c>
      <c r="L10926" s="50" t="str">
        <f>VLOOKUP(K10926,'Base -Receita-Despesa'!$B:$AS,1,FALSE)</f>
        <v>ENTRADA CONTA APLICAÇÃO (+)</v>
      </c>
    </row>
    <row r="10927" spans="1:12" ht="15" customHeight="1" x14ac:dyDescent="0.3">
      <c r="A10927" s="82" t="str">
        <f t="shared" si="340"/>
        <v>2018</v>
      </c>
      <c r="B10927" s="72" t="s">
        <v>2228</v>
      </c>
      <c r="C10927" s="73" t="s">
        <v>138</v>
      </c>
      <c r="D10927" s="74" t="str">
        <f t="shared" si="341"/>
        <v>set/2018</v>
      </c>
      <c r="E10927" s="53">
        <v>43346</v>
      </c>
      <c r="F10927" s="75">
        <v>8919</v>
      </c>
      <c r="G10927" s="72" t="s">
        <v>2229</v>
      </c>
      <c r="H10927" s="49" t="s">
        <v>2683</v>
      </c>
      <c r="I10927" s="49" t="s">
        <v>2188</v>
      </c>
      <c r="J10927" s="76">
        <v>-332.49</v>
      </c>
      <c r="K10927" s="83" t="str">
        <f>IFERROR(IFERROR(VLOOKUP(I10927,'DE-PARA'!B:D,3,0),VLOOKUP(I10927,'DE-PARA'!C:D,2,0)),"NÃO ENCONTRADO")</f>
        <v>Materiais</v>
      </c>
      <c r="L10927" s="50" t="str">
        <f>VLOOKUP(K10927,'Base -Receita-Despesa'!$B:$AS,1,FALSE)</f>
        <v>Materiais</v>
      </c>
    </row>
    <row r="10928" spans="1:12" ht="15" customHeight="1" x14ac:dyDescent="0.3">
      <c r="A10928" s="82" t="str">
        <f t="shared" si="340"/>
        <v>2018</v>
      </c>
      <c r="B10928" s="72" t="s">
        <v>2228</v>
      </c>
      <c r="C10928" s="73" t="s">
        <v>138</v>
      </c>
      <c r="D10928" s="74" t="str">
        <f t="shared" si="341"/>
        <v>set/2018</v>
      </c>
      <c r="E10928" s="53">
        <v>43346</v>
      </c>
      <c r="F10928" s="75" t="s">
        <v>1261</v>
      </c>
      <c r="G10928" s="72" t="s">
        <v>2229</v>
      </c>
      <c r="H10928" s="49" t="s">
        <v>2308</v>
      </c>
      <c r="I10928" s="49" t="s">
        <v>135</v>
      </c>
      <c r="J10928" s="76">
        <v>-4.92</v>
      </c>
      <c r="K10928" s="83" t="str">
        <f>IFERROR(IFERROR(VLOOKUP(I10928,'DE-PARA'!B:D,3,0),VLOOKUP(I10928,'DE-PARA'!C:D,2,0)),"NÃO ENCONTRADO")</f>
        <v>Outras Saídas</v>
      </c>
      <c r="L10928" s="50" t="str">
        <f>VLOOKUP(K10928,'Base -Receita-Despesa'!$B:$AS,1,FALSE)</f>
        <v>Outras Saídas</v>
      </c>
    </row>
    <row r="10929" spans="1:12" ht="15" customHeight="1" x14ac:dyDescent="0.3">
      <c r="A10929" s="82" t="str">
        <f t="shared" si="340"/>
        <v>2018</v>
      </c>
      <c r="B10929" s="72" t="s">
        <v>2228</v>
      </c>
      <c r="C10929" s="73" t="s">
        <v>138</v>
      </c>
      <c r="D10929" s="74" t="str">
        <f t="shared" si="341"/>
        <v>set/2018</v>
      </c>
      <c r="E10929" s="53">
        <v>43347</v>
      </c>
      <c r="F10929" s="75" t="s">
        <v>2326</v>
      </c>
      <c r="G10929" s="72" t="s">
        <v>2229</v>
      </c>
      <c r="H10929" s="49" t="s">
        <v>2528</v>
      </c>
      <c r="I10929" s="49" t="s">
        <v>2209</v>
      </c>
      <c r="J10929" s="76">
        <v>-35</v>
      </c>
      <c r="K10929" s="83" t="str">
        <f>IFERROR(IFERROR(VLOOKUP(I10929,'DE-PARA'!B:D,3,0),VLOOKUP(I10929,'DE-PARA'!C:D,2,0)),"NÃO ENCONTRADO")</f>
        <v>Despesas com Viagens</v>
      </c>
      <c r="L10929" s="50" t="str">
        <f>VLOOKUP(K10929,'Base -Receita-Despesa'!$B:$AS,1,FALSE)</f>
        <v>Despesas com Viagens</v>
      </c>
    </row>
    <row r="10930" spans="1:12" ht="15" customHeight="1" x14ac:dyDescent="0.3">
      <c r="A10930" s="82" t="str">
        <f t="shared" si="340"/>
        <v>2018</v>
      </c>
      <c r="B10930" s="72" t="s">
        <v>2228</v>
      </c>
      <c r="C10930" s="73" t="s">
        <v>138</v>
      </c>
      <c r="D10930" s="74" t="str">
        <f t="shared" si="341"/>
        <v>set/2018</v>
      </c>
      <c r="E10930" s="53">
        <v>43347</v>
      </c>
      <c r="F10930" s="75" t="s">
        <v>2671</v>
      </c>
      <c r="G10930" s="72" t="s">
        <v>2229</v>
      </c>
      <c r="H10930" s="49" t="s">
        <v>2668</v>
      </c>
      <c r="I10930" s="49" t="s">
        <v>540</v>
      </c>
      <c r="J10930" s="76">
        <v>-125.56</v>
      </c>
      <c r="K10930" s="83" t="str">
        <f>IFERROR(IFERROR(VLOOKUP(I10930,'DE-PARA'!B:D,3,0),VLOOKUP(I10930,'DE-PARA'!C:D,2,0)),"NÃO ENCONTRADO")</f>
        <v>Tributos, Taxas e Contribuições</v>
      </c>
      <c r="L10930" s="50" t="str">
        <f>VLOOKUP(K10930,'Base -Receita-Despesa'!$B:$AS,1,FALSE)</f>
        <v>Tributos, Taxas e Contribuições</v>
      </c>
    </row>
    <row r="10931" spans="1:12" ht="15" customHeight="1" x14ac:dyDescent="0.3">
      <c r="A10931" s="82" t="str">
        <f t="shared" si="340"/>
        <v>2018</v>
      </c>
      <c r="B10931" s="72" t="s">
        <v>2228</v>
      </c>
      <c r="C10931" s="73" t="s">
        <v>138</v>
      </c>
      <c r="D10931" s="74" t="str">
        <f t="shared" si="341"/>
        <v>set/2018</v>
      </c>
      <c r="E10931" s="53">
        <v>43347</v>
      </c>
      <c r="F10931" s="75">
        <v>3755</v>
      </c>
      <c r="G10931" s="72" t="s">
        <v>2229</v>
      </c>
      <c r="H10931" s="49" t="s">
        <v>2231</v>
      </c>
      <c r="I10931" s="49" t="s">
        <v>2185</v>
      </c>
      <c r="J10931" s="76">
        <v>-4119.3599999999997</v>
      </c>
      <c r="K10931" s="83" t="str">
        <f>IFERROR(IFERROR(VLOOKUP(I10931,'DE-PARA'!B:D,3,0),VLOOKUP(I10931,'DE-PARA'!C:D,2,0)),"NÃO ENCONTRADO")</f>
        <v>Materiais</v>
      </c>
      <c r="L10931" s="50" t="str">
        <f>VLOOKUP(K10931,'Base -Receita-Despesa'!$B:$AS,1,FALSE)</f>
        <v>Materiais</v>
      </c>
    </row>
    <row r="10932" spans="1:12" ht="15" customHeight="1" x14ac:dyDescent="0.3">
      <c r="A10932" s="82" t="str">
        <f t="shared" si="340"/>
        <v>2018</v>
      </c>
      <c r="B10932" s="72" t="s">
        <v>2228</v>
      </c>
      <c r="C10932" s="73" t="s">
        <v>138</v>
      </c>
      <c r="D10932" s="74" t="str">
        <f t="shared" si="341"/>
        <v>set/2018</v>
      </c>
      <c r="E10932" s="53">
        <v>43347</v>
      </c>
      <c r="F10932" s="75">
        <v>28413884</v>
      </c>
      <c r="G10932" s="72" t="s">
        <v>2229</v>
      </c>
      <c r="H10932" s="49" t="s">
        <v>2784</v>
      </c>
      <c r="I10932" s="49" t="s">
        <v>164</v>
      </c>
      <c r="J10932" s="76">
        <v>-77.25</v>
      </c>
      <c r="K10932" s="83" t="str">
        <f>IFERROR(IFERROR(VLOOKUP(I10932,'DE-PARA'!B:D,3,0),VLOOKUP(I10932,'DE-PARA'!C:D,2,0)),"NÃO ENCONTRADO")</f>
        <v>Concessionárias (água, luz e telefone)</v>
      </c>
      <c r="L10932" s="50" t="str">
        <f>VLOOKUP(K10932,'Base -Receita-Despesa'!$B:$AS,1,FALSE)</f>
        <v>Concessionárias (água, luz e telefone)</v>
      </c>
    </row>
    <row r="10933" spans="1:12" ht="15" customHeight="1" x14ac:dyDescent="0.3">
      <c r="A10933" s="82" t="str">
        <f t="shared" si="340"/>
        <v>2018</v>
      </c>
      <c r="B10933" s="72" t="s">
        <v>2228</v>
      </c>
      <c r="C10933" s="73" t="s">
        <v>138</v>
      </c>
      <c r="D10933" s="74" t="str">
        <f t="shared" si="341"/>
        <v>set/2018</v>
      </c>
      <c r="E10933" s="53">
        <v>43347</v>
      </c>
      <c r="F10933" s="75" t="s">
        <v>159</v>
      </c>
      <c r="G10933" s="72" t="s">
        <v>2229</v>
      </c>
      <c r="H10933" s="49" t="s">
        <v>3139</v>
      </c>
      <c r="I10933" s="49" t="s">
        <v>160</v>
      </c>
      <c r="J10933" s="76">
        <v>-2000</v>
      </c>
      <c r="K10933" s="83" t="str">
        <f>IFERROR(IFERROR(VLOOKUP(I10933,'DE-PARA'!B:D,3,0),VLOOKUP(I10933,'DE-PARA'!C:D,2,0)),"NÃO ENCONTRADO")</f>
        <v>Outras Saídas</v>
      </c>
      <c r="L10933" s="50" t="str">
        <f>VLOOKUP(K10933,'Base -Receita-Despesa'!$B:$AS,1,FALSE)</f>
        <v>Outras Saídas</v>
      </c>
    </row>
    <row r="10934" spans="1:12" ht="15" customHeight="1" x14ac:dyDescent="0.3">
      <c r="A10934" s="82" t="str">
        <f t="shared" si="340"/>
        <v>2018</v>
      </c>
      <c r="B10934" s="72" t="s">
        <v>2228</v>
      </c>
      <c r="C10934" s="73" t="s">
        <v>138</v>
      </c>
      <c r="D10934" s="74" t="str">
        <f t="shared" si="341"/>
        <v>set/2018</v>
      </c>
      <c r="E10934" s="53">
        <v>43347</v>
      </c>
      <c r="F10934" s="75">
        <v>33394</v>
      </c>
      <c r="G10934" s="72" t="s">
        <v>2229</v>
      </c>
      <c r="H10934" s="49" t="s">
        <v>2654</v>
      </c>
      <c r="I10934" s="49" t="s">
        <v>120</v>
      </c>
      <c r="J10934" s="76">
        <v>-1500</v>
      </c>
      <c r="K10934" s="83" t="str">
        <f>IFERROR(IFERROR(VLOOKUP(I10934,'DE-PARA'!B:D,3,0),VLOOKUP(I10934,'DE-PARA'!C:D,2,0)),"NÃO ENCONTRADO")</f>
        <v>Serviços</v>
      </c>
      <c r="L10934" s="50" t="str">
        <f>VLOOKUP(K10934,'Base -Receita-Despesa'!$B:$AS,1,FALSE)</f>
        <v>Serviços</v>
      </c>
    </row>
    <row r="10935" spans="1:12" ht="15" customHeight="1" x14ac:dyDescent="0.3">
      <c r="A10935" s="82" t="str">
        <f t="shared" si="340"/>
        <v>2018</v>
      </c>
      <c r="B10935" s="72" t="s">
        <v>2228</v>
      </c>
      <c r="C10935" s="73" t="s">
        <v>138</v>
      </c>
      <c r="D10935" s="74" t="str">
        <f t="shared" si="341"/>
        <v>set/2018</v>
      </c>
      <c r="E10935" s="53">
        <v>43347</v>
      </c>
      <c r="F10935" s="75" t="s">
        <v>3137</v>
      </c>
      <c r="G10935" s="72" t="s">
        <v>2229</v>
      </c>
      <c r="H10935" s="49" t="s">
        <v>3063</v>
      </c>
      <c r="I10935" s="49" t="s">
        <v>141</v>
      </c>
      <c r="J10935" s="76">
        <v>-750</v>
      </c>
      <c r="K10935" s="83" t="str">
        <f>IFERROR(IFERROR(VLOOKUP(I10935,'DE-PARA'!B:D,3,0),VLOOKUP(I10935,'DE-PARA'!C:D,2,0)),"NÃO ENCONTRADO")</f>
        <v>Pessoal</v>
      </c>
      <c r="L10935" s="50" t="str">
        <f>VLOOKUP(K10935,'Base -Receita-Despesa'!$B:$AS,1,FALSE)</f>
        <v>Pessoal</v>
      </c>
    </row>
    <row r="10936" spans="1:12" ht="15" customHeight="1" x14ac:dyDescent="0.3">
      <c r="A10936" s="82" t="str">
        <f t="shared" si="340"/>
        <v>2018</v>
      </c>
      <c r="B10936" s="72" t="s">
        <v>2228</v>
      </c>
      <c r="C10936" s="73" t="s">
        <v>138</v>
      </c>
      <c r="D10936" s="74" t="str">
        <f t="shared" si="341"/>
        <v>set/2018</v>
      </c>
      <c r="E10936" s="53">
        <v>43347</v>
      </c>
      <c r="F10936" s="75" t="s">
        <v>1070</v>
      </c>
      <c r="G10936" s="72" t="s">
        <v>2229</v>
      </c>
      <c r="H10936" s="49" t="s">
        <v>1071</v>
      </c>
      <c r="I10936" s="49" t="s">
        <v>1072</v>
      </c>
      <c r="J10936" s="76">
        <v>8607.17</v>
      </c>
      <c r="K10936" s="83" t="str">
        <f>IFERROR(IFERROR(VLOOKUP(I10936,'DE-PARA'!B:D,3,0),VLOOKUP(I10936,'DE-PARA'!C:D,2,0)),"NÃO ENCONTRADO")</f>
        <v>ENTRADA CONTA APLICAÇÃO (+)</v>
      </c>
      <c r="L10936" s="50" t="str">
        <f>VLOOKUP(K10936,'Base -Receita-Despesa'!$B:$AS,1,FALSE)</f>
        <v>ENTRADA CONTA APLICAÇÃO (+)</v>
      </c>
    </row>
    <row r="10937" spans="1:12" ht="15" customHeight="1" x14ac:dyDescent="0.3">
      <c r="A10937" s="82" t="str">
        <f t="shared" si="340"/>
        <v>2018</v>
      </c>
      <c r="B10937" s="72" t="s">
        <v>2228</v>
      </c>
      <c r="C10937" s="73" t="s">
        <v>138</v>
      </c>
      <c r="D10937" s="74" t="str">
        <f t="shared" si="341"/>
        <v>set/2018</v>
      </c>
      <c r="E10937" s="53">
        <v>43348</v>
      </c>
      <c r="F10937" s="75" t="s">
        <v>2326</v>
      </c>
      <c r="G10937" s="72" t="s">
        <v>2229</v>
      </c>
      <c r="H10937" s="49" t="s">
        <v>1508</v>
      </c>
      <c r="I10937" s="49" t="s">
        <v>2209</v>
      </c>
      <c r="J10937" s="76">
        <v>-423.2</v>
      </c>
      <c r="K10937" s="83" t="str">
        <f>IFERROR(IFERROR(VLOOKUP(I10937,'DE-PARA'!B:D,3,0),VLOOKUP(I10937,'DE-PARA'!C:D,2,0)),"NÃO ENCONTRADO")</f>
        <v>Despesas com Viagens</v>
      </c>
      <c r="L10937" s="50" t="str">
        <f>VLOOKUP(K10937,'Base -Receita-Despesa'!$B:$AS,1,FALSE)</f>
        <v>Despesas com Viagens</v>
      </c>
    </row>
    <row r="10938" spans="1:12" ht="15" customHeight="1" x14ac:dyDescent="0.3">
      <c r="A10938" s="82" t="str">
        <f t="shared" si="340"/>
        <v>2018</v>
      </c>
      <c r="B10938" s="72" t="s">
        <v>2228</v>
      </c>
      <c r="C10938" s="73" t="s">
        <v>138</v>
      </c>
      <c r="D10938" s="74" t="str">
        <f t="shared" si="341"/>
        <v>set/2018</v>
      </c>
      <c r="E10938" s="53">
        <v>43348</v>
      </c>
      <c r="F10938" s="75" t="s">
        <v>2326</v>
      </c>
      <c r="G10938" s="72" t="s">
        <v>2229</v>
      </c>
      <c r="H10938" s="49" t="s">
        <v>2959</v>
      </c>
      <c r="I10938" s="49" t="s">
        <v>2209</v>
      </c>
      <c r="J10938" s="76">
        <v>-70</v>
      </c>
      <c r="K10938" s="83" t="str">
        <f>IFERROR(IFERROR(VLOOKUP(I10938,'DE-PARA'!B:D,3,0),VLOOKUP(I10938,'DE-PARA'!C:D,2,0)),"NÃO ENCONTRADO")</f>
        <v>Despesas com Viagens</v>
      </c>
      <c r="L10938" s="50" t="str">
        <f>VLOOKUP(K10938,'Base -Receita-Despesa'!$B:$AS,1,FALSE)</f>
        <v>Despesas com Viagens</v>
      </c>
    </row>
    <row r="10939" spans="1:12" ht="15" customHeight="1" x14ac:dyDescent="0.3">
      <c r="A10939" s="82" t="str">
        <f t="shared" si="340"/>
        <v>2018</v>
      </c>
      <c r="B10939" s="72" t="s">
        <v>2228</v>
      </c>
      <c r="C10939" s="73" t="s">
        <v>138</v>
      </c>
      <c r="D10939" s="74" t="str">
        <f t="shared" si="341"/>
        <v>set/2018</v>
      </c>
      <c r="E10939" s="53">
        <v>43348</v>
      </c>
      <c r="F10939" s="75" t="s">
        <v>2326</v>
      </c>
      <c r="G10939" s="72" t="s">
        <v>2229</v>
      </c>
      <c r="H10939" s="49" t="s">
        <v>2959</v>
      </c>
      <c r="I10939" s="49" t="s">
        <v>2209</v>
      </c>
      <c r="J10939" s="76">
        <v>-35</v>
      </c>
      <c r="K10939" s="83" t="str">
        <f>IFERROR(IFERROR(VLOOKUP(I10939,'DE-PARA'!B:D,3,0),VLOOKUP(I10939,'DE-PARA'!C:D,2,0)),"NÃO ENCONTRADO")</f>
        <v>Despesas com Viagens</v>
      </c>
      <c r="L10939" s="50" t="str">
        <f>VLOOKUP(K10939,'Base -Receita-Despesa'!$B:$AS,1,FALSE)</f>
        <v>Despesas com Viagens</v>
      </c>
    </row>
    <row r="10940" spans="1:12" ht="15" customHeight="1" x14ac:dyDescent="0.3">
      <c r="A10940" s="82" t="str">
        <f t="shared" si="340"/>
        <v>2018</v>
      </c>
      <c r="B10940" s="72" t="s">
        <v>2228</v>
      </c>
      <c r="C10940" s="73" t="s">
        <v>138</v>
      </c>
      <c r="D10940" s="74" t="str">
        <f t="shared" si="341"/>
        <v>set/2018</v>
      </c>
      <c r="E10940" s="53">
        <v>43348</v>
      </c>
      <c r="F10940" s="75" t="s">
        <v>2326</v>
      </c>
      <c r="G10940" s="72" t="s">
        <v>2229</v>
      </c>
      <c r="H10940" s="49" t="s">
        <v>2601</v>
      </c>
      <c r="I10940" s="49" t="s">
        <v>2209</v>
      </c>
      <c r="J10940" s="76">
        <v>-256.39999999999998</v>
      </c>
      <c r="K10940" s="83" t="str">
        <f>IFERROR(IFERROR(VLOOKUP(I10940,'DE-PARA'!B:D,3,0),VLOOKUP(I10940,'DE-PARA'!C:D,2,0)),"NÃO ENCONTRADO")</f>
        <v>Despesas com Viagens</v>
      </c>
      <c r="L10940" s="50" t="str">
        <f>VLOOKUP(K10940,'Base -Receita-Despesa'!$B:$AS,1,FALSE)</f>
        <v>Despesas com Viagens</v>
      </c>
    </row>
    <row r="10941" spans="1:12" ht="15" customHeight="1" x14ac:dyDescent="0.3">
      <c r="A10941" s="82" t="str">
        <f t="shared" si="340"/>
        <v>2018</v>
      </c>
      <c r="B10941" s="72" t="s">
        <v>2228</v>
      </c>
      <c r="C10941" s="73" t="s">
        <v>138</v>
      </c>
      <c r="D10941" s="74" t="str">
        <f t="shared" si="341"/>
        <v>set/2018</v>
      </c>
      <c r="E10941" s="53">
        <v>43348</v>
      </c>
      <c r="F10941" s="75" t="s">
        <v>3137</v>
      </c>
      <c r="G10941" s="72" t="s">
        <v>2229</v>
      </c>
      <c r="H10941" s="49" t="s">
        <v>2254</v>
      </c>
      <c r="I10941" s="49" t="s">
        <v>141</v>
      </c>
      <c r="J10941" s="76">
        <v>-700</v>
      </c>
      <c r="K10941" s="83" t="str">
        <f>IFERROR(IFERROR(VLOOKUP(I10941,'DE-PARA'!B:D,3,0),VLOOKUP(I10941,'DE-PARA'!C:D,2,0)),"NÃO ENCONTRADO")</f>
        <v>Pessoal</v>
      </c>
      <c r="L10941" s="50" t="str">
        <f>VLOOKUP(K10941,'Base -Receita-Despesa'!$B:$AS,1,FALSE)</f>
        <v>Pessoal</v>
      </c>
    </row>
    <row r="10942" spans="1:12" ht="15" customHeight="1" x14ac:dyDescent="0.3">
      <c r="A10942" s="82" t="str">
        <f t="shared" ref="A10942:A11005" si="342">IF(K10942="NÃO ENCONTRADO",0,RIGHT(D10942,4))</f>
        <v>2018</v>
      </c>
      <c r="B10942" s="72" t="s">
        <v>2228</v>
      </c>
      <c r="C10942" s="73" t="s">
        <v>138</v>
      </c>
      <c r="D10942" s="74" t="str">
        <f t="shared" si="341"/>
        <v>set/2018</v>
      </c>
      <c r="E10942" s="53">
        <v>43348</v>
      </c>
      <c r="F10942" s="75">
        <v>15739</v>
      </c>
      <c r="G10942" s="72" t="s">
        <v>2229</v>
      </c>
      <c r="H10942" s="49" t="s">
        <v>1980</v>
      </c>
      <c r="I10942" s="49" t="s">
        <v>2182</v>
      </c>
      <c r="J10942" s="76">
        <v>-879.5</v>
      </c>
      <c r="K10942" s="83" t="str">
        <f>IFERROR(IFERROR(VLOOKUP(I10942,'DE-PARA'!B:D,3,0),VLOOKUP(I10942,'DE-PARA'!C:D,2,0)),"NÃO ENCONTRADO")</f>
        <v>Materiais</v>
      </c>
      <c r="L10942" s="50" t="str">
        <f>VLOOKUP(K10942,'Base -Receita-Despesa'!$B:$AS,1,FALSE)</f>
        <v>Materiais</v>
      </c>
    </row>
    <row r="10943" spans="1:12" ht="15" customHeight="1" x14ac:dyDescent="0.3">
      <c r="A10943" s="82" t="str">
        <f t="shared" si="342"/>
        <v>2018</v>
      </c>
      <c r="B10943" s="72" t="s">
        <v>2228</v>
      </c>
      <c r="C10943" s="73" t="s">
        <v>138</v>
      </c>
      <c r="D10943" s="74" t="str">
        <f t="shared" si="341"/>
        <v>set/2018</v>
      </c>
      <c r="E10943" s="53">
        <v>43348</v>
      </c>
      <c r="F10943" s="75" t="s">
        <v>3137</v>
      </c>
      <c r="G10943" s="72" t="s">
        <v>2229</v>
      </c>
      <c r="H10943" s="49" t="s">
        <v>3138</v>
      </c>
      <c r="I10943" s="49" t="s">
        <v>141</v>
      </c>
      <c r="J10943" s="76">
        <v>-179109.89</v>
      </c>
      <c r="K10943" s="83" t="str">
        <f>IFERROR(IFERROR(VLOOKUP(I10943,'DE-PARA'!B:D,3,0),VLOOKUP(I10943,'DE-PARA'!C:D,2,0)),"NÃO ENCONTRADO")</f>
        <v>Pessoal</v>
      </c>
      <c r="L10943" s="50" t="str">
        <f>VLOOKUP(K10943,'Base -Receita-Despesa'!$B:$AS,1,FALSE)</f>
        <v>Pessoal</v>
      </c>
    </row>
    <row r="10944" spans="1:12" ht="15" customHeight="1" x14ac:dyDescent="0.3">
      <c r="A10944" s="82" t="str">
        <f t="shared" si="342"/>
        <v>2018</v>
      </c>
      <c r="B10944" s="72" t="s">
        <v>2228</v>
      </c>
      <c r="C10944" s="73" t="s">
        <v>138</v>
      </c>
      <c r="D10944" s="74" t="str">
        <f t="shared" si="341"/>
        <v>set/2018</v>
      </c>
      <c r="E10944" s="53">
        <v>43348</v>
      </c>
      <c r="F10944" s="75" t="s">
        <v>3137</v>
      </c>
      <c r="G10944" s="72" t="s">
        <v>2229</v>
      </c>
      <c r="H10944" s="49" t="s">
        <v>3140</v>
      </c>
      <c r="I10944" s="49" t="s">
        <v>141</v>
      </c>
      <c r="J10944" s="76">
        <v>-1513.23</v>
      </c>
      <c r="K10944" s="83" t="str">
        <f>IFERROR(IFERROR(VLOOKUP(I10944,'DE-PARA'!B:D,3,0),VLOOKUP(I10944,'DE-PARA'!C:D,2,0)),"NÃO ENCONTRADO")</f>
        <v>Pessoal</v>
      </c>
      <c r="L10944" s="50" t="str">
        <f>VLOOKUP(K10944,'Base -Receita-Despesa'!$B:$AS,1,FALSE)</f>
        <v>Pessoal</v>
      </c>
    </row>
    <row r="10945" spans="1:12" ht="15" customHeight="1" x14ac:dyDescent="0.3">
      <c r="A10945" s="82" t="str">
        <f t="shared" si="342"/>
        <v>2018</v>
      </c>
      <c r="B10945" s="72" t="s">
        <v>2228</v>
      </c>
      <c r="C10945" s="73" t="s">
        <v>138</v>
      </c>
      <c r="D10945" s="74" t="str">
        <f t="shared" si="341"/>
        <v>set/2018</v>
      </c>
      <c r="E10945" s="53">
        <v>43348</v>
      </c>
      <c r="F10945" s="75" t="s">
        <v>3137</v>
      </c>
      <c r="G10945" s="72" t="s">
        <v>2229</v>
      </c>
      <c r="H10945" s="49" t="s">
        <v>3141</v>
      </c>
      <c r="I10945" s="49" t="s">
        <v>141</v>
      </c>
      <c r="J10945" s="76">
        <v>-653.4</v>
      </c>
      <c r="K10945" s="83" t="str">
        <f>IFERROR(IFERROR(VLOOKUP(I10945,'DE-PARA'!B:D,3,0),VLOOKUP(I10945,'DE-PARA'!C:D,2,0)),"NÃO ENCONTRADO")</f>
        <v>Pessoal</v>
      </c>
      <c r="L10945" s="50" t="str">
        <f>VLOOKUP(K10945,'Base -Receita-Despesa'!$B:$AS,1,FALSE)</f>
        <v>Pessoal</v>
      </c>
    </row>
    <row r="10946" spans="1:12" ht="15" customHeight="1" x14ac:dyDescent="0.3">
      <c r="A10946" s="82" t="str">
        <f t="shared" si="342"/>
        <v>2018</v>
      </c>
      <c r="B10946" s="72" t="s">
        <v>2228</v>
      </c>
      <c r="C10946" s="73" t="s">
        <v>138</v>
      </c>
      <c r="D10946" s="74" t="str">
        <f t="shared" si="341"/>
        <v>set/2018</v>
      </c>
      <c r="E10946" s="53">
        <v>43348</v>
      </c>
      <c r="F10946" s="75" t="s">
        <v>131</v>
      </c>
      <c r="G10946" s="72" t="s">
        <v>2229</v>
      </c>
      <c r="H10946" s="49" t="s">
        <v>2700</v>
      </c>
      <c r="I10946" s="49" t="s">
        <v>133</v>
      </c>
      <c r="J10946" s="76">
        <v>-3733.36</v>
      </c>
      <c r="K10946" s="83" t="str">
        <f>IFERROR(IFERROR(VLOOKUP(I10946,'DE-PARA'!B:D,3,0),VLOOKUP(I10946,'DE-PARA'!C:D,2,0)),"NÃO ENCONTRADO")</f>
        <v>Pessoal</v>
      </c>
      <c r="L10946" s="50" t="str">
        <f>VLOOKUP(K10946,'Base -Receita-Despesa'!$B:$AS,1,FALSE)</f>
        <v>Pessoal</v>
      </c>
    </row>
    <row r="10947" spans="1:12" ht="15" customHeight="1" x14ac:dyDescent="0.3">
      <c r="A10947" s="82" t="str">
        <f t="shared" si="342"/>
        <v>2018</v>
      </c>
      <c r="B10947" s="72" t="s">
        <v>2228</v>
      </c>
      <c r="C10947" s="73" t="s">
        <v>138</v>
      </c>
      <c r="D10947" s="74" t="str">
        <f t="shared" si="341"/>
        <v>set/2018</v>
      </c>
      <c r="E10947" s="53">
        <v>43348</v>
      </c>
      <c r="F10947" s="75">
        <v>421072</v>
      </c>
      <c r="G10947" s="72" t="s">
        <v>2229</v>
      </c>
      <c r="H10947" s="49" t="s">
        <v>257</v>
      </c>
      <c r="I10947" s="49" t="s">
        <v>145</v>
      </c>
      <c r="J10947" s="76">
        <v>-825.04</v>
      </c>
      <c r="K10947" s="83" t="str">
        <f>IFERROR(IFERROR(VLOOKUP(I10947,'DE-PARA'!B:D,3,0),VLOOKUP(I10947,'DE-PARA'!C:D,2,0)),"NÃO ENCONTRADO")</f>
        <v>Serviços</v>
      </c>
      <c r="L10947" s="50" t="str">
        <f>VLOOKUP(K10947,'Base -Receita-Despesa'!$B:$AS,1,FALSE)</f>
        <v>Serviços</v>
      </c>
    </row>
    <row r="10948" spans="1:12" ht="15" customHeight="1" x14ac:dyDescent="0.3">
      <c r="A10948" s="82" t="str">
        <f t="shared" si="342"/>
        <v>2018</v>
      </c>
      <c r="B10948" s="72" t="s">
        <v>2228</v>
      </c>
      <c r="C10948" s="73" t="s">
        <v>138</v>
      </c>
      <c r="D10948" s="74" t="str">
        <f t="shared" ref="D10948:D11011" si="343">TEXT(E10948,"mmm/aaaa")</f>
        <v>set/2018</v>
      </c>
      <c r="E10948" s="53">
        <v>43348</v>
      </c>
      <c r="F10948" s="75" t="s">
        <v>3137</v>
      </c>
      <c r="G10948" s="72" t="s">
        <v>2229</v>
      </c>
      <c r="H10948" s="49" t="s">
        <v>2283</v>
      </c>
      <c r="I10948" s="49" t="s">
        <v>141</v>
      </c>
      <c r="J10948" s="76">
        <v>-547.09</v>
      </c>
      <c r="K10948" s="83" t="str">
        <f>IFERROR(IFERROR(VLOOKUP(I10948,'DE-PARA'!B:D,3,0),VLOOKUP(I10948,'DE-PARA'!C:D,2,0)),"NÃO ENCONTRADO")</f>
        <v>Pessoal</v>
      </c>
      <c r="L10948" s="50" t="str">
        <f>VLOOKUP(K10948,'Base -Receita-Despesa'!$B:$AS,1,FALSE)</f>
        <v>Pessoal</v>
      </c>
    </row>
    <row r="10949" spans="1:12" ht="15" customHeight="1" x14ac:dyDescent="0.3">
      <c r="A10949" s="82" t="str">
        <f t="shared" si="342"/>
        <v>2018</v>
      </c>
      <c r="B10949" s="72" t="s">
        <v>2228</v>
      </c>
      <c r="C10949" s="73" t="s">
        <v>138</v>
      </c>
      <c r="D10949" s="74" t="str">
        <f t="shared" si="343"/>
        <v>set/2018</v>
      </c>
      <c r="E10949" s="53">
        <v>43348</v>
      </c>
      <c r="F10949" s="75" t="s">
        <v>3137</v>
      </c>
      <c r="G10949" s="72" t="s">
        <v>2229</v>
      </c>
      <c r="H10949" s="49" t="s">
        <v>3142</v>
      </c>
      <c r="I10949" s="49" t="s">
        <v>141</v>
      </c>
      <c r="J10949" s="76">
        <v>-1367.72</v>
      </c>
      <c r="K10949" s="83" t="str">
        <f>IFERROR(IFERROR(VLOOKUP(I10949,'DE-PARA'!B:D,3,0),VLOOKUP(I10949,'DE-PARA'!C:D,2,0)),"NÃO ENCONTRADO")</f>
        <v>Pessoal</v>
      </c>
      <c r="L10949" s="50" t="str">
        <f>VLOOKUP(K10949,'Base -Receita-Despesa'!$B:$AS,1,FALSE)</f>
        <v>Pessoal</v>
      </c>
    </row>
    <row r="10950" spans="1:12" ht="15" customHeight="1" x14ac:dyDescent="0.3">
      <c r="A10950" s="82" t="str">
        <f t="shared" si="342"/>
        <v>2018</v>
      </c>
      <c r="B10950" s="72" t="s">
        <v>2228</v>
      </c>
      <c r="C10950" s="73" t="s">
        <v>138</v>
      </c>
      <c r="D10950" s="74" t="str">
        <f t="shared" si="343"/>
        <v>set/2018</v>
      </c>
      <c r="E10950" s="53">
        <v>43348</v>
      </c>
      <c r="F10950" s="75" t="s">
        <v>3133</v>
      </c>
      <c r="G10950" s="72" t="s">
        <v>2229</v>
      </c>
      <c r="H10950" s="49" t="s">
        <v>1071</v>
      </c>
      <c r="I10950" s="49" t="s">
        <v>1072</v>
      </c>
      <c r="J10950" s="76">
        <v>190168.16</v>
      </c>
      <c r="K10950" s="83" t="str">
        <f>IFERROR(IFERROR(VLOOKUP(I10950,'DE-PARA'!B:D,3,0),VLOOKUP(I10950,'DE-PARA'!C:D,2,0)),"NÃO ENCONTRADO")</f>
        <v>ENTRADA CONTA APLICAÇÃO (+)</v>
      </c>
      <c r="L10950" s="50" t="str">
        <f>VLOOKUP(K10950,'Base -Receita-Despesa'!$B:$AS,1,FALSE)</f>
        <v>ENTRADA CONTA APLICAÇÃO (+)</v>
      </c>
    </row>
    <row r="10951" spans="1:12" ht="15" customHeight="1" x14ac:dyDescent="0.3">
      <c r="A10951" s="82" t="str">
        <f t="shared" si="342"/>
        <v>2018</v>
      </c>
      <c r="B10951" s="72" t="s">
        <v>2228</v>
      </c>
      <c r="C10951" s="73" t="s">
        <v>138</v>
      </c>
      <c r="D10951" s="74" t="str">
        <f t="shared" si="343"/>
        <v>set/2018</v>
      </c>
      <c r="E10951" s="53">
        <v>43348</v>
      </c>
      <c r="F10951" s="75" t="s">
        <v>1261</v>
      </c>
      <c r="G10951" s="72" t="s">
        <v>2229</v>
      </c>
      <c r="H10951" s="49" t="s">
        <v>2250</v>
      </c>
      <c r="I10951" s="49" t="s">
        <v>135</v>
      </c>
      <c r="J10951" s="76">
        <v>-9.5</v>
      </c>
      <c r="K10951" s="83" t="str">
        <f>IFERROR(IFERROR(VLOOKUP(I10951,'DE-PARA'!B:D,3,0),VLOOKUP(I10951,'DE-PARA'!C:D,2,0)),"NÃO ENCONTRADO")</f>
        <v>Outras Saídas</v>
      </c>
      <c r="L10951" s="50" t="str">
        <f>VLOOKUP(K10951,'Base -Receita-Despesa'!$B:$AS,1,FALSE)</f>
        <v>Outras Saídas</v>
      </c>
    </row>
    <row r="10952" spans="1:12" ht="15" customHeight="1" x14ac:dyDescent="0.3">
      <c r="A10952" s="82" t="str">
        <f t="shared" si="342"/>
        <v>2018</v>
      </c>
      <c r="B10952" s="72" t="s">
        <v>2228</v>
      </c>
      <c r="C10952" s="73" t="s">
        <v>138</v>
      </c>
      <c r="D10952" s="74" t="str">
        <f t="shared" si="343"/>
        <v>set/2018</v>
      </c>
      <c r="E10952" s="53">
        <v>43348</v>
      </c>
      <c r="F10952" s="75" t="s">
        <v>1261</v>
      </c>
      <c r="G10952" s="72" t="s">
        <v>2229</v>
      </c>
      <c r="H10952" s="49" t="s">
        <v>2250</v>
      </c>
      <c r="I10952" s="49" t="s">
        <v>135</v>
      </c>
      <c r="J10952" s="76">
        <v>-9.5</v>
      </c>
      <c r="K10952" s="83" t="str">
        <f>IFERROR(IFERROR(VLOOKUP(I10952,'DE-PARA'!B:D,3,0),VLOOKUP(I10952,'DE-PARA'!C:D,2,0)),"NÃO ENCONTRADO")</f>
        <v>Outras Saídas</v>
      </c>
      <c r="L10952" s="50" t="str">
        <f>VLOOKUP(K10952,'Base -Receita-Despesa'!$B:$AS,1,FALSE)</f>
        <v>Outras Saídas</v>
      </c>
    </row>
    <row r="10953" spans="1:12" ht="15" customHeight="1" x14ac:dyDescent="0.3">
      <c r="A10953" s="82" t="str">
        <f t="shared" si="342"/>
        <v>2018</v>
      </c>
      <c r="B10953" s="72" t="s">
        <v>2228</v>
      </c>
      <c r="C10953" s="73" t="s">
        <v>138</v>
      </c>
      <c r="D10953" s="74" t="str">
        <f t="shared" si="343"/>
        <v>set/2018</v>
      </c>
      <c r="E10953" s="53">
        <v>43348</v>
      </c>
      <c r="F10953" s="75" t="s">
        <v>1261</v>
      </c>
      <c r="G10953" s="72" t="s">
        <v>2229</v>
      </c>
      <c r="H10953" s="49" t="s">
        <v>2250</v>
      </c>
      <c r="I10953" s="49" t="s">
        <v>135</v>
      </c>
      <c r="J10953" s="76">
        <v>-9.5</v>
      </c>
      <c r="K10953" s="83" t="str">
        <f>IFERROR(IFERROR(VLOOKUP(I10953,'DE-PARA'!B:D,3,0),VLOOKUP(I10953,'DE-PARA'!C:D,2,0)),"NÃO ENCONTRADO")</f>
        <v>Outras Saídas</v>
      </c>
      <c r="L10953" s="50" t="str">
        <f>VLOOKUP(K10953,'Base -Receita-Despesa'!$B:$AS,1,FALSE)</f>
        <v>Outras Saídas</v>
      </c>
    </row>
    <row r="10954" spans="1:12" ht="15" customHeight="1" x14ac:dyDescent="0.3">
      <c r="A10954" s="82" t="str">
        <f t="shared" si="342"/>
        <v>2018</v>
      </c>
      <c r="B10954" s="72" t="s">
        <v>2228</v>
      </c>
      <c r="C10954" s="73" t="s">
        <v>138</v>
      </c>
      <c r="D10954" s="74" t="str">
        <f t="shared" si="343"/>
        <v>set/2018</v>
      </c>
      <c r="E10954" s="53">
        <v>43348</v>
      </c>
      <c r="F10954" s="75" t="s">
        <v>1261</v>
      </c>
      <c r="G10954" s="72" t="s">
        <v>2229</v>
      </c>
      <c r="H10954" s="49" t="s">
        <v>2308</v>
      </c>
      <c r="I10954" s="49" t="s">
        <v>135</v>
      </c>
      <c r="J10954" s="76">
        <v>-25.83</v>
      </c>
      <c r="K10954" s="83" t="str">
        <f>IFERROR(IFERROR(VLOOKUP(I10954,'DE-PARA'!B:D,3,0),VLOOKUP(I10954,'DE-PARA'!C:D,2,0)),"NÃO ENCONTRADO")</f>
        <v>Outras Saídas</v>
      </c>
      <c r="L10954" s="50" t="str">
        <f>VLOOKUP(K10954,'Base -Receita-Despesa'!$B:$AS,1,FALSE)</f>
        <v>Outras Saídas</v>
      </c>
    </row>
    <row r="10955" spans="1:12" ht="15" customHeight="1" x14ac:dyDescent="0.3">
      <c r="A10955" s="82" t="str">
        <f t="shared" si="342"/>
        <v>2018</v>
      </c>
      <c r="B10955" s="72" t="s">
        <v>2228</v>
      </c>
      <c r="C10955" s="73" t="s">
        <v>138</v>
      </c>
      <c r="D10955" s="74" t="str">
        <f t="shared" si="343"/>
        <v>set/2018</v>
      </c>
      <c r="E10955" s="53">
        <v>43349</v>
      </c>
      <c r="F10955" s="75">
        <v>2866</v>
      </c>
      <c r="G10955" s="72" t="s">
        <v>2229</v>
      </c>
      <c r="H10955" s="49" t="s">
        <v>2231</v>
      </c>
      <c r="I10955" s="49" t="s">
        <v>2185</v>
      </c>
      <c r="J10955" s="76">
        <v>-2876.17</v>
      </c>
      <c r="K10955" s="83" t="str">
        <f>IFERROR(IFERROR(VLOOKUP(I10955,'DE-PARA'!B:D,3,0),VLOOKUP(I10955,'DE-PARA'!C:D,2,0)),"NÃO ENCONTRADO")</f>
        <v>Materiais</v>
      </c>
      <c r="L10955" s="50" t="str">
        <f>VLOOKUP(K10955,'Base -Receita-Despesa'!$B:$AS,1,FALSE)</f>
        <v>Materiais</v>
      </c>
    </row>
    <row r="10956" spans="1:12" ht="15" customHeight="1" x14ac:dyDescent="0.3">
      <c r="A10956" s="82" t="str">
        <f t="shared" si="342"/>
        <v>2018</v>
      </c>
      <c r="B10956" s="72" t="s">
        <v>2228</v>
      </c>
      <c r="C10956" s="73" t="s">
        <v>138</v>
      </c>
      <c r="D10956" s="74" t="str">
        <f t="shared" si="343"/>
        <v>set/2018</v>
      </c>
      <c r="E10956" s="53">
        <v>43349</v>
      </c>
      <c r="F10956" s="75" t="s">
        <v>129</v>
      </c>
      <c r="G10956" s="72" t="s">
        <v>2229</v>
      </c>
      <c r="H10956" s="49" t="s">
        <v>3143</v>
      </c>
      <c r="I10956" s="49" t="s">
        <v>130</v>
      </c>
      <c r="J10956" s="76">
        <v>-774.43</v>
      </c>
      <c r="K10956" s="83" t="str">
        <f>IFERROR(IFERROR(VLOOKUP(I10956,'DE-PARA'!B:D,3,0),VLOOKUP(I10956,'DE-PARA'!C:D,2,0)),"NÃO ENCONTRADO")</f>
        <v>Rescisões Trabalhistas</v>
      </c>
      <c r="L10956" s="50" t="str">
        <f>VLOOKUP(K10956,'Base -Receita-Despesa'!$B:$AS,1,FALSE)</f>
        <v>Rescisões Trabalhistas</v>
      </c>
    </row>
    <row r="10957" spans="1:12" ht="15" customHeight="1" x14ac:dyDescent="0.3">
      <c r="A10957" s="82" t="str">
        <f t="shared" si="342"/>
        <v>2018</v>
      </c>
      <c r="B10957" s="72" t="s">
        <v>2228</v>
      </c>
      <c r="C10957" s="73" t="s">
        <v>138</v>
      </c>
      <c r="D10957" s="74" t="str">
        <f t="shared" si="343"/>
        <v>set/2018</v>
      </c>
      <c r="E10957" s="53">
        <v>43349</v>
      </c>
      <c r="F10957" s="75" t="s">
        <v>3144</v>
      </c>
      <c r="G10957" s="72" t="s">
        <v>2229</v>
      </c>
      <c r="H10957" s="49" t="s">
        <v>3144</v>
      </c>
      <c r="I10957" s="49" t="s">
        <v>128</v>
      </c>
      <c r="J10957" s="76">
        <v>-25719.03</v>
      </c>
      <c r="K10957" s="83" t="str">
        <f>IFERROR(IFERROR(VLOOKUP(I10957,'DE-PARA'!B:D,3,0),VLOOKUP(I10957,'DE-PARA'!C:D,2,0)),"NÃO ENCONTRADO")</f>
        <v>Encargos sobre Folha de Pagamento</v>
      </c>
      <c r="L10957" s="50" t="str">
        <f>VLOOKUP(K10957,'Base -Receita-Despesa'!$B:$AS,1,FALSE)</f>
        <v>Encargos sobre Folha de Pagamento</v>
      </c>
    </row>
    <row r="10958" spans="1:12" ht="15" customHeight="1" x14ac:dyDescent="0.3">
      <c r="A10958" s="82" t="str">
        <f t="shared" si="342"/>
        <v>2018</v>
      </c>
      <c r="B10958" s="72" t="s">
        <v>2228</v>
      </c>
      <c r="C10958" s="73" t="s">
        <v>138</v>
      </c>
      <c r="D10958" s="74" t="str">
        <f t="shared" si="343"/>
        <v>set/2018</v>
      </c>
      <c r="E10958" s="53">
        <v>43349</v>
      </c>
      <c r="F10958" s="75" t="s">
        <v>3133</v>
      </c>
      <c r="G10958" s="72" t="s">
        <v>2229</v>
      </c>
      <c r="H10958" s="49" t="s">
        <v>1071</v>
      </c>
      <c r="I10958" s="49" t="s">
        <v>1072</v>
      </c>
      <c r="J10958" s="76">
        <v>30346.98</v>
      </c>
      <c r="K10958" s="83" t="str">
        <f>IFERROR(IFERROR(VLOOKUP(I10958,'DE-PARA'!B:D,3,0),VLOOKUP(I10958,'DE-PARA'!C:D,2,0)),"NÃO ENCONTRADO")</f>
        <v>ENTRADA CONTA APLICAÇÃO (+)</v>
      </c>
      <c r="L10958" s="50" t="str">
        <f>VLOOKUP(K10958,'Base -Receita-Despesa'!$B:$AS,1,FALSE)</f>
        <v>ENTRADA CONTA APLICAÇÃO (+)</v>
      </c>
    </row>
    <row r="10959" spans="1:12" ht="15" customHeight="1" x14ac:dyDescent="0.3">
      <c r="A10959" s="82" t="str">
        <f t="shared" si="342"/>
        <v>2018</v>
      </c>
      <c r="B10959" s="72" t="s">
        <v>2228</v>
      </c>
      <c r="C10959" s="73" t="s">
        <v>138</v>
      </c>
      <c r="D10959" s="74" t="str">
        <f t="shared" si="343"/>
        <v>set/2018</v>
      </c>
      <c r="E10959" s="53">
        <v>43349</v>
      </c>
      <c r="F10959" s="75">
        <v>204967</v>
      </c>
      <c r="G10959" s="72" t="s">
        <v>2229</v>
      </c>
      <c r="H10959" s="49" t="s">
        <v>2436</v>
      </c>
      <c r="I10959" s="49" t="s">
        <v>2182</v>
      </c>
      <c r="J10959" s="76">
        <v>-967.85</v>
      </c>
      <c r="K10959" s="83" t="str">
        <f>IFERROR(IFERROR(VLOOKUP(I10959,'DE-PARA'!B:D,3,0),VLOOKUP(I10959,'DE-PARA'!C:D,2,0)),"NÃO ENCONTRADO")</f>
        <v>Materiais</v>
      </c>
      <c r="L10959" s="50" t="str">
        <f>VLOOKUP(K10959,'Base -Receita-Despesa'!$B:$AS,1,FALSE)</f>
        <v>Materiais</v>
      </c>
    </row>
    <row r="10960" spans="1:12" ht="15" customHeight="1" x14ac:dyDescent="0.3">
      <c r="A10960" s="82" t="str">
        <f t="shared" si="342"/>
        <v>2018</v>
      </c>
      <c r="B10960" s="72" t="s">
        <v>2228</v>
      </c>
      <c r="C10960" s="73" t="s">
        <v>138</v>
      </c>
      <c r="D10960" s="74" t="str">
        <f t="shared" si="343"/>
        <v>set/2018</v>
      </c>
      <c r="E10960" s="53">
        <v>43349</v>
      </c>
      <c r="F10960" s="75" t="s">
        <v>1261</v>
      </c>
      <c r="G10960" s="72" t="s">
        <v>2229</v>
      </c>
      <c r="H10960" s="49" t="s">
        <v>2250</v>
      </c>
      <c r="I10960" s="49" t="s">
        <v>135</v>
      </c>
      <c r="J10960" s="76">
        <v>-9.5</v>
      </c>
      <c r="K10960" s="83" t="str">
        <f>IFERROR(IFERROR(VLOOKUP(I10960,'DE-PARA'!B:D,3,0),VLOOKUP(I10960,'DE-PARA'!C:D,2,0)),"NÃO ENCONTRADO")</f>
        <v>Outras Saídas</v>
      </c>
      <c r="L10960" s="50" t="str">
        <f>VLOOKUP(K10960,'Base -Receita-Despesa'!$B:$AS,1,FALSE)</f>
        <v>Outras Saídas</v>
      </c>
    </row>
    <row r="10961" spans="1:12" ht="15" customHeight="1" x14ac:dyDescent="0.3">
      <c r="A10961" s="82" t="str">
        <f t="shared" si="342"/>
        <v>2018</v>
      </c>
      <c r="B10961" s="72" t="s">
        <v>2228</v>
      </c>
      <c r="C10961" s="73" t="s">
        <v>138</v>
      </c>
      <c r="D10961" s="74" t="str">
        <f t="shared" si="343"/>
        <v>set/2018</v>
      </c>
      <c r="E10961" s="53">
        <v>43353</v>
      </c>
      <c r="F10961" s="75">
        <v>37609</v>
      </c>
      <c r="G10961" s="72" t="s">
        <v>2229</v>
      </c>
      <c r="H10961" s="49" t="s">
        <v>2231</v>
      </c>
      <c r="I10961" s="49" t="s">
        <v>2206</v>
      </c>
      <c r="J10961" s="76">
        <v>-1010</v>
      </c>
      <c r="K10961" s="83" t="str">
        <f>IFERROR(IFERROR(VLOOKUP(I10961,'DE-PARA'!B:D,3,0),VLOOKUP(I10961,'DE-PARA'!C:D,2,0)),"NÃO ENCONTRADO")</f>
        <v>Serviços</v>
      </c>
      <c r="L10961" s="50" t="str">
        <f>VLOOKUP(K10961,'Base -Receita-Despesa'!$B:$AS,1,FALSE)</f>
        <v>Serviços</v>
      </c>
    </row>
    <row r="10962" spans="1:12" ht="15" customHeight="1" x14ac:dyDescent="0.3">
      <c r="A10962" s="82" t="str">
        <f t="shared" si="342"/>
        <v>2018</v>
      </c>
      <c r="B10962" s="72" t="s">
        <v>2228</v>
      </c>
      <c r="C10962" s="73" t="s">
        <v>138</v>
      </c>
      <c r="D10962" s="74" t="str">
        <f t="shared" si="343"/>
        <v>set/2018</v>
      </c>
      <c r="E10962" s="53">
        <v>43353</v>
      </c>
      <c r="F10962" s="75">
        <v>19448</v>
      </c>
      <c r="G10962" s="72" t="s">
        <v>2229</v>
      </c>
      <c r="H10962" s="49" t="s">
        <v>2456</v>
      </c>
      <c r="I10962" s="49" t="s">
        <v>2427</v>
      </c>
      <c r="J10962" s="76">
        <v>-133.19999999999999</v>
      </c>
      <c r="K10962" s="83" t="str">
        <f>IFERROR(IFERROR(VLOOKUP(I10962,'DE-PARA'!B:D,3,0),VLOOKUP(I10962,'DE-PARA'!C:D,2,0)),"NÃO ENCONTRADO")</f>
        <v>Materiais</v>
      </c>
      <c r="L10962" s="50" t="str">
        <f>VLOOKUP(K10962,'Base -Receita-Despesa'!$B:$AS,1,FALSE)</f>
        <v>Materiais</v>
      </c>
    </row>
    <row r="10963" spans="1:12" ht="15" customHeight="1" x14ac:dyDescent="0.3">
      <c r="A10963" s="82" t="str">
        <f t="shared" si="342"/>
        <v>2018</v>
      </c>
      <c r="B10963" s="72" t="s">
        <v>2228</v>
      </c>
      <c r="C10963" s="73" t="s">
        <v>138</v>
      </c>
      <c r="D10963" s="74" t="str">
        <f t="shared" si="343"/>
        <v>set/2018</v>
      </c>
      <c r="E10963" s="53">
        <v>43353</v>
      </c>
      <c r="F10963" s="75">
        <v>181334</v>
      </c>
      <c r="G10963" s="72" t="s">
        <v>2232</v>
      </c>
      <c r="H10963" s="49" t="s">
        <v>2314</v>
      </c>
      <c r="I10963" s="49" t="s">
        <v>2181</v>
      </c>
      <c r="J10963" s="76">
        <v>-1473.9</v>
      </c>
      <c r="K10963" s="83" t="str">
        <f>IFERROR(IFERROR(VLOOKUP(I10963,'DE-PARA'!B:D,3,0),VLOOKUP(I10963,'DE-PARA'!C:D,2,0)),"NÃO ENCONTRADO")</f>
        <v>Materiais</v>
      </c>
      <c r="L10963" s="50" t="str">
        <f>VLOOKUP(K10963,'Base -Receita-Despesa'!$B:$AS,1,FALSE)</f>
        <v>Materiais</v>
      </c>
    </row>
    <row r="10964" spans="1:12" ht="15" customHeight="1" x14ac:dyDescent="0.3">
      <c r="A10964" s="82" t="str">
        <f t="shared" si="342"/>
        <v>2018</v>
      </c>
      <c r="B10964" s="72" t="s">
        <v>2228</v>
      </c>
      <c r="C10964" s="73" t="s">
        <v>138</v>
      </c>
      <c r="D10964" s="74" t="str">
        <f t="shared" si="343"/>
        <v>set/2018</v>
      </c>
      <c r="E10964" s="53">
        <v>43353</v>
      </c>
      <c r="F10964" s="75">
        <v>388404</v>
      </c>
      <c r="G10964" s="72" t="s">
        <v>2229</v>
      </c>
      <c r="H10964" s="49" t="s">
        <v>2327</v>
      </c>
      <c r="I10964" s="49" t="s">
        <v>2182</v>
      </c>
      <c r="J10964" s="76">
        <v>-896</v>
      </c>
      <c r="K10964" s="83" t="str">
        <f>IFERROR(IFERROR(VLOOKUP(I10964,'DE-PARA'!B:D,3,0),VLOOKUP(I10964,'DE-PARA'!C:D,2,0)),"NÃO ENCONTRADO")</f>
        <v>Materiais</v>
      </c>
      <c r="L10964" s="50" t="str">
        <f>VLOOKUP(K10964,'Base -Receita-Despesa'!$B:$AS,1,FALSE)</f>
        <v>Materiais</v>
      </c>
    </row>
    <row r="10965" spans="1:12" ht="15" customHeight="1" x14ac:dyDescent="0.3">
      <c r="A10965" s="82" t="str">
        <f t="shared" si="342"/>
        <v>2018</v>
      </c>
      <c r="B10965" s="72" t="s">
        <v>2228</v>
      </c>
      <c r="C10965" s="73" t="s">
        <v>138</v>
      </c>
      <c r="D10965" s="74" t="str">
        <f t="shared" si="343"/>
        <v>set/2018</v>
      </c>
      <c r="E10965" s="53">
        <v>43353</v>
      </c>
      <c r="F10965" s="75">
        <v>1372</v>
      </c>
      <c r="G10965" s="72" t="s">
        <v>2229</v>
      </c>
      <c r="H10965" s="49" t="s">
        <v>2328</v>
      </c>
      <c r="I10965" s="49" t="s">
        <v>145</v>
      </c>
      <c r="J10965" s="76">
        <v>-3500</v>
      </c>
      <c r="K10965" s="83" t="str">
        <f>IFERROR(IFERROR(VLOOKUP(I10965,'DE-PARA'!B:D,3,0),VLOOKUP(I10965,'DE-PARA'!C:D,2,0)),"NÃO ENCONTRADO")</f>
        <v>Serviços</v>
      </c>
      <c r="L10965" s="50" t="str">
        <f>VLOOKUP(K10965,'Base -Receita-Despesa'!$B:$AS,1,FALSE)</f>
        <v>Serviços</v>
      </c>
    </row>
    <row r="10966" spans="1:12" ht="15" customHeight="1" x14ac:dyDescent="0.3">
      <c r="A10966" s="82" t="str">
        <f t="shared" si="342"/>
        <v>2018</v>
      </c>
      <c r="B10966" s="72" t="s">
        <v>2228</v>
      </c>
      <c r="C10966" s="73" t="s">
        <v>138</v>
      </c>
      <c r="D10966" s="74" t="str">
        <f t="shared" si="343"/>
        <v>set/2018</v>
      </c>
      <c r="E10966" s="53">
        <v>43353</v>
      </c>
      <c r="F10966" s="75">
        <v>71645</v>
      </c>
      <c r="G10966" s="72" t="s">
        <v>2330</v>
      </c>
      <c r="H10966" s="49" t="s">
        <v>359</v>
      </c>
      <c r="I10966" s="49" t="s">
        <v>2182</v>
      </c>
      <c r="J10966" s="76">
        <v>-883.33</v>
      </c>
      <c r="K10966" s="83" t="str">
        <f>IFERROR(IFERROR(VLOOKUP(I10966,'DE-PARA'!B:D,3,0),VLOOKUP(I10966,'DE-PARA'!C:D,2,0)),"NÃO ENCONTRADO")</f>
        <v>Materiais</v>
      </c>
      <c r="L10966" s="50" t="str">
        <f>VLOOKUP(K10966,'Base -Receita-Despesa'!$B:$AS,1,FALSE)</f>
        <v>Materiais</v>
      </c>
    </row>
    <row r="10967" spans="1:12" ht="15" customHeight="1" x14ac:dyDescent="0.3">
      <c r="A10967" s="82" t="str">
        <f t="shared" si="342"/>
        <v>2018</v>
      </c>
      <c r="B10967" s="72" t="s">
        <v>2228</v>
      </c>
      <c r="C10967" s="73" t="s">
        <v>138</v>
      </c>
      <c r="D10967" s="74" t="str">
        <f t="shared" si="343"/>
        <v>set/2018</v>
      </c>
      <c r="E10967" s="53">
        <v>43353</v>
      </c>
      <c r="F10967" s="75">
        <v>69441</v>
      </c>
      <c r="G10967" s="72" t="s">
        <v>2232</v>
      </c>
      <c r="H10967" s="49" t="s">
        <v>359</v>
      </c>
      <c r="I10967" s="49" t="s">
        <v>2182</v>
      </c>
      <c r="J10967" s="76">
        <v>-1773.09</v>
      </c>
      <c r="K10967" s="83" t="str">
        <f>IFERROR(IFERROR(VLOOKUP(I10967,'DE-PARA'!B:D,3,0),VLOOKUP(I10967,'DE-PARA'!C:D,2,0)),"NÃO ENCONTRADO")</f>
        <v>Materiais</v>
      </c>
      <c r="L10967" s="50" t="str">
        <f>VLOOKUP(K10967,'Base -Receita-Despesa'!$B:$AS,1,FALSE)</f>
        <v>Materiais</v>
      </c>
    </row>
    <row r="10968" spans="1:12" ht="15" customHeight="1" x14ac:dyDescent="0.3">
      <c r="A10968" s="82" t="str">
        <f t="shared" si="342"/>
        <v>2018</v>
      </c>
      <c r="B10968" s="72" t="s">
        <v>2228</v>
      </c>
      <c r="C10968" s="73" t="s">
        <v>138</v>
      </c>
      <c r="D10968" s="74" t="str">
        <f t="shared" si="343"/>
        <v>set/2018</v>
      </c>
      <c r="E10968" s="53">
        <v>43353</v>
      </c>
      <c r="F10968" s="75">
        <v>985590</v>
      </c>
      <c r="G10968" s="72" t="s">
        <v>2229</v>
      </c>
      <c r="H10968" s="49" t="s">
        <v>2605</v>
      </c>
      <c r="I10968" s="49" t="s">
        <v>2182</v>
      </c>
      <c r="J10968" s="76">
        <v>-882.95</v>
      </c>
      <c r="K10968" s="83" t="str">
        <f>IFERROR(IFERROR(VLOOKUP(I10968,'DE-PARA'!B:D,3,0),VLOOKUP(I10968,'DE-PARA'!C:D,2,0)),"NÃO ENCONTRADO")</f>
        <v>Materiais</v>
      </c>
      <c r="L10968" s="50" t="str">
        <f>VLOOKUP(K10968,'Base -Receita-Despesa'!$B:$AS,1,FALSE)</f>
        <v>Materiais</v>
      </c>
    </row>
    <row r="10969" spans="1:12" ht="15" customHeight="1" x14ac:dyDescent="0.3">
      <c r="A10969" s="82" t="str">
        <f t="shared" si="342"/>
        <v>2018</v>
      </c>
      <c r="B10969" s="72" t="s">
        <v>2228</v>
      </c>
      <c r="C10969" s="73" t="s">
        <v>138</v>
      </c>
      <c r="D10969" s="74" t="str">
        <f t="shared" si="343"/>
        <v>set/2018</v>
      </c>
      <c r="E10969" s="53">
        <v>43353</v>
      </c>
      <c r="F10969" s="75">
        <v>1051277</v>
      </c>
      <c r="G10969" s="72" t="s">
        <v>2229</v>
      </c>
      <c r="H10969" s="49" t="s">
        <v>2443</v>
      </c>
      <c r="I10969" s="49" t="s">
        <v>2182</v>
      </c>
      <c r="J10969" s="76">
        <v>-1823</v>
      </c>
      <c r="K10969" s="83" t="str">
        <f>IFERROR(IFERROR(VLOOKUP(I10969,'DE-PARA'!B:D,3,0),VLOOKUP(I10969,'DE-PARA'!C:D,2,0)),"NÃO ENCONTRADO")</f>
        <v>Materiais</v>
      </c>
      <c r="L10969" s="50" t="str">
        <f>VLOOKUP(K10969,'Base -Receita-Despesa'!$B:$AS,1,FALSE)</f>
        <v>Materiais</v>
      </c>
    </row>
    <row r="10970" spans="1:12" ht="15" customHeight="1" x14ac:dyDescent="0.3">
      <c r="A10970" s="82" t="str">
        <f t="shared" si="342"/>
        <v>2018</v>
      </c>
      <c r="B10970" s="72" t="s">
        <v>2228</v>
      </c>
      <c r="C10970" s="73" t="s">
        <v>138</v>
      </c>
      <c r="D10970" s="74" t="str">
        <f t="shared" si="343"/>
        <v>set/2018</v>
      </c>
      <c r="E10970" s="53">
        <v>43353</v>
      </c>
      <c r="F10970" s="75">
        <v>19662</v>
      </c>
      <c r="G10970" s="72" t="s">
        <v>2229</v>
      </c>
      <c r="H10970" s="49" t="s">
        <v>379</v>
      </c>
      <c r="I10970" s="49" t="s">
        <v>2183</v>
      </c>
      <c r="J10970" s="76">
        <v>-623.55999999999995</v>
      </c>
      <c r="K10970" s="83" t="str">
        <f>IFERROR(IFERROR(VLOOKUP(I10970,'DE-PARA'!B:D,3,0),VLOOKUP(I10970,'DE-PARA'!C:D,2,0)),"NÃO ENCONTRADO")</f>
        <v>Materiais</v>
      </c>
      <c r="L10970" s="50" t="str">
        <f>VLOOKUP(K10970,'Base -Receita-Despesa'!$B:$AS,1,FALSE)</f>
        <v>Materiais</v>
      </c>
    </row>
    <row r="10971" spans="1:12" ht="15" customHeight="1" x14ac:dyDescent="0.3">
      <c r="A10971" s="82" t="str">
        <f t="shared" si="342"/>
        <v>2018</v>
      </c>
      <c r="B10971" s="72" t="s">
        <v>2228</v>
      </c>
      <c r="C10971" s="73" t="s">
        <v>138</v>
      </c>
      <c r="D10971" s="74" t="str">
        <f t="shared" si="343"/>
        <v>set/2018</v>
      </c>
      <c r="E10971" s="53">
        <v>43353</v>
      </c>
      <c r="F10971" s="75">
        <v>15892</v>
      </c>
      <c r="G10971" s="72" t="s">
        <v>2229</v>
      </c>
      <c r="H10971" s="49" t="s">
        <v>1980</v>
      </c>
      <c r="I10971" s="49" t="s">
        <v>2182</v>
      </c>
      <c r="J10971" s="76">
        <v>-692.32</v>
      </c>
      <c r="K10971" s="83" t="str">
        <f>IFERROR(IFERROR(VLOOKUP(I10971,'DE-PARA'!B:D,3,0),VLOOKUP(I10971,'DE-PARA'!C:D,2,0)),"NÃO ENCONTRADO")</f>
        <v>Materiais</v>
      </c>
      <c r="L10971" s="50" t="str">
        <f>VLOOKUP(K10971,'Base -Receita-Despesa'!$B:$AS,1,FALSE)</f>
        <v>Materiais</v>
      </c>
    </row>
    <row r="10972" spans="1:12" ht="15" customHeight="1" x14ac:dyDescent="0.3">
      <c r="A10972" s="82" t="str">
        <f t="shared" si="342"/>
        <v>2018</v>
      </c>
      <c r="B10972" s="72" t="s">
        <v>2228</v>
      </c>
      <c r="C10972" s="73" t="s">
        <v>138</v>
      </c>
      <c r="D10972" s="74" t="str">
        <f t="shared" si="343"/>
        <v>set/2018</v>
      </c>
      <c r="E10972" s="53">
        <v>43353</v>
      </c>
      <c r="F10972" s="75">
        <v>12527</v>
      </c>
      <c r="G10972" s="72" t="s">
        <v>2229</v>
      </c>
      <c r="H10972" s="49" t="s">
        <v>3145</v>
      </c>
      <c r="I10972" s="49" t="s">
        <v>2182</v>
      </c>
      <c r="J10972" s="76">
        <v>-1067.5</v>
      </c>
      <c r="K10972" s="83" t="str">
        <f>IFERROR(IFERROR(VLOOKUP(I10972,'DE-PARA'!B:D,3,0),VLOOKUP(I10972,'DE-PARA'!C:D,2,0)),"NÃO ENCONTRADO")</f>
        <v>Materiais</v>
      </c>
      <c r="L10972" s="50" t="str">
        <f>VLOOKUP(K10972,'Base -Receita-Despesa'!$B:$AS,1,FALSE)</f>
        <v>Materiais</v>
      </c>
    </row>
    <row r="10973" spans="1:12" ht="15" customHeight="1" x14ac:dyDescent="0.3">
      <c r="A10973" s="82" t="str">
        <f t="shared" si="342"/>
        <v>2018</v>
      </c>
      <c r="B10973" s="72" t="s">
        <v>2228</v>
      </c>
      <c r="C10973" s="73" t="s">
        <v>138</v>
      </c>
      <c r="D10973" s="74" t="str">
        <f t="shared" si="343"/>
        <v>set/2018</v>
      </c>
      <c r="E10973" s="53">
        <v>43353</v>
      </c>
      <c r="F10973" s="75">
        <v>12528</v>
      </c>
      <c r="G10973" s="72" t="s">
        <v>2284</v>
      </c>
      <c r="H10973" s="49" t="s">
        <v>3145</v>
      </c>
      <c r="I10973" s="49" t="s">
        <v>2182</v>
      </c>
      <c r="J10973" s="76">
        <v>-841.73</v>
      </c>
      <c r="K10973" s="83" t="str">
        <f>IFERROR(IFERROR(VLOOKUP(I10973,'DE-PARA'!B:D,3,0),VLOOKUP(I10973,'DE-PARA'!C:D,2,0)),"NÃO ENCONTRADO")</f>
        <v>Materiais</v>
      </c>
      <c r="L10973" s="50" t="str">
        <f>VLOOKUP(K10973,'Base -Receita-Despesa'!$B:$AS,1,FALSE)</f>
        <v>Materiais</v>
      </c>
    </row>
    <row r="10974" spans="1:12" ht="15" customHeight="1" x14ac:dyDescent="0.3">
      <c r="A10974" s="82" t="str">
        <f t="shared" si="342"/>
        <v>2018</v>
      </c>
      <c r="B10974" s="72" t="s">
        <v>2228</v>
      </c>
      <c r="C10974" s="73" t="s">
        <v>138</v>
      </c>
      <c r="D10974" s="74" t="str">
        <f t="shared" si="343"/>
        <v>set/2018</v>
      </c>
      <c r="E10974" s="53">
        <v>43353</v>
      </c>
      <c r="F10974" s="75" t="s">
        <v>437</v>
      </c>
      <c r="G10974" s="72" t="s">
        <v>2229</v>
      </c>
      <c r="H10974" s="49" t="s">
        <v>2362</v>
      </c>
      <c r="I10974" s="49" t="s">
        <v>439</v>
      </c>
      <c r="J10974" s="76">
        <v>-954</v>
      </c>
      <c r="K10974" s="83" t="str">
        <f>IFERROR(IFERROR(VLOOKUP(I10974,'DE-PARA'!B:D,3,0),VLOOKUP(I10974,'DE-PARA'!C:D,2,0)),"NÃO ENCONTRADO")</f>
        <v>Aluguéis</v>
      </c>
      <c r="L10974" s="50" t="str">
        <f>VLOOKUP(K10974,'Base -Receita-Despesa'!$B:$AS,1,FALSE)</f>
        <v>Aluguéis</v>
      </c>
    </row>
    <row r="10975" spans="1:12" ht="15" customHeight="1" x14ac:dyDescent="0.3">
      <c r="A10975" s="82" t="str">
        <f t="shared" si="342"/>
        <v>2018</v>
      </c>
      <c r="B10975" s="72" t="s">
        <v>2228</v>
      </c>
      <c r="C10975" s="73" t="s">
        <v>138</v>
      </c>
      <c r="D10975" s="74" t="str">
        <f t="shared" si="343"/>
        <v>set/2018</v>
      </c>
      <c r="E10975" s="53">
        <v>43353</v>
      </c>
      <c r="F10975" s="75">
        <v>10057</v>
      </c>
      <c r="G10975" s="72" t="s">
        <v>2229</v>
      </c>
      <c r="H10975" s="49" t="s">
        <v>2890</v>
      </c>
      <c r="I10975" s="49" t="s">
        <v>2183</v>
      </c>
      <c r="J10975" s="76">
        <v>-626.9</v>
      </c>
      <c r="K10975" s="83" t="str">
        <f>IFERROR(IFERROR(VLOOKUP(I10975,'DE-PARA'!B:D,3,0),VLOOKUP(I10975,'DE-PARA'!C:D,2,0)),"NÃO ENCONTRADO")</f>
        <v>Materiais</v>
      </c>
      <c r="L10975" s="50" t="str">
        <f>VLOOKUP(K10975,'Base -Receita-Despesa'!$B:$AS,1,FALSE)</f>
        <v>Materiais</v>
      </c>
    </row>
    <row r="10976" spans="1:12" ht="15" customHeight="1" x14ac:dyDescent="0.3">
      <c r="A10976" s="82" t="str">
        <f t="shared" si="342"/>
        <v>2018</v>
      </c>
      <c r="B10976" s="72" t="s">
        <v>2228</v>
      </c>
      <c r="C10976" s="73" t="s">
        <v>138</v>
      </c>
      <c r="D10976" s="74" t="str">
        <f t="shared" si="343"/>
        <v>set/2018</v>
      </c>
      <c r="E10976" s="53">
        <v>43353</v>
      </c>
      <c r="F10976" s="75">
        <v>4093</v>
      </c>
      <c r="G10976" s="72" t="s">
        <v>2229</v>
      </c>
      <c r="H10976" s="49" t="s">
        <v>2342</v>
      </c>
      <c r="I10976" s="49" t="s">
        <v>2182</v>
      </c>
      <c r="J10976" s="76">
        <v>-700</v>
      </c>
      <c r="K10976" s="83" t="str">
        <f>IFERROR(IFERROR(VLOOKUP(I10976,'DE-PARA'!B:D,3,0),VLOOKUP(I10976,'DE-PARA'!C:D,2,0)),"NÃO ENCONTRADO")</f>
        <v>Materiais</v>
      </c>
      <c r="L10976" s="50" t="str">
        <f>VLOOKUP(K10976,'Base -Receita-Despesa'!$B:$AS,1,FALSE)</f>
        <v>Materiais</v>
      </c>
    </row>
    <row r="10977" spans="1:12" ht="15" customHeight="1" x14ac:dyDescent="0.3">
      <c r="A10977" s="82" t="str">
        <f t="shared" si="342"/>
        <v>2018</v>
      </c>
      <c r="B10977" s="72" t="s">
        <v>2228</v>
      </c>
      <c r="C10977" s="73" t="s">
        <v>138</v>
      </c>
      <c r="D10977" s="74" t="str">
        <f t="shared" si="343"/>
        <v>set/2018</v>
      </c>
      <c r="E10977" s="53">
        <v>43353</v>
      </c>
      <c r="F10977" s="75">
        <v>4087</v>
      </c>
      <c r="G10977" s="72" t="s">
        <v>2229</v>
      </c>
      <c r="H10977" s="49" t="s">
        <v>2342</v>
      </c>
      <c r="I10977" s="49" t="s">
        <v>2182</v>
      </c>
      <c r="J10977" s="76">
        <v>-1077</v>
      </c>
      <c r="K10977" s="83" t="str">
        <f>IFERROR(IFERROR(VLOOKUP(I10977,'DE-PARA'!B:D,3,0),VLOOKUP(I10977,'DE-PARA'!C:D,2,0)),"NÃO ENCONTRADO")</f>
        <v>Materiais</v>
      </c>
      <c r="L10977" s="50" t="str">
        <f>VLOOKUP(K10977,'Base -Receita-Despesa'!$B:$AS,1,FALSE)</f>
        <v>Materiais</v>
      </c>
    </row>
    <row r="10978" spans="1:12" ht="15" customHeight="1" x14ac:dyDescent="0.3">
      <c r="A10978" s="82" t="str">
        <f t="shared" si="342"/>
        <v>2018</v>
      </c>
      <c r="B10978" s="72" t="s">
        <v>2228</v>
      </c>
      <c r="C10978" s="73" t="s">
        <v>138</v>
      </c>
      <c r="D10978" s="74" t="str">
        <f t="shared" si="343"/>
        <v>set/2018</v>
      </c>
      <c r="E10978" s="53">
        <v>43353</v>
      </c>
      <c r="F10978" s="75">
        <v>36997</v>
      </c>
      <c r="G10978" s="72" t="s">
        <v>2229</v>
      </c>
      <c r="H10978" s="49" t="s">
        <v>2654</v>
      </c>
      <c r="I10978" s="49" t="s">
        <v>120</v>
      </c>
      <c r="J10978" s="76">
        <v>-256</v>
      </c>
      <c r="K10978" s="83" t="str">
        <f>IFERROR(IFERROR(VLOOKUP(I10978,'DE-PARA'!B:D,3,0),VLOOKUP(I10978,'DE-PARA'!C:D,2,0)),"NÃO ENCONTRADO")</f>
        <v>Serviços</v>
      </c>
      <c r="L10978" s="50" t="str">
        <f>VLOOKUP(K10978,'Base -Receita-Despesa'!$B:$AS,1,FALSE)</f>
        <v>Serviços</v>
      </c>
    </row>
    <row r="10979" spans="1:12" ht="15" customHeight="1" x14ac:dyDescent="0.3">
      <c r="A10979" s="82" t="str">
        <f t="shared" si="342"/>
        <v>2018</v>
      </c>
      <c r="B10979" s="72" t="s">
        <v>2228</v>
      </c>
      <c r="C10979" s="73" t="s">
        <v>138</v>
      </c>
      <c r="D10979" s="74" t="str">
        <f t="shared" si="343"/>
        <v>set/2018</v>
      </c>
      <c r="E10979" s="53">
        <v>43353</v>
      </c>
      <c r="F10979" s="75" t="s">
        <v>131</v>
      </c>
      <c r="G10979" s="72" t="s">
        <v>2229</v>
      </c>
      <c r="H10979" s="49" t="s">
        <v>1027</v>
      </c>
      <c r="I10979" s="49" t="s">
        <v>133</v>
      </c>
      <c r="J10979" s="76">
        <v>-1846.4</v>
      </c>
      <c r="K10979" s="83" t="str">
        <f>IFERROR(IFERROR(VLOOKUP(I10979,'DE-PARA'!B:D,3,0),VLOOKUP(I10979,'DE-PARA'!C:D,2,0)),"NÃO ENCONTRADO")</f>
        <v>Pessoal</v>
      </c>
      <c r="L10979" s="50" t="str">
        <f>VLOOKUP(K10979,'Base -Receita-Despesa'!$B:$AS,1,FALSE)</f>
        <v>Pessoal</v>
      </c>
    </row>
    <row r="10980" spans="1:12" ht="15" customHeight="1" x14ac:dyDescent="0.3">
      <c r="A10980" s="82" t="str">
        <f t="shared" si="342"/>
        <v>2018</v>
      </c>
      <c r="B10980" s="72" t="s">
        <v>2228</v>
      </c>
      <c r="C10980" s="73" t="s">
        <v>138</v>
      </c>
      <c r="D10980" s="74" t="str">
        <f t="shared" si="343"/>
        <v>set/2018</v>
      </c>
      <c r="E10980" s="53">
        <v>43353</v>
      </c>
      <c r="F10980" s="75">
        <v>64127</v>
      </c>
      <c r="G10980" s="72" t="s">
        <v>2330</v>
      </c>
      <c r="H10980" s="49" t="s">
        <v>3053</v>
      </c>
      <c r="I10980" s="49" t="s">
        <v>2181</v>
      </c>
      <c r="J10980" s="76">
        <v>-870.59</v>
      </c>
      <c r="K10980" s="83" t="str">
        <f>IFERROR(IFERROR(VLOOKUP(I10980,'DE-PARA'!B:D,3,0),VLOOKUP(I10980,'DE-PARA'!C:D,2,0)),"NÃO ENCONTRADO")</f>
        <v>Materiais</v>
      </c>
      <c r="L10980" s="50" t="str">
        <f>VLOOKUP(K10980,'Base -Receita-Despesa'!$B:$AS,1,FALSE)</f>
        <v>Materiais</v>
      </c>
    </row>
    <row r="10981" spans="1:12" ht="15" customHeight="1" x14ac:dyDescent="0.3">
      <c r="A10981" s="82" t="str">
        <f t="shared" si="342"/>
        <v>2018</v>
      </c>
      <c r="B10981" s="72" t="s">
        <v>2228</v>
      </c>
      <c r="C10981" s="73" t="s">
        <v>138</v>
      </c>
      <c r="D10981" s="74" t="str">
        <f t="shared" si="343"/>
        <v>set/2018</v>
      </c>
      <c r="E10981" s="53">
        <v>43353</v>
      </c>
      <c r="F10981" s="75">
        <v>4676</v>
      </c>
      <c r="G10981" s="72" t="s">
        <v>2229</v>
      </c>
      <c r="H10981" s="49" t="s">
        <v>3055</v>
      </c>
      <c r="I10981" s="49" t="s">
        <v>2181</v>
      </c>
      <c r="J10981" s="76">
        <v>-322</v>
      </c>
      <c r="K10981" s="83" t="str">
        <f>IFERROR(IFERROR(VLOOKUP(I10981,'DE-PARA'!B:D,3,0),VLOOKUP(I10981,'DE-PARA'!C:D,2,0)),"NÃO ENCONTRADO")</f>
        <v>Materiais</v>
      </c>
      <c r="L10981" s="50" t="str">
        <f>VLOOKUP(K10981,'Base -Receita-Despesa'!$B:$AS,1,FALSE)</f>
        <v>Materiais</v>
      </c>
    </row>
    <row r="10982" spans="1:12" ht="15" customHeight="1" x14ac:dyDescent="0.3">
      <c r="A10982" s="82" t="str">
        <f t="shared" si="342"/>
        <v>2018</v>
      </c>
      <c r="B10982" s="72" t="s">
        <v>2228</v>
      </c>
      <c r="C10982" s="73" t="s">
        <v>138</v>
      </c>
      <c r="D10982" s="74" t="str">
        <f t="shared" si="343"/>
        <v>set/2018</v>
      </c>
      <c r="E10982" s="53">
        <v>43353</v>
      </c>
      <c r="F10982" s="75">
        <v>306608</v>
      </c>
      <c r="G10982" s="72" t="s">
        <v>2229</v>
      </c>
      <c r="H10982" s="49" t="s">
        <v>2423</v>
      </c>
      <c r="I10982" s="49" t="s">
        <v>2182</v>
      </c>
      <c r="J10982" s="76">
        <v>-1560</v>
      </c>
      <c r="K10982" s="83" t="str">
        <f>IFERROR(IFERROR(VLOOKUP(I10982,'DE-PARA'!B:D,3,0),VLOOKUP(I10982,'DE-PARA'!C:D,2,0)),"NÃO ENCONTRADO")</f>
        <v>Materiais</v>
      </c>
      <c r="L10982" s="50" t="str">
        <f>VLOOKUP(K10982,'Base -Receita-Despesa'!$B:$AS,1,FALSE)</f>
        <v>Materiais</v>
      </c>
    </row>
    <row r="10983" spans="1:12" ht="15" customHeight="1" x14ac:dyDescent="0.3">
      <c r="A10983" s="82" t="str">
        <f t="shared" si="342"/>
        <v>2018</v>
      </c>
      <c r="B10983" s="72" t="s">
        <v>2228</v>
      </c>
      <c r="C10983" s="73" t="s">
        <v>138</v>
      </c>
      <c r="D10983" s="74" t="str">
        <f t="shared" si="343"/>
        <v>set/2018</v>
      </c>
      <c r="E10983" s="53">
        <v>43353</v>
      </c>
      <c r="F10983" s="75">
        <v>536715</v>
      </c>
      <c r="G10983" s="72" t="s">
        <v>2232</v>
      </c>
      <c r="H10983" s="49" t="s">
        <v>2424</v>
      </c>
      <c r="I10983" s="49" t="s">
        <v>2181</v>
      </c>
      <c r="J10983" s="76">
        <v>-3360.6</v>
      </c>
      <c r="K10983" s="83" t="str">
        <f>IFERROR(IFERROR(VLOOKUP(I10983,'DE-PARA'!B:D,3,0),VLOOKUP(I10983,'DE-PARA'!C:D,2,0)),"NÃO ENCONTRADO")</f>
        <v>Materiais</v>
      </c>
      <c r="L10983" s="50" t="str">
        <f>VLOOKUP(K10983,'Base -Receita-Despesa'!$B:$AS,1,FALSE)</f>
        <v>Materiais</v>
      </c>
    </row>
    <row r="10984" spans="1:12" ht="15" customHeight="1" x14ac:dyDescent="0.3">
      <c r="A10984" s="82" t="str">
        <f t="shared" si="342"/>
        <v>2018</v>
      </c>
      <c r="B10984" s="72" t="s">
        <v>2228</v>
      </c>
      <c r="C10984" s="73" t="s">
        <v>138</v>
      </c>
      <c r="D10984" s="74" t="str">
        <f t="shared" si="343"/>
        <v>set/2018</v>
      </c>
      <c r="E10984" s="53">
        <v>43353</v>
      </c>
      <c r="F10984" s="75">
        <v>19970</v>
      </c>
      <c r="G10984" s="72" t="s">
        <v>2229</v>
      </c>
      <c r="H10984" s="49" t="s">
        <v>217</v>
      </c>
      <c r="I10984" s="49" t="s">
        <v>2182</v>
      </c>
      <c r="J10984" s="76">
        <v>-180</v>
      </c>
      <c r="K10984" s="83" t="str">
        <f>IFERROR(IFERROR(VLOOKUP(I10984,'DE-PARA'!B:D,3,0),VLOOKUP(I10984,'DE-PARA'!C:D,2,0)),"NÃO ENCONTRADO")</f>
        <v>Materiais</v>
      </c>
      <c r="L10984" s="50" t="str">
        <f>VLOOKUP(K10984,'Base -Receita-Despesa'!$B:$AS,1,FALSE)</f>
        <v>Materiais</v>
      </c>
    </row>
    <row r="10985" spans="1:12" ht="15" customHeight="1" x14ac:dyDescent="0.3">
      <c r="A10985" s="82" t="str">
        <f t="shared" si="342"/>
        <v>2018</v>
      </c>
      <c r="B10985" s="72" t="s">
        <v>2228</v>
      </c>
      <c r="C10985" s="73" t="s">
        <v>138</v>
      </c>
      <c r="D10985" s="74" t="str">
        <f t="shared" si="343"/>
        <v>set/2018</v>
      </c>
      <c r="E10985" s="53">
        <v>43353</v>
      </c>
      <c r="F10985" s="75" t="s">
        <v>2891</v>
      </c>
      <c r="G10985" s="72" t="s">
        <v>2229</v>
      </c>
      <c r="H10985" s="49" t="s">
        <v>2658</v>
      </c>
      <c r="I10985" s="49" t="s">
        <v>2214</v>
      </c>
      <c r="J10985" s="76">
        <v>-158.19999999999999</v>
      </c>
      <c r="K10985" s="83" t="str">
        <f>IFERROR(IFERROR(VLOOKUP(I10985,'DE-PARA'!B:D,3,0),VLOOKUP(I10985,'DE-PARA'!C:D,2,0)),"NÃO ENCONTRADO")</f>
        <v>Outras Saídas</v>
      </c>
      <c r="L10985" s="50" t="str">
        <f>VLOOKUP(K10985,'Base -Receita-Despesa'!$B:$AS,1,FALSE)</f>
        <v>Outras Saídas</v>
      </c>
    </row>
    <row r="10986" spans="1:12" ht="15" customHeight="1" x14ac:dyDescent="0.3">
      <c r="A10986" s="82" t="str">
        <f t="shared" si="342"/>
        <v>2018</v>
      </c>
      <c r="B10986" s="72" t="s">
        <v>2228</v>
      </c>
      <c r="C10986" s="73" t="s">
        <v>138</v>
      </c>
      <c r="D10986" s="74" t="str">
        <f t="shared" si="343"/>
        <v>set/2018</v>
      </c>
      <c r="E10986" s="53">
        <v>43353</v>
      </c>
      <c r="F10986" s="75">
        <v>17976</v>
      </c>
      <c r="G10986" s="72" t="s">
        <v>2229</v>
      </c>
      <c r="H10986" s="49" t="s">
        <v>2426</v>
      </c>
      <c r="I10986" s="49" t="s">
        <v>2182</v>
      </c>
      <c r="J10986" s="76">
        <v>-335.36</v>
      </c>
      <c r="K10986" s="83" t="str">
        <f>IFERROR(IFERROR(VLOOKUP(I10986,'DE-PARA'!B:D,3,0),VLOOKUP(I10986,'DE-PARA'!C:D,2,0)),"NÃO ENCONTRADO")</f>
        <v>Materiais</v>
      </c>
      <c r="L10986" s="50" t="str">
        <f>VLOOKUP(K10986,'Base -Receita-Despesa'!$B:$AS,1,FALSE)</f>
        <v>Materiais</v>
      </c>
    </row>
    <row r="10987" spans="1:12" ht="15" customHeight="1" x14ac:dyDescent="0.3">
      <c r="A10987" s="82" t="str">
        <f t="shared" si="342"/>
        <v>2018</v>
      </c>
      <c r="B10987" s="72" t="s">
        <v>2228</v>
      </c>
      <c r="C10987" s="73" t="s">
        <v>138</v>
      </c>
      <c r="D10987" s="74" t="str">
        <f t="shared" si="343"/>
        <v>set/2018</v>
      </c>
      <c r="E10987" s="53">
        <v>43353</v>
      </c>
      <c r="F10987" s="75">
        <v>253328</v>
      </c>
      <c r="G10987" s="72" t="s">
        <v>2284</v>
      </c>
      <c r="H10987" s="49" t="s">
        <v>2452</v>
      </c>
      <c r="I10987" s="49" t="s">
        <v>2182</v>
      </c>
      <c r="J10987" s="76">
        <v>-578.20000000000005</v>
      </c>
      <c r="K10987" s="83" t="str">
        <f>IFERROR(IFERROR(VLOOKUP(I10987,'DE-PARA'!B:D,3,0),VLOOKUP(I10987,'DE-PARA'!C:D,2,0)),"NÃO ENCONTRADO")</f>
        <v>Materiais</v>
      </c>
      <c r="L10987" s="50" t="str">
        <f>VLOOKUP(K10987,'Base -Receita-Despesa'!$B:$AS,1,FALSE)</f>
        <v>Materiais</v>
      </c>
    </row>
    <row r="10988" spans="1:12" ht="15" customHeight="1" x14ac:dyDescent="0.3">
      <c r="A10988" s="82" t="str">
        <f t="shared" si="342"/>
        <v>2018</v>
      </c>
      <c r="B10988" s="72" t="s">
        <v>2228</v>
      </c>
      <c r="C10988" s="73" t="s">
        <v>138</v>
      </c>
      <c r="D10988" s="74" t="str">
        <f t="shared" si="343"/>
        <v>set/2018</v>
      </c>
      <c r="E10988" s="53">
        <v>43353</v>
      </c>
      <c r="F10988" s="75">
        <v>249661</v>
      </c>
      <c r="G10988" s="72" t="s">
        <v>2232</v>
      </c>
      <c r="H10988" s="49" t="s">
        <v>2452</v>
      </c>
      <c r="I10988" s="49" t="s">
        <v>2190</v>
      </c>
      <c r="J10988" s="76">
        <v>-1345</v>
      </c>
      <c r="K10988" s="83" t="str">
        <f>IFERROR(IFERROR(VLOOKUP(I10988,'DE-PARA'!B:D,3,0),VLOOKUP(I10988,'DE-PARA'!C:D,2,0)),"NÃO ENCONTRADO")</f>
        <v>Materiais</v>
      </c>
      <c r="L10988" s="50" t="str">
        <f>VLOOKUP(K10988,'Base -Receita-Despesa'!$B:$AS,1,FALSE)</f>
        <v>Materiais</v>
      </c>
    </row>
    <row r="10989" spans="1:12" ht="15" customHeight="1" x14ac:dyDescent="0.3">
      <c r="A10989" s="82" t="str">
        <f t="shared" si="342"/>
        <v>2018</v>
      </c>
      <c r="B10989" s="72" t="s">
        <v>2228</v>
      </c>
      <c r="C10989" s="73" t="s">
        <v>138</v>
      </c>
      <c r="D10989" s="74" t="str">
        <f t="shared" si="343"/>
        <v>set/2018</v>
      </c>
      <c r="E10989" s="53">
        <v>43353</v>
      </c>
      <c r="F10989" s="75">
        <v>237121</v>
      </c>
      <c r="G10989" s="72" t="s">
        <v>2330</v>
      </c>
      <c r="H10989" s="49" t="s">
        <v>2236</v>
      </c>
      <c r="I10989" s="49" t="s">
        <v>2182</v>
      </c>
      <c r="J10989" s="76">
        <v>-265.88</v>
      </c>
      <c r="K10989" s="83" t="str">
        <f>IFERROR(IFERROR(VLOOKUP(I10989,'DE-PARA'!B:D,3,0),VLOOKUP(I10989,'DE-PARA'!C:D,2,0)),"NÃO ENCONTRADO")</f>
        <v>Materiais</v>
      </c>
      <c r="L10989" s="50" t="str">
        <f>VLOOKUP(K10989,'Base -Receita-Despesa'!$B:$AS,1,FALSE)</f>
        <v>Materiais</v>
      </c>
    </row>
    <row r="10990" spans="1:12" ht="15" customHeight="1" x14ac:dyDescent="0.3">
      <c r="A10990" s="82" t="str">
        <f t="shared" si="342"/>
        <v>2018</v>
      </c>
      <c r="B10990" s="72" t="s">
        <v>2228</v>
      </c>
      <c r="C10990" s="73" t="s">
        <v>138</v>
      </c>
      <c r="D10990" s="74" t="str">
        <f t="shared" si="343"/>
        <v>set/2018</v>
      </c>
      <c r="E10990" s="53">
        <v>43353</v>
      </c>
      <c r="F10990" s="75" t="s">
        <v>1070</v>
      </c>
      <c r="G10990" s="72" t="s">
        <v>2229</v>
      </c>
      <c r="H10990" s="49" t="s">
        <v>1071</v>
      </c>
      <c r="I10990" s="49" t="s">
        <v>1072</v>
      </c>
      <c r="J10990" s="76">
        <v>40275.14</v>
      </c>
      <c r="K10990" s="83" t="str">
        <f>IFERROR(IFERROR(VLOOKUP(I10990,'DE-PARA'!B:D,3,0),VLOOKUP(I10990,'DE-PARA'!C:D,2,0)),"NÃO ENCONTRADO")</f>
        <v>ENTRADA CONTA APLICAÇÃO (+)</v>
      </c>
      <c r="L10990" s="50" t="str">
        <f>VLOOKUP(K10990,'Base -Receita-Despesa'!$B:$AS,1,FALSE)</f>
        <v>ENTRADA CONTA APLICAÇÃO (+)</v>
      </c>
    </row>
    <row r="10991" spans="1:12" ht="15" customHeight="1" x14ac:dyDescent="0.3">
      <c r="A10991" s="82" t="str">
        <f t="shared" si="342"/>
        <v>2018</v>
      </c>
      <c r="B10991" s="72" t="s">
        <v>2228</v>
      </c>
      <c r="C10991" s="73" t="s">
        <v>138</v>
      </c>
      <c r="D10991" s="74" t="str">
        <f t="shared" si="343"/>
        <v>set/2018</v>
      </c>
      <c r="E10991" s="53">
        <v>43353</v>
      </c>
      <c r="F10991" s="75">
        <v>259718</v>
      </c>
      <c r="G10991" s="72" t="s">
        <v>2238</v>
      </c>
      <c r="H10991" s="49" t="s">
        <v>222</v>
      </c>
      <c r="I10991" s="49" t="s">
        <v>2182</v>
      </c>
      <c r="J10991" s="76">
        <v>-516.14</v>
      </c>
      <c r="K10991" s="83" t="str">
        <f>IFERROR(IFERROR(VLOOKUP(I10991,'DE-PARA'!B:D,3,0),VLOOKUP(I10991,'DE-PARA'!C:D,2,0)),"NÃO ENCONTRADO")</f>
        <v>Materiais</v>
      </c>
      <c r="L10991" s="50" t="str">
        <f>VLOOKUP(K10991,'Base -Receita-Despesa'!$B:$AS,1,FALSE)</f>
        <v>Materiais</v>
      </c>
    </row>
    <row r="10992" spans="1:12" ht="15" customHeight="1" x14ac:dyDescent="0.3">
      <c r="A10992" s="82" t="str">
        <f t="shared" si="342"/>
        <v>2018</v>
      </c>
      <c r="B10992" s="72" t="s">
        <v>2228</v>
      </c>
      <c r="C10992" s="73" t="s">
        <v>138</v>
      </c>
      <c r="D10992" s="74" t="str">
        <f t="shared" si="343"/>
        <v>set/2018</v>
      </c>
      <c r="E10992" s="53">
        <v>43353</v>
      </c>
      <c r="F10992" s="75">
        <v>261997</v>
      </c>
      <c r="G10992" s="72" t="s">
        <v>2284</v>
      </c>
      <c r="H10992" s="49" t="s">
        <v>222</v>
      </c>
      <c r="I10992" s="49" t="s">
        <v>2182</v>
      </c>
      <c r="J10992" s="76">
        <v>-560.75</v>
      </c>
      <c r="K10992" s="83" t="str">
        <f>IFERROR(IFERROR(VLOOKUP(I10992,'DE-PARA'!B:D,3,0),VLOOKUP(I10992,'DE-PARA'!C:D,2,0)),"NÃO ENCONTRADO")</f>
        <v>Materiais</v>
      </c>
      <c r="L10992" s="50" t="str">
        <f>VLOOKUP(K10992,'Base -Receita-Despesa'!$B:$AS,1,FALSE)</f>
        <v>Materiais</v>
      </c>
    </row>
    <row r="10993" spans="1:12" ht="15" customHeight="1" x14ac:dyDescent="0.3">
      <c r="A10993" s="82" t="str">
        <f t="shared" si="342"/>
        <v>2018</v>
      </c>
      <c r="B10993" s="72" t="s">
        <v>2228</v>
      </c>
      <c r="C10993" s="73" t="s">
        <v>138</v>
      </c>
      <c r="D10993" s="74" t="str">
        <f t="shared" si="343"/>
        <v>set/2018</v>
      </c>
      <c r="E10993" s="53">
        <v>43353</v>
      </c>
      <c r="F10993" s="75">
        <v>259717</v>
      </c>
      <c r="G10993" s="72" t="s">
        <v>2229</v>
      </c>
      <c r="H10993" s="49" t="s">
        <v>222</v>
      </c>
      <c r="I10993" s="49" t="s">
        <v>2181</v>
      </c>
      <c r="J10993" s="76">
        <v>-664.54</v>
      </c>
      <c r="K10993" s="83" t="str">
        <f>IFERROR(IFERROR(VLOOKUP(I10993,'DE-PARA'!B:D,3,0),VLOOKUP(I10993,'DE-PARA'!C:D,2,0)),"NÃO ENCONTRADO")</f>
        <v>Materiais</v>
      </c>
      <c r="L10993" s="50" t="str">
        <f>VLOOKUP(K10993,'Base -Receita-Despesa'!$B:$AS,1,FALSE)</f>
        <v>Materiais</v>
      </c>
    </row>
    <row r="10994" spans="1:12" ht="15" customHeight="1" x14ac:dyDescent="0.3">
      <c r="A10994" s="82" t="str">
        <f t="shared" si="342"/>
        <v>2018</v>
      </c>
      <c r="B10994" s="72" t="s">
        <v>2228</v>
      </c>
      <c r="C10994" s="73" t="s">
        <v>138</v>
      </c>
      <c r="D10994" s="74" t="str">
        <f t="shared" si="343"/>
        <v>set/2018</v>
      </c>
      <c r="E10994" s="53">
        <v>43353</v>
      </c>
      <c r="F10994" s="75">
        <v>259716</v>
      </c>
      <c r="G10994" s="72" t="s">
        <v>2238</v>
      </c>
      <c r="H10994" s="49" t="s">
        <v>222</v>
      </c>
      <c r="I10994" s="49" t="s">
        <v>2181</v>
      </c>
      <c r="J10994" s="76">
        <v>-589.74</v>
      </c>
      <c r="K10994" s="83" t="str">
        <f>IFERROR(IFERROR(VLOOKUP(I10994,'DE-PARA'!B:D,3,0),VLOOKUP(I10994,'DE-PARA'!C:D,2,0)),"NÃO ENCONTRADO")</f>
        <v>Materiais</v>
      </c>
      <c r="L10994" s="50" t="str">
        <f>VLOOKUP(K10994,'Base -Receita-Despesa'!$B:$AS,1,FALSE)</f>
        <v>Materiais</v>
      </c>
    </row>
    <row r="10995" spans="1:12" ht="15" customHeight="1" x14ac:dyDescent="0.3">
      <c r="A10995" s="82" t="str">
        <f t="shared" si="342"/>
        <v>2018</v>
      </c>
      <c r="B10995" s="72" t="s">
        <v>2228</v>
      </c>
      <c r="C10995" s="73" t="s">
        <v>138</v>
      </c>
      <c r="D10995" s="74" t="str">
        <f t="shared" si="343"/>
        <v>set/2018</v>
      </c>
      <c r="E10995" s="53">
        <v>43353</v>
      </c>
      <c r="F10995" s="75">
        <v>2355</v>
      </c>
      <c r="G10995" s="72" t="s">
        <v>2229</v>
      </c>
      <c r="H10995" s="49" t="s">
        <v>2322</v>
      </c>
      <c r="I10995" s="49" t="s">
        <v>120</v>
      </c>
      <c r="J10995" s="76">
        <v>-896.32</v>
      </c>
      <c r="K10995" s="83" t="str">
        <f>IFERROR(IFERROR(VLOOKUP(I10995,'DE-PARA'!B:D,3,0),VLOOKUP(I10995,'DE-PARA'!C:D,2,0)),"NÃO ENCONTRADO")</f>
        <v>Serviços</v>
      </c>
      <c r="L10995" s="50" t="str">
        <f>VLOOKUP(K10995,'Base -Receita-Despesa'!$B:$AS,1,FALSE)</f>
        <v>Serviços</v>
      </c>
    </row>
    <row r="10996" spans="1:12" ht="15" customHeight="1" x14ac:dyDescent="0.3">
      <c r="A10996" s="82" t="str">
        <f t="shared" si="342"/>
        <v>2018</v>
      </c>
      <c r="B10996" s="72" t="s">
        <v>2228</v>
      </c>
      <c r="C10996" s="73" t="s">
        <v>138</v>
      </c>
      <c r="D10996" s="74" t="str">
        <f t="shared" si="343"/>
        <v>set/2018</v>
      </c>
      <c r="E10996" s="53">
        <v>43353</v>
      </c>
      <c r="F10996" s="75">
        <v>2712290075</v>
      </c>
      <c r="G10996" s="72" t="s">
        <v>2229</v>
      </c>
      <c r="H10996" s="49" t="s">
        <v>2306</v>
      </c>
      <c r="I10996" s="49" t="s">
        <v>155</v>
      </c>
      <c r="J10996" s="76">
        <v>-3833.48</v>
      </c>
      <c r="K10996" s="83" t="str">
        <f>IFERROR(IFERROR(VLOOKUP(I10996,'DE-PARA'!B:D,3,0),VLOOKUP(I10996,'DE-PARA'!C:D,2,0)),"NÃO ENCONTRADO")</f>
        <v>Concessionárias (água, luz e telefone)</v>
      </c>
      <c r="L10996" s="50" t="str">
        <f>VLOOKUP(K10996,'Base -Receita-Despesa'!$B:$AS,1,FALSE)</f>
        <v>Concessionárias (água, luz e telefone)</v>
      </c>
    </row>
    <row r="10997" spans="1:12" ht="15" customHeight="1" x14ac:dyDescent="0.3">
      <c r="A10997" s="82" t="str">
        <f t="shared" si="342"/>
        <v>2018</v>
      </c>
      <c r="B10997" s="72" t="s">
        <v>2228</v>
      </c>
      <c r="C10997" s="73" t="s">
        <v>138</v>
      </c>
      <c r="D10997" s="74" t="str">
        <f t="shared" si="343"/>
        <v>set/2018</v>
      </c>
      <c r="E10997" s="53">
        <v>43353</v>
      </c>
      <c r="F10997" s="75" t="s">
        <v>1261</v>
      </c>
      <c r="G10997" s="72" t="s">
        <v>2229</v>
      </c>
      <c r="H10997" s="49" t="s">
        <v>2250</v>
      </c>
      <c r="I10997" s="49" t="s">
        <v>135</v>
      </c>
      <c r="J10997" s="76">
        <v>-9.5</v>
      </c>
      <c r="K10997" s="83" t="str">
        <f>IFERROR(IFERROR(VLOOKUP(I10997,'DE-PARA'!B:D,3,0),VLOOKUP(I10997,'DE-PARA'!C:D,2,0)),"NÃO ENCONTRADO")</f>
        <v>Outras Saídas</v>
      </c>
      <c r="L10997" s="50" t="str">
        <f>VLOOKUP(K10997,'Base -Receita-Despesa'!$B:$AS,1,FALSE)</f>
        <v>Outras Saídas</v>
      </c>
    </row>
    <row r="10998" spans="1:12" ht="15" customHeight="1" x14ac:dyDescent="0.3">
      <c r="A10998" s="82" t="str">
        <f t="shared" si="342"/>
        <v>2018</v>
      </c>
      <c r="B10998" s="72" t="s">
        <v>2228</v>
      </c>
      <c r="C10998" s="73" t="s">
        <v>138</v>
      </c>
      <c r="D10998" s="74" t="str">
        <f t="shared" si="343"/>
        <v>set/2018</v>
      </c>
      <c r="E10998" s="53">
        <v>43353</v>
      </c>
      <c r="F10998" s="75" t="s">
        <v>1261</v>
      </c>
      <c r="G10998" s="72" t="s">
        <v>2229</v>
      </c>
      <c r="H10998" s="49" t="s">
        <v>2250</v>
      </c>
      <c r="I10998" s="49" t="s">
        <v>135</v>
      </c>
      <c r="J10998" s="76">
        <v>-9.5</v>
      </c>
      <c r="K10998" s="83" t="str">
        <f>IFERROR(IFERROR(VLOOKUP(I10998,'DE-PARA'!B:D,3,0),VLOOKUP(I10998,'DE-PARA'!C:D,2,0)),"NÃO ENCONTRADO")</f>
        <v>Outras Saídas</v>
      </c>
      <c r="L10998" s="50" t="str">
        <f>VLOOKUP(K10998,'Base -Receita-Despesa'!$B:$AS,1,FALSE)</f>
        <v>Outras Saídas</v>
      </c>
    </row>
    <row r="10999" spans="1:12" ht="15" customHeight="1" x14ac:dyDescent="0.3">
      <c r="A10999" s="82" t="str">
        <f t="shared" si="342"/>
        <v>2018</v>
      </c>
      <c r="B10999" s="72" t="s">
        <v>2228</v>
      </c>
      <c r="C10999" s="73" t="s">
        <v>138</v>
      </c>
      <c r="D10999" s="74" t="str">
        <f t="shared" si="343"/>
        <v>set/2018</v>
      </c>
      <c r="E10999" s="53">
        <v>43353</v>
      </c>
      <c r="F10999" s="75" t="s">
        <v>1261</v>
      </c>
      <c r="G10999" s="72" t="s">
        <v>2229</v>
      </c>
      <c r="H10999" s="49" t="s">
        <v>2308</v>
      </c>
      <c r="I10999" s="49" t="s">
        <v>135</v>
      </c>
      <c r="J10999" s="76">
        <v>-98.4</v>
      </c>
      <c r="K10999" s="83" t="str">
        <f>IFERROR(IFERROR(VLOOKUP(I10999,'DE-PARA'!B:D,3,0),VLOOKUP(I10999,'DE-PARA'!C:D,2,0)),"NÃO ENCONTRADO")</f>
        <v>Outras Saídas</v>
      </c>
      <c r="L10999" s="50" t="str">
        <f>VLOOKUP(K10999,'Base -Receita-Despesa'!$B:$AS,1,FALSE)</f>
        <v>Outras Saídas</v>
      </c>
    </row>
    <row r="11000" spans="1:12" ht="15" customHeight="1" x14ac:dyDescent="0.3">
      <c r="A11000" s="82" t="str">
        <f t="shared" si="342"/>
        <v>2018</v>
      </c>
      <c r="B11000" s="72" t="s">
        <v>2228</v>
      </c>
      <c r="C11000" s="73" t="s">
        <v>138</v>
      </c>
      <c r="D11000" s="74" t="str">
        <f t="shared" si="343"/>
        <v>set/2018</v>
      </c>
      <c r="E11000" s="53">
        <v>43353</v>
      </c>
      <c r="F11000" s="75">
        <v>61856</v>
      </c>
      <c r="G11000" s="72" t="s">
        <v>2229</v>
      </c>
      <c r="H11000" s="49" t="s">
        <v>2310</v>
      </c>
      <c r="I11000" s="49" t="s">
        <v>2181</v>
      </c>
      <c r="J11000" s="76">
        <v>-2045.77</v>
      </c>
      <c r="K11000" s="83" t="str">
        <f>IFERROR(IFERROR(VLOOKUP(I11000,'DE-PARA'!B:D,3,0),VLOOKUP(I11000,'DE-PARA'!C:D,2,0)),"NÃO ENCONTRADO")</f>
        <v>Materiais</v>
      </c>
      <c r="L11000" s="50" t="str">
        <f>VLOOKUP(K11000,'Base -Receita-Despesa'!$B:$AS,1,FALSE)</f>
        <v>Materiais</v>
      </c>
    </row>
    <row r="11001" spans="1:12" ht="15" customHeight="1" x14ac:dyDescent="0.3">
      <c r="A11001" s="82" t="str">
        <f t="shared" si="342"/>
        <v>2018</v>
      </c>
      <c r="B11001" s="72" t="s">
        <v>2228</v>
      </c>
      <c r="C11001" s="73" t="s">
        <v>138</v>
      </c>
      <c r="D11001" s="74" t="str">
        <f t="shared" si="343"/>
        <v>set/2018</v>
      </c>
      <c r="E11001" s="53">
        <v>43353</v>
      </c>
      <c r="F11001" s="75">
        <v>63348</v>
      </c>
      <c r="G11001" s="72" t="s">
        <v>2229</v>
      </c>
      <c r="H11001" s="49" t="s">
        <v>2239</v>
      </c>
      <c r="I11001" s="49" t="s">
        <v>2183</v>
      </c>
      <c r="J11001" s="76">
        <v>-1014.29</v>
      </c>
      <c r="K11001" s="83" t="str">
        <f>IFERROR(IFERROR(VLOOKUP(I11001,'DE-PARA'!B:D,3,0),VLOOKUP(I11001,'DE-PARA'!C:D,2,0)),"NÃO ENCONTRADO")</f>
        <v>Materiais</v>
      </c>
      <c r="L11001" s="50" t="str">
        <f>VLOOKUP(K11001,'Base -Receita-Despesa'!$B:$AS,1,FALSE)</f>
        <v>Materiais</v>
      </c>
    </row>
    <row r="11002" spans="1:12" ht="15" customHeight="1" x14ac:dyDescent="0.3">
      <c r="A11002" s="82" t="str">
        <f t="shared" si="342"/>
        <v>2018</v>
      </c>
      <c r="B11002" s="72" t="s">
        <v>2228</v>
      </c>
      <c r="C11002" s="73" t="s">
        <v>138</v>
      </c>
      <c r="D11002" s="74" t="str">
        <f t="shared" si="343"/>
        <v>set/2018</v>
      </c>
      <c r="E11002" s="53">
        <v>43354</v>
      </c>
      <c r="F11002" s="75">
        <v>6527</v>
      </c>
      <c r="G11002" s="72" t="s">
        <v>2229</v>
      </c>
      <c r="H11002" s="49" t="s">
        <v>202</v>
      </c>
      <c r="I11002" s="49" t="s">
        <v>2209</v>
      </c>
      <c r="J11002" s="76">
        <v>-5549.93</v>
      </c>
      <c r="K11002" s="83" t="str">
        <f>IFERROR(IFERROR(VLOOKUP(I11002,'DE-PARA'!B:D,3,0),VLOOKUP(I11002,'DE-PARA'!C:D,2,0)),"NÃO ENCONTRADO")</f>
        <v>Despesas com Viagens</v>
      </c>
      <c r="L11002" s="50" t="str">
        <f>VLOOKUP(K11002,'Base -Receita-Despesa'!$B:$AS,1,FALSE)</f>
        <v>Despesas com Viagens</v>
      </c>
    </row>
    <row r="11003" spans="1:12" ht="15" customHeight="1" x14ac:dyDescent="0.3">
      <c r="A11003" s="82" t="str">
        <f t="shared" si="342"/>
        <v>2018</v>
      </c>
      <c r="B11003" s="72" t="s">
        <v>2228</v>
      </c>
      <c r="C11003" s="73" t="s">
        <v>138</v>
      </c>
      <c r="D11003" s="74" t="str">
        <f t="shared" si="343"/>
        <v>set/2018</v>
      </c>
      <c r="E11003" s="53">
        <v>43354</v>
      </c>
      <c r="F11003" s="75">
        <v>14358</v>
      </c>
      <c r="G11003" s="72" t="s">
        <v>2229</v>
      </c>
      <c r="H11003" s="49" t="s">
        <v>3146</v>
      </c>
      <c r="I11003" s="49" t="s">
        <v>200</v>
      </c>
      <c r="J11003" s="76">
        <v>-2228.14</v>
      </c>
      <c r="K11003" s="83" t="str">
        <f>IFERROR(IFERROR(VLOOKUP(I11003,'DE-PARA'!B:D,3,0),VLOOKUP(I11003,'DE-PARA'!C:D,2,0)),"NÃO ENCONTRADO")</f>
        <v>Serviços</v>
      </c>
      <c r="L11003" s="50" t="str">
        <f>VLOOKUP(K11003,'Base -Receita-Despesa'!$B:$AS,1,FALSE)</f>
        <v>Serviços</v>
      </c>
    </row>
    <row r="11004" spans="1:12" ht="15" customHeight="1" x14ac:dyDescent="0.3">
      <c r="A11004" s="82" t="str">
        <f t="shared" si="342"/>
        <v>2018</v>
      </c>
      <c r="B11004" s="72" t="s">
        <v>2228</v>
      </c>
      <c r="C11004" s="73" t="s">
        <v>138</v>
      </c>
      <c r="D11004" s="74" t="str">
        <f t="shared" si="343"/>
        <v>set/2018</v>
      </c>
      <c r="E11004" s="53">
        <v>43354</v>
      </c>
      <c r="F11004" s="75">
        <v>14361</v>
      </c>
      <c r="G11004" s="72" t="s">
        <v>2229</v>
      </c>
      <c r="H11004" s="49" t="s">
        <v>3146</v>
      </c>
      <c r="I11004" s="49" t="s">
        <v>200</v>
      </c>
      <c r="J11004" s="76">
        <v>-8355.51</v>
      </c>
      <c r="K11004" s="83" t="str">
        <f>IFERROR(IFERROR(VLOOKUP(I11004,'DE-PARA'!B:D,3,0),VLOOKUP(I11004,'DE-PARA'!C:D,2,0)),"NÃO ENCONTRADO")</f>
        <v>Serviços</v>
      </c>
      <c r="L11004" s="50" t="str">
        <f>VLOOKUP(K11004,'Base -Receita-Despesa'!$B:$AS,1,FALSE)</f>
        <v>Serviços</v>
      </c>
    </row>
    <row r="11005" spans="1:12" ht="15" customHeight="1" x14ac:dyDescent="0.3">
      <c r="A11005" s="82" t="str">
        <f t="shared" si="342"/>
        <v>2018</v>
      </c>
      <c r="B11005" s="72" t="s">
        <v>2228</v>
      </c>
      <c r="C11005" s="73" t="s">
        <v>138</v>
      </c>
      <c r="D11005" s="74" t="str">
        <f t="shared" si="343"/>
        <v>set/2018</v>
      </c>
      <c r="E11005" s="53">
        <v>43354</v>
      </c>
      <c r="F11005" s="75">
        <v>920</v>
      </c>
      <c r="G11005" s="72" t="s">
        <v>2229</v>
      </c>
      <c r="H11005" s="49" t="s">
        <v>1106</v>
      </c>
      <c r="I11005" s="49" t="s">
        <v>526</v>
      </c>
      <c r="J11005" s="76">
        <v>-15000</v>
      </c>
      <c r="K11005" s="83" t="str">
        <f>IFERROR(IFERROR(VLOOKUP(I11005,'DE-PARA'!B:D,3,0),VLOOKUP(I11005,'DE-PARA'!C:D,2,0)),"NÃO ENCONTRADO")</f>
        <v>Serviços</v>
      </c>
      <c r="L11005" s="50" t="str">
        <f>VLOOKUP(K11005,'Base -Receita-Despesa'!$B:$AS,1,FALSE)</f>
        <v>Serviços</v>
      </c>
    </row>
    <row r="11006" spans="1:12" ht="15" customHeight="1" x14ac:dyDescent="0.3">
      <c r="A11006" s="82" t="str">
        <f t="shared" ref="A11006:A11069" si="344">IF(K11006="NÃO ENCONTRADO",0,RIGHT(D11006,4))</f>
        <v>2018</v>
      </c>
      <c r="B11006" s="72" t="s">
        <v>2228</v>
      </c>
      <c r="C11006" s="73" t="s">
        <v>138</v>
      </c>
      <c r="D11006" s="74" t="str">
        <f t="shared" si="343"/>
        <v>set/2018</v>
      </c>
      <c r="E11006" s="53">
        <v>43354</v>
      </c>
      <c r="F11006" s="75">
        <v>16429</v>
      </c>
      <c r="G11006" s="72" t="s">
        <v>2229</v>
      </c>
      <c r="H11006" s="49" t="s">
        <v>2340</v>
      </c>
      <c r="I11006" s="49" t="s">
        <v>618</v>
      </c>
      <c r="J11006" s="76">
        <v>-63552.11</v>
      </c>
      <c r="K11006" s="83" t="str">
        <f>IFERROR(IFERROR(VLOOKUP(I11006,'DE-PARA'!B:D,3,0),VLOOKUP(I11006,'DE-PARA'!C:D,2,0)),"NÃO ENCONTRADO")</f>
        <v>Serviços</v>
      </c>
      <c r="L11006" s="50" t="str">
        <f>VLOOKUP(K11006,'Base -Receita-Despesa'!$B:$AS,1,FALSE)</f>
        <v>Serviços</v>
      </c>
    </row>
    <row r="11007" spans="1:12" ht="15" customHeight="1" x14ac:dyDescent="0.3">
      <c r="A11007" s="82" t="str">
        <f t="shared" si="344"/>
        <v>2018</v>
      </c>
      <c r="B11007" s="72" t="s">
        <v>2228</v>
      </c>
      <c r="C11007" s="73" t="s">
        <v>138</v>
      </c>
      <c r="D11007" s="74" t="str">
        <f t="shared" si="343"/>
        <v>set/2018</v>
      </c>
      <c r="E11007" s="53">
        <v>43354</v>
      </c>
      <c r="F11007" s="75">
        <v>121</v>
      </c>
      <c r="G11007" s="72" t="s">
        <v>2229</v>
      </c>
      <c r="H11007" s="49" t="s">
        <v>2353</v>
      </c>
      <c r="I11007" s="49" t="s">
        <v>179</v>
      </c>
      <c r="J11007" s="76">
        <v>-4681.49</v>
      </c>
      <c r="K11007" s="83" t="str">
        <f>IFERROR(IFERROR(VLOOKUP(I11007,'DE-PARA'!B:D,3,0),VLOOKUP(I11007,'DE-PARA'!C:D,2,0)),"NÃO ENCONTRADO")</f>
        <v>Serviços</v>
      </c>
      <c r="L11007" s="50" t="str">
        <f>VLOOKUP(K11007,'Base -Receita-Despesa'!$B:$AS,1,FALSE)</f>
        <v>Serviços</v>
      </c>
    </row>
    <row r="11008" spans="1:12" ht="15" customHeight="1" x14ac:dyDescent="0.3">
      <c r="A11008" s="82" t="str">
        <f t="shared" si="344"/>
        <v>2018</v>
      </c>
      <c r="B11008" s="72" t="s">
        <v>2228</v>
      </c>
      <c r="C11008" s="73" t="s">
        <v>138</v>
      </c>
      <c r="D11008" s="74" t="str">
        <f t="shared" si="343"/>
        <v>set/2018</v>
      </c>
      <c r="E11008" s="53">
        <v>43354</v>
      </c>
      <c r="F11008" s="75">
        <v>118</v>
      </c>
      <c r="G11008" s="72" t="s">
        <v>2229</v>
      </c>
      <c r="H11008" s="49" t="s">
        <v>2353</v>
      </c>
      <c r="I11008" s="49" t="s">
        <v>179</v>
      </c>
      <c r="J11008" s="76">
        <v>-43871.89</v>
      </c>
      <c r="K11008" s="83" t="str">
        <f>IFERROR(IFERROR(VLOOKUP(I11008,'DE-PARA'!B:D,3,0),VLOOKUP(I11008,'DE-PARA'!C:D,2,0)),"NÃO ENCONTRADO")</f>
        <v>Serviços</v>
      </c>
      <c r="L11008" s="50" t="str">
        <f>VLOOKUP(K11008,'Base -Receita-Despesa'!$B:$AS,1,FALSE)</f>
        <v>Serviços</v>
      </c>
    </row>
    <row r="11009" spans="1:12" ht="15" customHeight="1" x14ac:dyDescent="0.3">
      <c r="A11009" s="82" t="str">
        <f t="shared" si="344"/>
        <v>2018</v>
      </c>
      <c r="B11009" s="72" t="s">
        <v>2228</v>
      </c>
      <c r="C11009" s="73" t="s">
        <v>138</v>
      </c>
      <c r="D11009" s="74" t="str">
        <f t="shared" si="343"/>
        <v>set/2018</v>
      </c>
      <c r="E11009" s="53">
        <v>43354</v>
      </c>
      <c r="F11009" s="75">
        <v>17</v>
      </c>
      <c r="G11009" s="72" t="s">
        <v>2229</v>
      </c>
      <c r="H11009" s="49" t="s">
        <v>2332</v>
      </c>
      <c r="I11009" s="49" t="s">
        <v>119</v>
      </c>
      <c r="J11009" s="76">
        <v>-140199.01</v>
      </c>
      <c r="K11009" s="83" t="str">
        <f>IFERROR(IFERROR(VLOOKUP(I11009,'DE-PARA'!B:D,3,0),VLOOKUP(I11009,'DE-PARA'!C:D,2,0)),"NÃO ENCONTRADO")</f>
        <v>Serviços</v>
      </c>
      <c r="L11009" s="50" t="str">
        <f>VLOOKUP(K11009,'Base -Receita-Despesa'!$B:$AS,1,FALSE)</f>
        <v>Serviços</v>
      </c>
    </row>
    <row r="11010" spans="1:12" ht="15" customHeight="1" x14ac:dyDescent="0.3">
      <c r="A11010" s="82" t="str">
        <f t="shared" si="344"/>
        <v>2018</v>
      </c>
      <c r="B11010" s="72" t="s">
        <v>2228</v>
      </c>
      <c r="C11010" s="73" t="s">
        <v>138</v>
      </c>
      <c r="D11010" s="74" t="str">
        <f t="shared" si="343"/>
        <v>set/2018</v>
      </c>
      <c r="E11010" s="53">
        <v>43354</v>
      </c>
      <c r="F11010" s="75">
        <v>119</v>
      </c>
      <c r="G11010" s="72" t="s">
        <v>2229</v>
      </c>
      <c r="H11010" s="49" t="s">
        <v>2344</v>
      </c>
      <c r="I11010" s="49" t="s">
        <v>2210</v>
      </c>
      <c r="J11010" s="76">
        <v>-17208.150000000001</v>
      </c>
      <c r="K11010" s="83" t="str">
        <f>IFERROR(IFERROR(VLOOKUP(I11010,'DE-PARA'!B:D,3,0),VLOOKUP(I11010,'DE-PARA'!C:D,2,0)),"NÃO ENCONTRADO")</f>
        <v>Serviços</v>
      </c>
      <c r="L11010" s="50" t="str">
        <f>VLOOKUP(K11010,'Base -Receita-Despesa'!$B:$AS,1,FALSE)</f>
        <v>Serviços</v>
      </c>
    </row>
    <row r="11011" spans="1:12" ht="15" customHeight="1" x14ac:dyDescent="0.3">
      <c r="A11011" s="82" t="str">
        <f t="shared" si="344"/>
        <v>2018</v>
      </c>
      <c r="B11011" s="72" t="s">
        <v>2228</v>
      </c>
      <c r="C11011" s="73" t="s">
        <v>138</v>
      </c>
      <c r="D11011" s="74" t="str">
        <f t="shared" si="343"/>
        <v>set/2018</v>
      </c>
      <c r="E11011" s="53">
        <v>43354</v>
      </c>
      <c r="F11011" s="75">
        <v>54</v>
      </c>
      <c r="G11011" s="72" t="s">
        <v>2229</v>
      </c>
      <c r="H11011" s="49" t="s">
        <v>3045</v>
      </c>
      <c r="I11011" s="49" t="s">
        <v>2212</v>
      </c>
      <c r="J11011" s="76">
        <v>-19452</v>
      </c>
      <c r="K11011" s="83" t="str">
        <f>IFERROR(IFERROR(VLOOKUP(I11011,'DE-PARA'!B:D,3,0),VLOOKUP(I11011,'DE-PARA'!C:D,2,0)),"NÃO ENCONTRADO")</f>
        <v>Serviços</v>
      </c>
      <c r="L11011" s="50" t="str">
        <f>VLOOKUP(K11011,'Base -Receita-Despesa'!$B:$AS,1,FALSE)</f>
        <v>Serviços</v>
      </c>
    </row>
    <row r="11012" spans="1:12" ht="15" customHeight="1" x14ac:dyDescent="0.3">
      <c r="A11012" s="82" t="str">
        <f t="shared" si="344"/>
        <v>2018</v>
      </c>
      <c r="B11012" s="72" t="s">
        <v>2228</v>
      </c>
      <c r="C11012" s="73" t="s">
        <v>138</v>
      </c>
      <c r="D11012" s="74" t="str">
        <f t="shared" ref="D11012:D11075" si="345">TEXT(E11012,"mmm/aaaa")</f>
        <v>set/2018</v>
      </c>
      <c r="E11012" s="53">
        <v>43354</v>
      </c>
      <c r="F11012" s="75">
        <v>402</v>
      </c>
      <c r="G11012" s="72" t="s">
        <v>2229</v>
      </c>
      <c r="H11012" s="49" t="s">
        <v>2346</v>
      </c>
      <c r="I11012" s="49" t="s">
        <v>120</v>
      </c>
      <c r="J11012" s="76">
        <v>-42620</v>
      </c>
      <c r="K11012" s="83" t="str">
        <f>IFERROR(IFERROR(VLOOKUP(I11012,'DE-PARA'!B:D,3,0),VLOOKUP(I11012,'DE-PARA'!C:D,2,0)),"NÃO ENCONTRADO")</f>
        <v>Serviços</v>
      </c>
      <c r="L11012" s="50" t="str">
        <f>VLOOKUP(K11012,'Base -Receita-Despesa'!$B:$AS,1,FALSE)</f>
        <v>Serviços</v>
      </c>
    </row>
    <row r="11013" spans="1:12" ht="15" customHeight="1" x14ac:dyDescent="0.3">
      <c r="A11013" s="82" t="str">
        <f t="shared" si="344"/>
        <v>2018</v>
      </c>
      <c r="B11013" s="72" t="s">
        <v>2228</v>
      </c>
      <c r="C11013" s="73" t="s">
        <v>138</v>
      </c>
      <c r="D11013" s="74" t="str">
        <f t="shared" si="345"/>
        <v>set/2018</v>
      </c>
      <c r="E11013" s="53">
        <v>43354</v>
      </c>
      <c r="F11013" s="75" t="s">
        <v>1070</v>
      </c>
      <c r="G11013" s="72" t="s">
        <v>2229</v>
      </c>
      <c r="H11013" s="49" t="s">
        <v>1071</v>
      </c>
      <c r="I11013" s="49" t="s">
        <v>1072</v>
      </c>
      <c r="J11013" s="76">
        <v>393576.16</v>
      </c>
      <c r="K11013" s="83" t="str">
        <f>IFERROR(IFERROR(VLOOKUP(I11013,'DE-PARA'!B:D,3,0),VLOOKUP(I11013,'DE-PARA'!C:D,2,0)),"NÃO ENCONTRADO")</f>
        <v>ENTRADA CONTA APLICAÇÃO (+)</v>
      </c>
      <c r="L11013" s="50" t="str">
        <f>VLOOKUP(K11013,'Base -Receita-Despesa'!$B:$AS,1,FALSE)</f>
        <v>ENTRADA CONTA APLICAÇÃO (+)</v>
      </c>
    </row>
    <row r="11014" spans="1:12" ht="15" customHeight="1" x14ac:dyDescent="0.3">
      <c r="A11014" s="82" t="str">
        <f t="shared" si="344"/>
        <v>2018</v>
      </c>
      <c r="B11014" s="72" t="s">
        <v>2228</v>
      </c>
      <c r="C11014" s="73" t="s">
        <v>138</v>
      </c>
      <c r="D11014" s="74" t="str">
        <f t="shared" si="345"/>
        <v>set/2018</v>
      </c>
      <c r="E11014" s="53">
        <v>43354</v>
      </c>
      <c r="F11014" s="75">
        <v>307</v>
      </c>
      <c r="G11014" s="72" t="s">
        <v>2229</v>
      </c>
      <c r="H11014" s="49" t="s">
        <v>2395</v>
      </c>
      <c r="I11014" s="49" t="s">
        <v>215</v>
      </c>
      <c r="J11014" s="76">
        <v>-12500</v>
      </c>
      <c r="K11014" s="83" t="str">
        <f>IFERROR(IFERROR(VLOOKUP(I11014,'DE-PARA'!B:D,3,0),VLOOKUP(I11014,'DE-PARA'!C:D,2,0)),"NÃO ENCONTRADO")</f>
        <v>Serviços</v>
      </c>
      <c r="L11014" s="50" t="str">
        <f>VLOOKUP(K11014,'Base -Receita-Despesa'!$B:$AS,1,FALSE)</f>
        <v>Serviços</v>
      </c>
    </row>
    <row r="11015" spans="1:12" ht="15" customHeight="1" x14ac:dyDescent="0.3">
      <c r="A11015" s="82" t="str">
        <f t="shared" si="344"/>
        <v>2018</v>
      </c>
      <c r="B11015" s="72" t="s">
        <v>2228</v>
      </c>
      <c r="C11015" s="73" t="s">
        <v>138</v>
      </c>
      <c r="D11015" s="74" t="str">
        <f t="shared" si="345"/>
        <v>set/2018</v>
      </c>
      <c r="E11015" s="53">
        <v>43354</v>
      </c>
      <c r="F11015" s="75" t="s">
        <v>1261</v>
      </c>
      <c r="G11015" s="72" t="s">
        <v>2229</v>
      </c>
      <c r="H11015" s="49" t="s">
        <v>2250</v>
      </c>
      <c r="I11015" s="49" t="s">
        <v>135</v>
      </c>
      <c r="J11015" s="76">
        <v>-9.5</v>
      </c>
      <c r="K11015" s="83" t="str">
        <f>IFERROR(IFERROR(VLOOKUP(I11015,'DE-PARA'!B:D,3,0),VLOOKUP(I11015,'DE-PARA'!C:D,2,0)),"NÃO ENCONTRADO")</f>
        <v>Outras Saídas</v>
      </c>
      <c r="L11015" s="50" t="str">
        <f>VLOOKUP(K11015,'Base -Receita-Despesa'!$B:$AS,1,FALSE)</f>
        <v>Outras Saídas</v>
      </c>
    </row>
    <row r="11016" spans="1:12" ht="15" customHeight="1" x14ac:dyDescent="0.3">
      <c r="A11016" s="82" t="str">
        <f t="shared" si="344"/>
        <v>2018</v>
      </c>
      <c r="B11016" s="72" t="s">
        <v>2228</v>
      </c>
      <c r="C11016" s="73" t="s">
        <v>138</v>
      </c>
      <c r="D11016" s="74" t="str">
        <f t="shared" si="345"/>
        <v>set/2018</v>
      </c>
      <c r="E11016" s="53">
        <v>43354</v>
      </c>
      <c r="F11016" s="75" t="s">
        <v>1261</v>
      </c>
      <c r="G11016" s="72" t="s">
        <v>2229</v>
      </c>
      <c r="H11016" s="49" t="s">
        <v>2250</v>
      </c>
      <c r="I11016" s="49" t="s">
        <v>135</v>
      </c>
      <c r="J11016" s="76">
        <v>-9.5</v>
      </c>
      <c r="K11016" s="83" t="str">
        <f>IFERROR(IFERROR(VLOOKUP(I11016,'DE-PARA'!B:D,3,0),VLOOKUP(I11016,'DE-PARA'!C:D,2,0)),"NÃO ENCONTRADO")</f>
        <v>Outras Saídas</v>
      </c>
      <c r="L11016" s="50" t="str">
        <f>VLOOKUP(K11016,'Base -Receita-Despesa'!$B:$AS,1,FALSE)</f>
        <v>Outras Saídas</v>
      </c>
    </row>
    <row r="11017" spans="1:12" ht="15" customHeight="1" x14ac:dyDescent="0.3">
      <c r="A11017" s="82" t="str">
        <f t="shared" si="344"/>
        <v>2018</v>
      </c>
      <c r="B11017" s="72" t="s">
        <v>2228</v>
      </c>
      <c r="C11017" s="73" t="s">
        <v>138</v>
      </c>
      <c r="D11017" s="74" t="str">
        <f t="shared" si="345"/>
        <v>set/2018</v>
      </c>
      <c r="E11017" s="53">
        <v>43354</v>
      </c>
      <c r="F11017" s="75" t="s">
        <v>1261</v>
      </c>
      <c r="G11017" s="72" t="s">
        <v>2229</v>
      </c>
      <c r="H11017" s="49" t="s">
        <v>2250</v>
      </c>
      <c r="I11017" s="49" t="s">
        <v>135</v>
      </c>
      <c r="J11017" s="76">
        <v>-9.5</v>
      </c>
      <c r="K11017" s="83" t="str">
        <f>IFERROR(IFERROR(VLOOKUP(I11017,'DE-PARA'!B:D,3,0),VLOOKUP(I11017,'DE-PARA'!C:D,2,0)),"NÃO ENCONTRADO")</f>
        <v>Outras Saídas</v>
      </c>
      <c r="L11017" s="50" t="str">
        <f>VLOOKUP(K11017,'Base -Receita-Despesa'!$B:$AS,1,FALSE)</f>
        <v>Outras Saídas</v>
      </c>
    </row>
    <row r="11018" spans="1:12" ht="15" customHeight="1" x14ac:dyDescent="0.3">
      <c r="A11018" s="82" t="str">
        <f t="shared" si="344"/>
        <v>2018</v>
      </c>
      <c r="B11018" s="72" t="s">
        <v>2228</v>
      </c>
      <c r="C11018" s="73" t="s">
        <v>138</v>
      </c>
      <c r="D11018" s="74" t="str">
        <f t="shared" si="345"/>
        <v>set/2018</v>
      </c>
      <c r="E11018" s="53">
        <v>43354</v>
      </c>
      <c r="F11018" s="75" t="s">
        <v>1261</v>
      </c>
      <c r="G11018" s="72" t="s">
        <v>2229</v>
      </c>
      <c r="H11018" s="49" t="s">
        <v>2250</v>
      </c>
      <c r="I11018" s="49" t="s">
        <v>135</v>
      </c>
      <c r="J11018" s="76">
        <v>-9.5</v>
      </c>
      <c r="K11018" s="83" t="str">
        <f>IFERROR(IFERROR(VLOOKUP(I11018,'DE-PARA'!B:D,3,0),VLOOKUP(I11018,'DE-PARA'!C:D,2,0)),"NÃO ENCONTRADO")</f>
        <v>Outras Saídas</v>
      </c>
      <c r="L11018" s="50" t="str">
        <f>VLOOKUP(K11018,'Base -Receita-Despesa'!$B:$AS,1,FALSE)</f>
        <v>Outras Saídas</v>
      </c>
    </row>
    <row r="11019" spans="1:12" ht="15" customHeight="1" x14ac:dyDescent="0.3">
      <c r="A11019" s="82" t="str">
        <f t="shared" si="344"/>
        <v>2018</v>
      </c>
      <c r="B11019" s="72" t="s">
        <v>2228</v>
      </c>
      <c r="C11019" s="73" t="s">
        <v>138</v>
      </c>
      <c r="D11019" s="74" t="str">
        <f t="shared" si="345"/>
        <v>set/2018</v>
      </c>
      <c r="E11019" s="53">
        <v>43354</v>
      </c>
      <c r="F11019" s="75" t="s">
        <v>1261</v>
      </c>
      <c r="G11019" s="72" t="s">
        <v>2229</v>
      </c>
      <c r="H11019" s="49" t="s">
        <v>2250</v>
      </c>
      <c r="I11019" s="49" t="s">
        <v>135</v>
      </c>
      <c r="J11019" s="76">
        <v>-9.5</v>
      </c>
      <c r="K11019" s="83" t="str">
        <f>IFERROR(IFERROR(VLOOKUP(I11019,'DE-PARA'!B:D,3,0),VLOOKUP(I11019,'DE-PARA'!C:D,2,0)),"NÃO ENCONTRADO")</f>
        <v>Outras Saídas</v>
      </c>
      <c r="L11019" s="50" t="str">
        <f>VLOOKUP(K11019,'Base -Receita-Despesa'!$B:$AS,1,FALSE)</f>
        <v>Outras Saídas</v>
      </c>
    </row>
    <row r="11020" spans="1:12" ht="15" customHeight="1" x14ac:dyDescent="0.3">
      <c r="A11020" s="82" t="str">
        <f t="shared" si="344"/>
        <v>2018</v>
      </c>
      <c r="B11020" s="72" t="s">
        <v>2228</v>
      </c>
      <c r="C11020" s="73" t="s">
        <v>138</v>
      </c>
      <c r="D11020" s="74" t="str">
        <f t="shared" si="345"/>
        <v>set/2018</v>
      </c>
      <c r="E11020" s="53">
        <v>43354</v>
      </c>
      <c r="F11020" s="75" t="s">
        <v>1261</v>
      </c>
      <c r="G11020" s="72" t="s">
        <v>2229</v>
      </c>
      <c r="H11020" s="49" t="s">
        <v>2250</v>
      </c>
      <c r="I11020" s="49" t="s">
        <v>135</v>
      </c>
      <c r="J11020" s="76">
        <v>-9.5</v>
      </c>
      <c r="K11020" s="83" t="str">
        <f>IFERROR(IFERROR(VLOOKUP(I11020,'DE-PARA'!B:D,3,0),VLOOKUP(I11020,'DE-PARA'!C:D,2,0)),"NÃO ENCONTRADO")</f>
        <v>Outras Saídas</v>
      </c>
      <c r="L11020" s="50" t="str">
        <f>VLOOKUP(K11020,'Base -Receita-Despesa'!$B:$AS,1,FALSE)</f>
        <v>Outras Saídas</v>
      </c>
    </row>
    <row r="11021" spans="1:12" ht="15" customHeight="1" x14ac:dyDescent="0.3">
      <c r="A11021" s="82" t="str">
        <f t="shared" si="344"/>
        <v>2018</v>
      </c>
      <c r="B11021" s="72" t="s">
        <v>2228</v>
      </c>
      <c r="C11021" s="73" t="s">
        <v>138</v>
      </c>
      <c r="D11021" s="74" t="str">
        <f t="shared" si="345"/>
        <v>set/2018</v>
      </c>
      <c r="E11021" s="53">
        <v>43354</v>
      </c>
      <c r="F11021" s="75" t="s">
        <v>1261</v>
      </c>
      <c r="G11021" s="72" t="s">
        <v>2229</v>
      </c>
      <c r="H11021" s="49" t="s">
        <v>2250</v>
      </c>
      <c r="I11021" s="49" t="s">
        <v>135</v>
      </c>
      <c r="J11021" s="76">
        <v>-9.5</v>
      </c>
      <c r="K11021" s="83" t="str">
        <f>IFERROR(IFERROR(VLOOKUP(I11021,'DE-PARA'!B:D,3,0),VLOOKUP(I11021,'DE-PARA'!C:D,2,0)),"NÃO ENCONTRADO")</f>
        <v>Outras Saídas</v>
      </c>
      <c r="L11021" s="50" t="str">
        <f>VLOOKUP(K11021,'Base -Receita-Despesa'!$B:$AS,1,FALSE)</f>
        <v>Outras Saídas</v>
      </c>
    </row>
    <row r="11022" spans="1:12" ht="15" customHeight="1" x14ac:dyDescent="0.3">
      <c r="A11022" s="82" t="str">
        <f t="shared" si="344"/>
        <v>2018</v>
      </c>
      <c r="B11022" s="72" t="s">
        <v>2228</v>
      </c>
      <c r="C11022" s="73" t="s">
        <v>138</v>
      </c>
      <c r="D11022" s="74" t="str">
        <f t="shared" si="345"/>
        <v>set/2018</v>
      </c>
      <c r="E11022" s="53">
        <v>43354</v>
      </c>
      <c r="F11022" s="75" t="s">
        <v>1261</v>
      </c>
      <c r="G11022" s="72" t="s">
        <v>2229</v>
      </c>
      <c r="H11022" s="49" t="s">
        <v>2250</v>
      </c>
      <c r="I11022" s="49" t="s">
        <v>135</v>
      </c>
      <c r="J11022" s="76">
        <v>-9.5</v>
      </c>
      <c r="K11022" s="83" t="str">
        <f>IFERROR(IFERROR(VLOOKUP(I11022,'DE-PARA'!B:D,3,0),VLOOKUP(I11022,'DE-PARA'!C:D,2,0)),"NÃO ENCONTRADO")</f>
        <v>Outras Saídas</v>
      </c>
      <c r="L11022" s="50" t="str">
        <f>VLOOKUP(K11022,'Base -Receita-Despesa'!$B:$AS,1,FALSE)</f>
        <v>Outras Saídas</v>
      </c>
    </row>
    <row r="11023" spans="1:12" ht="15" customHeight="1" x14ac:dyDescent="0.3">
      <c r="A11023" s="82" t="str">
        <f t="shared" si="344"/>
        <v>2018</v>
      </c>
      <c r="B11023" s="72" t="s">
        <v>2228</v>
      </c>
      <c r="C11023" s="73" t="s">
        <v>138</v>
      </c>
      <c r="D11023" s="74" t="str">
        <f t="shared" si="345"/>
        <v>set/2018</v>
      </c>
      <c r="E11023" s="53">
        <v>43354</v>
      </c>
      <c r="F11023" s="75" t="s">
        <v>1261</v>
      </c>
      <c r="G11023" s="72" t="s">
        <v>2229</v>
      </c>
      <c r="H11023" s="49" t="s">
        <v>2250</v>
      </c>
      <c r="I11023" s="49" t="s">
        <v>135</v>
      </c>
      <c r="J11023" s="76">
        <v>-9.5</v>
      </c>
      <c r="K11023" s="83" t="str">
        <f>IFERROR(IFERROR(VLOOKUP(I11023,'DE-PARA'!B:D,3,0),VLOOKUP(I11023,'DE-PARA'!C:D,2,0)),"NÃO ENCONTRADO")</f>
        <v>Outras Saídas</v>
      </c>
      <c r="L11023" s="50" t="str">
        <f>VLOOKUP(K11023,'Base -Receita-Despesa'!$B:$AS,1,FALSE)</f>
        <v>Outras Saídas</v>
      </c>
    </row>
    <row r="11024" spans="1:12" ht="15" customHeight="1" x14ac:dyDescent="0.3">
      <c r="A11024" s="82" t="str">
        <f t="shared" si="344"/>
        <v>2018</v>
      </c>
      <c r="B11024" s="72" t="s">
        <v>2228</v>
      </c>
      <c r="C11024" s="73" t="s">
        <v>138</v>
      </c>
      <c r="D11024" s="74" t="str">
        <f t="shared" si="345"/>
        <v>set/2018</v>
      </c>
      <c r="E11024" s="53">
        <v>43354</v>
      </c>
      <c r="F11024" s="75" t="s">
        <v>1261</v>
      </c>
      <c r="G11024" s="72" t="s">
        <v>2229</v>
      </c>
      <c r="H11024" s="49" t="s">
        <v>2250</v>
      </c>
      <c r="I11024" s="49" t="s">
        <v>135</v>
      </c>
      <c r="J11024" s="76">
        <v>-9.5</v>
      </c>
      <c r="K11024" s="83" t="str">
        <f>IFERROR(IFERROR(VLOOKUP(I11024,'DE-PARA'!B:D,3,0),VLOOKUP(I11024,'DE-PARA'!C:D,2,0)),"NÃO ENCONTRADO")</f>
        <v>Outras Saídas</v>
      </c>
      <c r="L11024" s="50" t="str">
        <f>VLOOKUP(K11024,'Base -Receita-Despesa'!$B:$AS,1,FALSE)</f>
        <v>Outras Saídas</v>
      </c>
    </row>
    <row r="11025" spans="1:12" ht="15" customHeight="1" x14ac:dyDescent="0.3">
      <c r="A11025" s="82" t="str">
        <f t="shared" si="344"/>
        <v>2018</v>
      </c>
      <c r="B11025" s="72" t="s">
        <v>2228</v>
      </c>
      <c r="C11025" s="73" t="s">
        <v>138</v>
      </c>
      <c r="D11025" s="74" t="str">
        <f t="shared" si="345"/>
        <v>set/2018</v>
      </c>
      <c r="E11025" s="53">
        <v>43354</v>
      </c>
      <c r="F11025" s="75" t="s">
        <v>1261</v>
      </c>
      <c r="G11025" s="72" t="s">
        <v>2229</v>
      </c>
      <c r="H11025" s="49" t="s">
        <v>2250</v>
      </c>
      <c r="I11025" s="49" t="s">
        <v>135</v>
      </c>
      <c r="J11025" s="76">
        <v>-9.5</v>
      </c>
      <c r="K11025" s="83" t="str">
        <f>IFERROR(IFERROR(VLOOKUP(I11025,'DE-PARA'!B:D,3,0),VLOOKUP(I11025,'DE-PARA'!C:D,2,0)),"NÃO ENCONTRADO")</f>
        <v>Outras Saídas</v>
      </c>
      <c r="L11025" s="50" t="str">
        <f>VLOOKUP(K11025,'Base -Receita-Despesa'!$B:$AS,1,FALSE)</f>
        <v>Outras Saídas</v>
      </c>
    </row>
    <row r="11026" spans="1:12" ht="15" customHeight="1" x14ac:dyDescent="0.3">
      <c r="A11026" s="82" t="str">
        <f t="shared" si="344"/>
        <v>2018</v>
      </c>
      <c r="B11026" s="72" t="s">
        <v>2228</v>
      </c>
      <c r="C11026" s="73" t="s">
        <v>138</v>
      </c>
      <c r="D11026" s="74" t="str">
        <f t="shared" si="345"/>
        <v>set/2018</v>
      </c>
      <c r="E11026" s="53">
        <v>43354</v>
      </c>
      <c r="F11026" s="75" t="s">
        <v>1261</v>
      </c>
      <c r="G11026" s="72" t="s">
        <v>2229</v>
      </c>
      <c r="H11026" s="49" t="s">
        <v>2250</v>
      </c>
      <c r="I11026" s="49" t="s">
        <v>135</v>
      </c>
      <c r="J11026" s="76">
        <v>-9.5</v>
      </c>
      <c r="K11026" s="83" t="str">
        <f>IFERROR(IFERROR(VLOOKUP(I11026,'DE-PARA'!B:D,3,0),VLOOKUP(I11026,'DE-PARA'!C:D,2,0)),"NÃO ENCONTRADO")</f>
        <v>Outras Saídas</v>
      </c>
      <c r="L11026" s="50" t="str">
        <f>VLOOKUP(K11026,'Base -Receita-Despesa'!$B:$AS,1,FALSE)</f>
        <v>Outras Saídas</v>
      </c>
    </row>
    <row r="11027" spans="1:12" ht="15" customHeight="1" x14ac:dyDescent="0.3">
      <c r="A11027" s="82" t="str">
        <f t="shared" si="344"/>
        <v>2018</v>
      </c>
      <c r="B11027" s="72" t="s">
        <v>2228</v>
      </c>
      <c r="C11027" s="73" t="s">
        <v>138</v>
      </c>
      <c r="D11027" s="74" t="str">
        <f t="shared" si="345"/>
        <v>set/2018</v>
      </c>
      <c r="E11027" s="53">
        <v>43354</v>
      </c>
      <c r="F11027" s="75" t="s">
        <v>1261</v>
      </c>
      <c r="G11027" s="72" t="s">
        <v>2229</v>
      </c>
      <c r="H11027" s="49" t="s">
        <v>2250</v>
      </c>
      <c r="I11027" s="49" t="s">
        <v>135</v>
      </c>
      <c r="J11027" s="76">
        <v>-9.5</v>
      </c>
      <c r="K11027" s="83" t="str">
        <f>IFERROR(IFERROR(VLOOKUP(I11027,'DE-PARA'!B:D,3,0),VLOOKUP(I11027,'DE-PARA'!C:D,2,0)),"NÃO ENCONTRADO")</f>
        <v>Outras Saídas</v>
      </c>
      <c r="L11027" s="50" t="str">
        <f>VLOOKUP(K11027,'Base -Receita-Despesa'!$B:$AS,1,FALSE)</f>
        <v>Outras Saídas</v>
      </c>
    </row>
    <row r="11028" spans="1:12" ht="15" customHeight="1" x14ac:dyDescent="0.3">
      <c r="A11028" s="82" t="str">
        <f t="shared" si="344"/>
        <v>2018</v>
      </c>
      <c r="B11028" s="72" t="s">
        <v>2228</v>
      </c>
      <c r="C11028" s="73" t="s">
        <v>138</v>
      </c>
      <c r="D11028" s="74" t="str">
        <f t="shared" si="345"/>
        <v>set/2018</v>
      </c>
      <c r="E11028" s="53">
        <v>43354</v>
      </c>
      <c r="F11028" s="75">
        <v>14</v>
      </c>
      <c r="G11028" s="72" t="s">
        <v>2229</v>
      </c>
      <c r="H11028" s="49" t="s">
        <v>2351</v>
      </c>
      <c r="I11028" s="49" t="s">
        <v>145</v>
      </c>
      <c r="J11028" s="76">
        <v>-18234.43</v>
      </c>
      <c r="K11028" s="83" t="str">
        <f>IFERROR(IFERROR(VLOOKUP(I11028,'DE-PARA'!B:D,3,0),VLOOKUP(I11028,'DE-PARA'!C:D,2,0)),"NÃO ENCONTRADO")</f>
        <v>Serviços</v>
      </c>
      <c r="L11028" s="50" t="str">
        <f>VLOOKUP(K11028,'Base -Receita-Despesa'!$B:$AS,1,FALSE)</f>
        <v>Serviços</v>
      </c>
    </row>
    <row r="11029" spans="1:12" ht="15" customHeight="1" x14ac:dyDescent="0.3">
      <c r="A11029" s="82" t="str">
        <f t="shared" si="344"/>
        <v>2018</v>
      </c>
      <c r="B11029" s="72" t="s">
        <v>2228</v>
      </c>
      <c r="C11029" s="73" t="s">
        <v>138</v>
      </c>
      <c r="D11029" s="74" t="str">
        <f t="shared" si="345"/>
        <v>set/2018</v>
      </c>
      <c r="E11029" s="53">
        <v>43355</v>
      </c>
      <c r="F11029" s="75">
        <v>10363</v>
      </c>
      <c r="G11029" s="72" t="s">
        <v>2330</v>
      </c>
      <c r="H11029" s="49" t="s">
        <v>2315</v>
      </c>
      <c r="I11029" s="49" t="s">
        <v>2181</v>
      </c>
      <c r="J11029" s="76">
        <v>-913.5</v>
      </c>
      <c r="K11029" s="83" t="str">
        <f>IFERROR(IFERROR(VLOOKUP(I11029,'DE-PARA'!B:D,3,0),VLOOKUP(I11029,'DE-PARA'!C:D,2,0)),"NÃO ENCONTRADO")</f>
        <v>Materiais</v>
      </c>
      <c r="L11029" s="50" t="str">
        <f>VLOOKUP(K11029,'Base -Receita-Despesa'!$B:$AS,1,FALSE)</f>
        <v>Materiais</v>
      </c>
    </row>
    <row r="11030" spans="1:12" ht="15" customHeight="1" x14ac:dyDescent="0.3">
      <c r="A11030" s="82" t="str">
        <f t="shared" si="344"/>
        <v>2018</v>
      </c>
      <c r="B11030" s="72" t="s">
        <v>2228</v>
      </c>
      <c r="C11030" s="73" t="s">
        <v>138</v>
      </c>
      <c r="D11030" s="74" t="str">
        <f t="shared" si="345"/>
        <v>set/2018</v>
      </c>
      <c r="E11030" s="53">
        <v>43355</v>
      </c>
      <c r="F11030" s="75">
        <v>1628</v>
      </c>
      <c r="G11030" s="72" t="s">
        <v>2229</v>
      </c>
      <c r="H11030" s="49" t="s">
        <v>3147</v>
      </c>
      <c r="I11030" s="49" t="s">
        <v>2217</v>
      </c>
      <c r="J11030" s="76">
        <v>-520</v>
      </c>
      <c r="K11030" s="83" t="str">
        <f>IFERROR(IFERROR(VLOOKUP(I11030,'DE-PARA'!B:D,3,0),VLOOKUP(I11030,'DE-PARA'!C:D,2,0)),"NÃO ENCONTRADO")</f>
        <v>Investimentos</v>
      </c>
      <c r="L11030" s="50" t="str">
        <f>VLOOKUP(K11030,'Base -Receita-Despesa'!$B:$AS,1,FALSE)</f>
        <v>Investimentos</v>
      </c>
    </row>
    <row r="11031" spans="1:12" ht="15" customHeight="1" x14ac:dyDescent="0.3">
      <c r="A11031" s="82" t="str">
        <f t="shared" si="344"/>
        <v>2018</v>
      </c>
      <c r="B11031" s="72" t="s">
        <v>2228</v>
      </c>
      <c r="C11031" s="73" t="s">
        <v>138</v>
      </c>
      <c r="D11031" s="74" t="str">
        <f t="shared" si="345"/>
        <v>set/2018</v>
      </c>
      <c r="E11031" s="53">
        <v>43355</v>
      </c>
      <c r="F11031" s="75">
        <v>613</v>
      </c>
      <c r="G11031" s="72" t="s">
        <v>2229</v>
      </c>
      <c r="H11031" s="49" t="s">
        <v>3148</v>
      </c>
      <c r="I11031" s="49" t="s">
        <v>2182</v>
      </c>
      <c r="J11031" s="76">
        <v>-870</v>
      </c>
      <c r="K11031" s="83" t="str">
        <f>IFERROR(IFERROR(VLOOKUP(I11031,'DE-PARA'!B:D,3,0),VLOOKUP(I11031,'DE-PARA'!C:D,2,0)),"NÃO ENCONTRADO")</f>
        <v>Materiais</v>
      </c>
      <c r="L11031" s="50" t="str">
        <f>VLOOKUP(K11031,'Base -Receita-Despesa'!$B:$AS,1,FALSE)</f>
        <v>Materiais</v>
      </c>
    </row>
    <row r="11032" spans="1:12" ht="15" customHeight="1" x14ac:dyDescent="0.3">
      <c r="A11032" s="82" t="str">
        <f t="shared" si="344"/>
        <v>2018</v>
      </c>
      <c r="B11032" s="72" t="s">
        <v>2228</v>
      </c>
      <c r="C11032" s="73" t="s">
        <v>138</v>
      </c>
      <c r="D11032" s="74" t="str">
        <f t="shared" si="345"/>
        <v>set/2018</v>
      </c>
      <c r="E11032" s="53">
        <v>43355</v>
      </c>
      <c r="F11032" s="75">
        <v>50371</v>
      </c>
      <c r="G11032" s="72" t="s">
        <v>2229</v>
      </c>
      <c r="H11032" s="49" t="s">
        <v>3149</v>
      </c>
      <c r="I11032" s="49" t="s">
        <v>2182</v>
      </c>
      <c r="J11032" s="76">
        <v>-930</v>
      </c>
      <c r="K11032" s="83" t="str">
        <f>IFERROR(IFERROR(VLOOKUP(I11032,'DE-PARA'!B:D,3,0),VLOOKUP(I11032,'DE-PARA'!C:D,2,0)),"NÃO ENCONTRADO")</f>
        <v>Materiais</v>
      </c>
      <c r="L11032" s="50" t="str">
        <f>VLOOKUP(K11032,'Base -Receita-Despesa'!$B:$AS,1,FALSE)</f>
        <v>Materiais</v>
      </c>
    </row>
    <row r="11033" spans="1:12" ht="15" customHeight="1" x14ac:dyDescent="0.3">
      <c r="A11033" s="82" t="str">
        <f t="shared" si="344"/>
        <v>2018</v>
      </c>
      <c r="B11033" s="72" t="s">
        <v>2228</v>
      </c>
      <c r="C11033" s="73" t="s">
        <v>138</v>
      </c>
      <c r="D11033" s="74" t="str">
        <f t="shared" si="345"/>
        <v>set/2018</v>
      </c>
      <c r="E11033" s="53">
        <v>43355</v>
      </c>
      <c r="F11033" s="75">
        <v>427951</v>
      </c>
      <c r="G11033" s="72" t="s">
        <v>2229</v>
      </c>
      <c r="H11033" s="49" t="s">
        <v>3150</v>
      </c>
      <c r="I11033" s="49" t="s">
        <v>2181</v>
      </c>
      <c r="J11033" s="76">
        <v>-1170</v>
      </c>
      <c r="K11033" s="83" t="str">
        <f>IFERROR(IFERROR(VLOOKUP(I11033,'DE-PARA'!B:D,3,0),VLOOKUP(I11033,'DE-PARA'!C:D,2,0)),"NÃO ENCONTRADO")</f>
        <v>Materiais</v>
      </c>
      <c r="L11033" s="50" t="str">
        <f>VLOOKUP(K11033,'Base -Receita-Despesa'!$B:$AS,1,FALSE)</f>
        <v>Materiais</v>
      </c>
    </row>
    <row r="11034" spans="1:12" ht="15" customHeight="1" x14ac:dyDescent="0.3">
      <c r="A11034" s="82" t="str">
        <f t="shared" si="344"/>
        <v>2018</v>
      </c>
      <c r="B11034" s="72" t="s">
        <v>2228</v>
      </c>
      <c r="C11034" s="73" t="s">
        <v>138</v>
      </c>
      <c r="D11034" s="74" t="str">
        <f t="shared" si="345"/>
        <v>set/2018</v>
      </c>
      <c r="E11034" s="53">
        <v>43355</v>
      </c>
      <c r="F11034" s="75">
        <v>7812</v>
      </c>
      <c r="G11034" s="72" t="s">
        <v>2229</v>
      </c>
      <c r="H11034" s="49" t="s">
        <v>2704</v>
      </c>
      <c r="I11034" s="49" t="s">
        <v>2182</v>
      </c>
      <c r="J11034" s="76">
        <v>-756</v>
      </c>
      <c r="K11034" s="83" t="str">
        <f>IFERROR(IFERROR(VLOOKUP(I11034,'DE-PARA'!B:D,3,0),VLOOKUP(I11034,'DE-PARA'!C:D,2,0)),"NÃO ENCONTRADO")</f>
        <v>Materiais</v>
      </c>
      <c r="L11034" s="50" t="str">
        <f>VLOOKUP(K11034,'Base -Receita-Despesa'!$B:$AS,1,FALSE)</f>
        <v>Materiais</v>
      </c>
    </row>
    <row r="11035" spans="1:12" ht="15" customHeight="1" x14ac:dyDescent="0.3">
      <c r="A11035" s="82" t="str">
        <f t="shared" si="344"/>
        <v>2018</v>
      </c>
      <c r="B11035" s="72" t="s">
        <v>2228</v>
      </c>
      <c r="C11035" s="73" t="s">
        <v>138</v>
      </c>
      <c r="D11035" s="74" t="str">
        <f t="shared" si="345"/>
        <v>set/2018</v>
      </c>
      <c r="E11035" s="53">
        <v>43355</v>
      </c>
      <c r="F11035" s="75">
        <v>237332</v>
      </c>
      <c r="G11035" s="72" t="s">
        <v>2330</v>
      </c>
      <c r="H11035" s="49" t="s">
        <v>2236</v>
      </c>
      <c r="I11035" s="49" t="s">
        <v>2181</v>
      </c>
      <c r="J11035" s="76">
        <v>-917.5</v>
      </c>
      <c r="K11035" s="83" t="str">
        <f>IFERROR(IFERROR(VLOOKUP(I11035,'DE-PARA'!B:D,3,0),VLOOKUP(I11035,'DE-PARA'!C:D,2,0)),"NÃO ENCONTRADO")</f>
        <v>Materiais</v>
      </c>
      <c r="L11035" s="50" t="str">
        <f>VLOOKUP(K11035,'Base -Receita-Despesa'!$B:$AS,1,FALSE)</f>
        <v>Materiais</v>
      </c>
    </row>
    <row r="11036" spans="1:12" ht="15" customHeight="1" x14ac:dyDescent="0.3">
      <c r="A11036" s="82" t="str">
        <f t="shared" si="344"/>
        <v>2018</v>
      </c>
      <c r="B11036" s="72" t="s">
        <v>2228</v>
      </c>
      <c r="C11036" s="73" t="s">
        <v>138</v>
      </c>
      <c r="D11036" s="74" t="str">
        <f t="shared" si="345"/>
        <v>set/2018</v>
      </c>
      <c r="E11036" s="53">
        <v>43355</v>
      </c>
      <c r="F11036" s="75" t="s">
        <v>1070</v>
      </c>
      <c r="G11036" s="72" t="s">
        <v>2229</v>
      </c>
      <c r="H11036" s="49" t="s">
        <v>1071</v>
      </c>
      <c r="I11036" s="49" t="s">
        <v>1072</v>
      </c>
      <c r="J11036" s="76">
        <v>143967.88</v>
      </c>
      <c r="K11036" s="83" t="str">
        <f>IFERROR(IFERROR(VLOOKUP(I11036,'DE-PARA'!B:D,3,0),VLOOKUP(I11036,'DE-PARA'!C:D,2,0)),"NÃO ENCONTRADO")</f>
        <v>ENTRADA CONTA APLICAÇÃO (+)</v>
      </c>
      <c r="L11036" s="50" t="str">
        <f>VLOOKUP(K11036,'Base -Receita-Despesa'!$B:$AS,1,FALSE)</f>
        <v>ENTRADA CONTA APLICAÇÃO (+)</v>
      </c>
    </row>
    <row r="11037" spans="1:12" ht="15" customHeight="1" x14ac:dyDescent="0.3">
      <c r="A11037" s="82" t="str">
        <f t="shared" si="344"/>
        <v>2018</v>
      </c>
      <c r="B11037" s="72" t="s">
        <v>2228</v>
      </c>
      <c r="C11037" s="73" t="s">
        <v>138</v>
      </c>
      <c r="D11037" s="74" t="str">
        <f t="shared" si="345"/>
        <v>set/2018</v>
      </c>
      <c r="E11037" s="53">
        <v>43355</v>
      </c>
      <c r="F11037" s="75" t="s">
        <v>1261</v>
      </c>
      <c r="G11037" s="72" t="s">
        <v>2229</v>
      </c>
      <c r="H11037" s="49" t="s">
        <v>2250</v>
      </c>
      <c r="I11037" s="49" t="s">
        <v>135</v>
      </c>
      <c r="J11037" s="76">
        <v>-9.5</v>
      </c>
      <c r="K11037" s="83" t="str">
        <f>IFERROR(IFERROR(VLOOKUP(I11037,'DE-PARA'!B:D,3,0),VLOOKUP(I11037,'DE-PARA'!C:D,2,0)),"NÃO ENCONTRADO")</f>
        <v>Outras Saídas</v>
      </c>
      <c r="L11037" s="50" t="str">
        <f>VLOOKUP(K11037,'Base -Receita-Despesa'!$B:$AS,1,FALSE)</f>
        <v>Outras Saídas</v>
      </c>
    </row>
    <row r="11038" spans="1:12" ht="15" customHeight="1" x14ac:dyDescent="0.3">
      <c r="A11038" s="82" t="str">
        <f t="shared" si="344"/>
        <v>2018</v>
      </c>
      <c r="B11038" s="72" t="s">
        <v>2228</v>
      </c>
      <c r="C11038" s="73" t="s">
        <v>138</v>
      </c>
      <c r="D11038" s="74" t="str">
        <f t="shared" si="345"/>
        <v>set/2018</v>
      </c>
      <c r="E11038" s="53">
        <v>43355</v>
      </c>
      <c r="F11038" s="75" t="s">
        <v>1261</v>
      </c>
      <c r="G11038" s="72" t="s">
        <v>2229</v>
      </c>
      <c r="H11038" s="49" t="s">
        <v>2250</v>
      </c>
      <c r="I11038" s="49" t="s">
        <v>135</v>
      </c>
      <c r="J11038" s="76">
        <v>-9.5</v>
      </c>
      <c r="K11038" s="83" t="str">
        <f>IFERROR(IFERROR(VLOOKUP(I11038,'DE-PARA'!B:D,3,0),VLOOKUP(I11038,'DE-PARA'!C:D,2,0)),"NÃO ENCONTRADO")</f>
        <v>Outras Saídas</v>
      </c>
      <c r="L11038" s="50" t="str">
        <f>VLOOKUP(K11038,'Base -Receita-Despesa'!$B:$AS,1,FALSE)</f>
        <v>Outras Saídas</v>
      </c>
    </row>
    <row r="11039" spans="1:12" ht="15" customHeight="1" x14ac:dyDescent="0.3">
      <c r="A11039" s="82" t="str">
        <f t="shared" si="344"/>
        <v>2018</v>
      </c>
      <c r="B11039" s="72" t="s">
        <v>2228</v>
      </c>
      <c r="C11039" s="73" t="s">
        <v>138</v>
      </c>
      <c r="D11039" s="74" t="str">
        <f t="shared" si="345"/>
        <v>set/2018</v>
      </c>
      <c r="E11039" s="53">
        <v>43355</v>
      </c>
      <c r="F11039" s="75" t="s">
        <v>1261</v>
      </c>
      <c r="G11039" s="72" t="s">
        <v>2229</v>
      </c>
      <c r="H11039" s="49" t="s">
        <v>2250</v>
      </c>
      <c r="I11039" s="49" t="s">
        <v>135</v>
      </c>
      <c r="J11039" s="76">
        <v>-9.5</v>
      </c>
      <c r="K11039" s="83" t="str">
        <f>IFERROR(IFERROR(VLOOKUP(I11039,'DE-PARA'!B:D,3,0),VLOOKUP(I11039,'DE-PARA'!C:D,2,0)),"NÃO ENCONTRADO")</f>
        <v>Outras Saídas</v>
      </c>
      <c r="L11039" s="50" t="str">
        <f>VLOOKUP(K11039,'Base -Receita-Despesa'!$B:$AS,1,FALSE)</f>
        <v>Outras Saídas</v>
      </c>
    </row>
    <row r="11040" spans="1:12" ht="15" customHeight="1" x14ac:dyDescent="0.3">
      <c r="A11040" s="82" t="str">
        <f t="shared" si="344"/>
        <v>2018</v>
      </c>
      <c r="B11040" s="72" t="s">
        <v>2228</v>
      </c>
      <c r="C11040" s="73" t="s">
        <v>138</v>
      </c>
      <c r="D11040" s="74" t="str">
        <f t="shared" si="345"/>
        <v>set/2018</v>
      </c>
      <c r="E11040" s="53">
        <v>43355</v>
      </c>
      <c r="F11040" s="75" t="s">
        <v>1261</v>
      </c>
      <c r="G11040" s="72" t="s">
        <v>2229</v>
      </c>
      <c r="H11040" s="49" t="s">
        <v>2250</v>
      </c>
      <c r="I11040" s="49" t="s">
        <v>135</v>
      </c>
      <c r="J11040" s="76">
        <v>-9.5</v>
      </c>
      <c r="K11040" s="83" t="str">
        <f>IFERROR(IFERROR(VLOOKUP(I11040,'DE-PARA'!B:D,3,0),VLOOKUP(I11040,'DE-PARA'!C:D,2,0)),"NÃO ENCONTRADO")</f>
        <v>Outras Saídas</v>
      </c>
      <c r="L11040" s="50" t="str">
        <f>VLOOKUP(K11040,'Base -Receita-Despesa'!$B:$AS,1,FALSE)</f>
        <v>Outras Saídas</v>
      </c>
    </row>
    <row r="11041" spans="1:12" ht="15" customHeight="1" x14ac:dyDescent="0.3">
      <c r="A11041" s="82" t="str">
        <f t="shared" si="344"/>
        <v>2018</v>
      </c>
      <c r="B11041" s="72" t="s">
        <v>2228</v>
      </c>
      <c r="C11041" s="73" t="s">
        <v>138</v>
      </c>
      <c r="D11041" s="74" t="str">
        <f t="shared" si="345"/>
        <v>set/2018</v>
      </c>
      <c r="E11041" s="53">
        <v>43355</v>
      </c>
      <c r="F11041" s="75" t="s">
        <v>1261</v>
      </c>
      <c r="G11041" s="72" t="s">
        <v>2229</v>
      </c>
      <c r="H11041" s="49" t="s">
        <v>2250</v>
      </c>
      <c r="I11041" s="49" t="s">
        <v>135</v>
      </c>
      <c r="J11041" s="76">
        <v>-9.5</v>
      </c>
      <c r="K11041" s="83" t="str">
        <f>IFERROR(IFERROR(VLOOKUP(I11041,'DE-PARA'!B:D,3,0),VLOOKUP(I11041,'DE-PARA'!C:D,2,0)),"NÃO ENCONTRADO")</f>
        <v>Outras Saídas</v>
      </c>
      <c r="L11041" s="50" t="str">
        <f>VLOOKUP(K11041,'Base -Receita-Despesa'!$B:$AS,1,FALSE)</f>
        <v>Outras Saídas</v>
      </c>
    </row>
    <row r="11042" spans="1:12" ht="15" customHeight="1" x14ac:dyDescent="0.3">
      <c r="A11042" s="82" t="str">
        <f t="shared" si="344"/>
        <v>2018</v>
      </c>
      <c r="B11042" s="72" t="s">
        <v>2228</v>
      </c>
      <c r="C11042" s="73" t="s">
        <v>138</v>
      </c>
      <c r="D11042" s="74" t="str">
        <f t="shared" si="345"/>
        <v>set/2018</v>
      </c>
      <c r="E11042" s="53">
        <v>43355</v>
      </c>
      <c r="F11042" s="75">
        <v>1901</v>
      </c>
      <c r="G11042" s="72" t="s">
        <v>2229</v>
      </c>
      <c r="H11042" s="49" t="s">
        <v>1605</v>
      </c>
      <c r="I11042" s="49" t="s">
        <v>118</v>
      </c>
      <c r="J11042" s="76">
        <v>-103061.01</v>
      </c>
      <c r="K11042" s="83" t="str">
        <f>IFERROR(IFERROR(VLOOKUP(I11042,'DE-PARA'!B:D,3,0),VLOOKUP(I11042,'DE-PARA'!C:D,2,0)),"NÃO ENCONTRADO")</f>
        <v>Serviços</v>
      </c>
      <c r="L11042" s="50" t="str">
        <f>VLOOKUP(K11042,'Base -Receita-Despesa'!$B:$AS,1,FALSE)</f>
        <v>Serviços</v>
      </c>
    </row>
    <row r="11043" spans="1:12" ht="15" customHeight="1" x14ac:dyDescent="0.3">
      <c r="A11043" s="82" t="str">
        <f t="shared" si="344"/>
        <v>2018</v>
      </c>
      <c r="B11043" s="72" t="s">
        <v>2228</v>
      </c>
      <c r="C11043" s="73" t="s">
        <v>138</v>
      </c>
      <c r="D11043" s="74" t="str">
        <f t="shared" si="345"/>
        <v>set/2018</v>
      </c>
      <c r="E11043" s="53">
        <v>43355</v>
      </c>
      <c r="F11043" s="75">
        <v>5066</v>
      </c>
      <c r="G11043" s="72" t="s">
        <v>2229</v>
      </c>
      <c r="H11043" s="49" t="s">
        <v>2349</v>
      </c>
      <c r="I11043" s="49" t="s">
        <v>181</v>
      </c>
      <c r="J11043" s="76">
        <v>-13660.35</v>
      </c>
      <c r="K11043" s="83" t="str">
        <f>IFERROR(IFERROR(VLOOKUP(I11043,'DE-PARA'!B:D,3,0),VLOOKUP(I11043,'DE-PARA'!C:D,2,0)),"NÃO ENCONTRADO")</f>
        <v>Serviços</v>
      </c>
      <c r="L11043" s="50" t="str">
        <f>VLOOKUP(K11043,'Base -Receita-Despesa'!$B:$AS,1,FALSE)</f>
        <v>Serviços</v>
      </c>
    </row>
    <row r="11044" spans="1:12" ht="15" customHeight="1" x14ac:dyDescent="0.3">
      <c r="A11044" s="82" t="str">
        <f t="shared" si="344"/>
        <v>2018</v>
      </c>
      <c r="B11044" s="72" t="s">
        <v>2228</v>
      </c>
      <c r="C11044" s="73" t="s">
        <v>138</v>
      </c>
      <c r="D11044" s="74" t="str">
        <f t="shared" si="345"/>
        <v>set/2018</v>
      </c>
      <c r="E11044" s="53">
        <v>43355</v>
      </c>
      <c r="F11044" s="75">
        <v>5065</v>
      </c>
      <c r="G11044" s="72" t="s">
        <v>2229</v>
      </c>
      <c r="H11044" s="49" t="s">
        <v>2349</v>
      </c>
      <c r="I11044" s="49" t="s">
        <v>181</v>
      </c>
      <c r="J11044" s="76">
        <v>-20085.3</v>
      </c>
      <c r="K11044" s="83" t="str">
        <f>IFERROR(IFERROR(VLOOKUP(I11044,'DE-PARA'!B:D,3,0),VLOOKUP(I11044,'DE-PARA'!C:D,2,0)),"NÃO ENCONTRADO")</f>
        <v>Serviços</v>
      </c>
      <c r="L11044" s="50" t="str">
        <f>VLOOKUP(K11044,'Base -Receita-Despesa'!$B:$AS,1,FALSE)</f>
        <v>Serviços</v>
      </c>
    </row>
    <row r="11045" spans="1:12" ht="15" customHeight="1" x14ac:dyDescent="0.3">
      <c r="A11045" s="82" t="str">
        <f t="shared" si="344"/>
        <v>2018</v>
      </c>
      <c r="B11045" s="72" t="s">
        <v>2228</v>
      </c>
      <c r="C11045" s="73" t="s">
        <v>138</v>
      </c>
      <c r="D11045" s="74" t="str">
        <f t="shared" si="345"/>
        <v>set/2018</v>
      </c>
      <c r="E11045" s="53">
        <v>43355</v>
      </c>
      <c r="F11045" s="75">
        <v>62831</v>
      </c>
      <c r="G11045" s="72" t="s">
        <v>2284</v>
      </c>
      <c r="H11045" s="49" t="s">
        <v>2310</v>
      </c>
      <c r="I11045" s="49" t="s">
        <v>2181</v>
      </c>
      <c r="J11045" s="76">
        <v>-1036.72</v>
      </c>
      <c r="K11045" s="83" t="str">
        <f>IFERROR(IFERROR(VLOOKUP(I11045,'DE-PARA'!B:D,3,0),VLOOKUP(I11045,'DE-PARA'!C:D,2,0)),"NÃO ENCONTRADO")</f>
        <v>Materiais</v>
      </c>
      <c r="L11045" s="50" t="str">
        <f>VLOOKUP(K11045,'Base -Receita-Despesa'!$B:$AS,1,FALSE)</f>
        <v>Materiais</v>
      </c>
    </row>
    <row r="11046" spans="1:12" ht="15" customHeight="1" x14ac:dyDescent="0.3">
      <c r="A11046" s="82" t="str">
        <f t="shared" si="344"/>
        <v>2018</v>
      </c>
      <c r="B11046" s="72" t="s">
        <v>2228</v>
      </c>
      <c r="C11046" s="73" t="s">
        <v>138</v>
      </c>
      <c r="D11046" s="74" t="str">
        <f t="shared" si="345"/>
        <v>set/2018</v>
      </c>
      <c r="E11046" s="53">
        <v>43356</v>
      </c>
      <c r="F11046" s="75" t="s">
        <v>2326</v>
      </c>
      <c r="G11046" s="72" t="s">
        <v>2229</v>
      </c>
      <c r="H11046" s="49" t="s">
        <v>1080</v>
      </c>
      <c r="I11046" s="49" t="s">
        <v>2209</v>
      </c>
      <c r="J11046" s="76">
        <v>-143.19999999999999</v>
      </c>
      <c r="K11046" s="83" t="str">
        <f>IFERROR(IFERROR(VLOOKUP(I11046,'DE-PARA'!B:D,3,0),VLOOKUP(I11046,'DE-PARA'!C:D,2,0)),"NÃO ENCONTRADO")</f>
        <v>Despesas com Viagens</v>
      </c>
      <c r="L11046" s="50" t="str">
        <f>VLOOKUP(K11046,'Base -Receita-Despesa'!$B:$AS,1,FALSE)</f>
        <v>Despesas com Viagens</v>
      </c>
    </row>
    <row r="11047" spans="1:12" ht="15" customHeight="1" x14ac:dyDescent="0.3">
      <c r="A11047" s="82" t="str">
        <f t="shared" si="344"/>
        <v>2018</v>
      </c>
      <c r="B11047" s="72" t="s">
        <v>2228</v>
      </c>
      <c r="C11047" s="73" t="s">
        <v>138</v>
      </c>
      <c r="D11047" s="74" t="str">
        <f t="shared" si="345"/>
        <v>set/2018</v>
      </c>
      <c r="E11047" s="53">
        <v>43356</v>
      </c>
      <c r="F11047" s="75" t="s">
        <v>2326</v>
      </c>
      <c r="G11047" s="72" t="s">
        <v>2229</v>
      </c>
      <c r="H11047" s="49" t="s">
        <v>1119</v>
      </c>
      <c r="I11047" s="49" t="s">
        <v>2209</v>
      </c>
      <c r="J11047" s="76">
        <v>-43.75</v>
      </c>
      <c r="K11047" s="83" t="str">
        <f>IFERROR(IFERROR(VLOOKUP(I11047,'DE-PARA'!B:D,3,0),VLOOKUP(I11047,'DE-PARA'!C:D,2,0)),"NÃO ENCONTRADO")</f>
        <v>Despesas com Viagens</v>
      </c>
      <c r="L11047" s="50" t="str">
        <f>VLOOKUP(K11047,'Base -Receita-Despesa'!$B:$AS,1,FALSE)</f>
        <v>Despesas com Viagens</v>
      </c>
    </row>
    <row r="11048" spans="1:12" ht="15" customHeight="1" x14ac:dyDescent="0.3">
      <c r="A11048" s="82" t="str">
        <f t="shared" si="344"/>
        <v>2018</v>
      </c>
      <c r="B11048" s="72" t="s">
        <v>2228</v>
      </c>
      <c r="C11048" s="73" t="s">
        <v>138</v>
      </c>
      <c r="D11048" s="74" t="str">
        <f t="shared" si="345"/>
        <v>set/2018</v>
      </c>
      <c r="E11048" s="53">
        <v>43356</v>
      </c>
      <c r="F11048" s="75">
        <v>3770</v>
      </c>
      <c r="G11048" s="72" t="s">
        <v>2229</v>
      </c>
      <c r="H11048" s="49" t="s">
        <v>2231</v>
      </c>
      <c r="I11048" s="49" t="s">
        <v>2185</v>
      </c>
      <c r="J11048" s="76">
        <v>-1881.6</v>
      </c>
      <c r="K11048" s="83" t="str">
        <f>IFERROR(IFERROR(VLOOKUP(I11048,'DE-PARA'!B:D,3,0),VLOOKUP(I11048,'DE-PARA'!C:D,2,0)),"NÃO ENCONTRADO")</f>
        <v>Materiais</v>
      </c>
      <c r="L11048" s="50" t="str">
        <f>VLOOKUP(K11048,'Base -Receita-Despesa'!$B:$AS,1,FALSE)</f>
        <v>Materiais</v>
      </c>
    </row>
    <row r="11049" spans="1:12" ht="15" customHeight="1" x14ac:dyDescent="0.3">
      <c r="A11049" s="82" t="str">
        <f t="shared" si="344"/>
        <v>2018</v>
      </c>
      <c r="B11049" s="72" t="s">
        <v>2228</v>
      </c>
      <c r="C11049" s="73" t="s">
        <v>138</v>
      </c>
      <c r="D11049" s="74" t="str">
        <f t="shared" si="345"/>
        <v>set/2018</v>
      </c>
      <c r="E11049" s="53">
        <v>43356</v>
      </c>
      <c r="F11049" s="75">
        <v>7025</v>
      </c>
      <c r="G11049" s="72" t="s">
        <v>2330</v>
      </c>
      <c r="H11049" s="49" t="s">
        <v>2315</v>
      </c>
      <c r="I11049" s="49" t="s">
        <v>2181</v>
      </c>
      <c r="J11049" s="76">
        <v>-1513</v>
      </c>
      <c r="K11049" s="83" t="str">
        <f>IFERROR(IFERROR(VLOOKUP(I11049,'DE-PARA'!B:D,3,0),VLOOKUP(I11049,'DE-PARA'!C:D,2,0)),"NÃO ENCONTRADO")</f>
        <v>Materiais</v>
      </c>
      <c r="L11049" s="50" t="str">
        <f>VLOOKUP(K11049,'Base -Receita-Despesa'!$B:$AS,1,FALSE)</f>
        <v>Materiais</v>
      </c>
    </row>
    <row r="11050" spans="1:12" ht="15" customHeight="1" x14ac:dyDescent="0.3">
      <c r="A11050" s="82" t="str">
        <f t="shared" si="344"/>
        <v>2018</v>
      </c>
      <c r="B11050" s="72" t="s">
        <v>2228</v>
      </c>
      <c r="C11050" s="73" t="s">
        <v>138</v>
      </c>
      <c r="D11050" s="74" t="str">
        <f t="shared" si="345"/>
        <v>set/2018</v>
      </c>
      <c r="E11050" s="53">
        <v>43356</v>
      </c>
      <c r="F11050" s="75">
        <v>7084</v>
      </c>
      <c r="G11050" s="72" t="s">
        <v>2229</v>
      </c>
      <c r="H11050" s="49" t="s">
        <v>2399</v>
      </c>
      <c r="I11050" s="49" t="s">
        <v>232</v>
      </c>
      <c r="J11050" s="76">
        <v>-730</v>
      </c>
      <c r="K11050" s="83" t="str">
        <f>IFERROR(IFERROR(VLOOKUP(I11050,'DE-PARA'!B:D,3,0),VLOOKUP(I11050,'DE-PARA'!C:D,2,0)),"NÃO ENCONTRADO")</f>
        <v>Materiais</v>
      </c>
      <c r="L11050" s="50" t="str">
        <f>VLOOKUP(K11050,'Base -Receita-Despesa'!$B:$AS,1,FALSE)</f>
        <v>Materiais</v>
      </c>
    </row>
    <row r="11051" spans="1:12" ht="15" customHeight="1" x14ac:dyDescent="0.3">
      <c r="A11051" s="82" t="str">
        <f t="shared" si="344"/>
        <v>2018</v>
      </c>
      <c r="B11051" s="72" t="s">
        <v>2228</v>
      </c>
      <c r="C11051" s="73" t="s">
        <v>138</v>
      </c>
      <c r="D11051" s="74" t="str">
        <f t="shared" si="345"/>
        <v>set/2018</v>
      </c>
      <c r="E11051" s="53">
        <v>43356</v>
      </c>
      <c r="F11051" s="75">
        <v>5523</v>
      </c>
      <c r="G11051" s="72" t="s">
        <v>2229</v>
      </c>
      <c r="H11051" s="49" t="s">
        <v>2319</v>
      </c>
      <c r="I11051" s="49" t="s">
        <v>2188</v>
      </c>
      <c r="J11051" s="76">
        <v>-150.27000000000001</v>
      </c>
      <c r="K11051" s="83" t="str">
        <f>IFERROR(IFERROR(VLOOKUP(I11051,'DE-PARA'!B:D,3,0),VLOOKUP(I11051,'DE-PARA'!C:D,2,0)),"NÃO ENCONTRADO")</f>
        <v>Materiais</v>
      </c>
      <c r="L11051" s="50" t="str">
        <f>VLOOKUP(K11051,'Base -Receita-Despesa'!$B:$AS,1,FALSE)</f>
        <v>Materiais</v>
      </c>
    </row>
    <row r="11052" spans="1:12" ht="15" customHeight="1" x14ac:dyDescent="0.3">
      <c r="A11052" s="82" t="str">
        <f t="shared" si="344"/>
        <v>2018</v>
      </c>
      <c r="B11052" s="72" t="s">
        <v>2228</v>
      </c>
      <c r="C11052" s="73" t="s">
        <v>138</v>
      </c>
      <c r="D11052" s="74" t="str">
        <f t="shared" si="345"/>
        <v>set/2018</v>
      </c>
      <c r="E11052" s="53">
        <v>43356</v>
      </c>
      <c r="F11052" s="75">
        <v>237344</v>
      </c>
      <c r="G11052" s="72" t="s">
        <v>2229</v>
      </c>
      <c r="H11052" s="49" t="s">
        <v>2236</v>
      </c>
      <c r="I11052" s="49" t="s">
        <v>2181</v>
      </c>
      <c r="J11052" s="76">
        <v>-328</v>
      </c>
      <c r="K11052" s="83" t="str">
        <f>IFERROR(IFERROR(VLOOKUP(I11052,'DE-PARA'!B:D,3,0),VLOOKUP(I11052,'DE-PARA'!C:D,2,0)),"NÃO ENCONTRADO")</f>
        <v>Materiais</v>
      </c>
      <c r="L11052" s="50" t="str">
        <f>VLOOKUP(K11052,'Base -Receita-Despesa'!$B:$AS,1,FALSE)</f>
        <v>Materiais</v>
      </c>
    </row>
    <row r="11053" spans="1:12" ht="15" customHeight="1" x14ac:dyDescent="0.3">
      <c r="A11053" s="82" t="str">
        <f t="shared" si="344"/>
        <v>2018</v>
      </c>
      <c r="B11053" s="72" t="s">
        <v>2228</v>
      </c>
      <c r="C11053" s="73" t="s">
        <v>138</v>
      </c>
      <c r="D11053" s="74" t="str">
        <f t="shared" si="345"/>
        <v>set/2018</v>
      </c>
      <c r="E11053" s="53">
        <v>43356</v>
      </c>
      <c r="F11053" s="75" t="s">
        <v>1070</v>
      </c>
      <c r="G11053" s="72" t="s">
        <v>2229</v>
      </c>
      <c r="H11053" s="49" t="s">
        <v>1071</v>
      </c>
      <c r="I11053" s="49" t="s">
        <v>1072</v>
      </c>
      <c r="J11053" s="76">
        <v>11522.39</v>
      </c>
      <c r="K11053" s="83" t="str">
        <f>IFERROR(IFERROR(VLOOKUP(I11053,'DE-PARA'!B:D,3,0),VLOOKUP(I11053,'DE-PARA'!C:D,2,0)),"NÃO ENCONTRADO")</f>
        <v>ENTRADA CONTA APLICAÇÃO (+)</v>
      </c>
      <c r="L11053" s="50" t="str">
        <f>VLOOKUP(K11053,'Base -Receita-Despesa'!$B:$AS,1,FALSE)</f>
        <v>ENTRADA CONTA APLICAÇÃO (+)</v>
      </c>
    </row>
    <row r="11054" spans="1:12" ht="15" customHeight="1" x14ac:dyDescent="0.3">
      <c r="A11054" s="82" t="str">
        <f t="shared" si="344"/>
        <v>2018</v>
      </c>
      <c r="B11054" s="72" t="s">
        <v>2228</v>
      </c>
      <c r="C11054" s="73" t="s">
        <v>138</v>
      </c>
      <c r="D11054" s="74" t="str">
        <f t="shared" si="345"/>
        <v>set/2018</v>
      </c>
      <c r="E11054" s="53">
        <v>43356</v>
      </c>
      <c r="F11054" s="75" t="s">
        <v>131</v>
      </c>
      <c r="G11054" s="72" t="s">
        <v>2229</v>
      </c>
      <c r="H11054" s="49" t="s">
        <v>2979</v>
      </c>
      <c r="I11054" s="49" t="s">
        <v>133</v>
      </c>
      <c r="J11054" s="76">
        <v>-1117.29</v>
      </c>
      <c r="K11054" s="83" t="str">
        <f>IFERROR(IFERROR(VLOOKUP(I11054,'DE-PARA'!B:D,3,0),VLOOKUP(I11054,'DE-PARA'!C:D,2,0)),"NÃO ENCONTRADO")</f>
        <v>Pessoal</v>
      </c>
      <c r="L11054" s="50" t="str">
        <f>VLOOKUP(K11054,'Base -Receita-Despesa'!$B:$AS,1,FALSE)</f>
        <v>Pessoal</v>
      </c>
    </row>
    <row r="11055" spans="1:12" ht="15" customHeight="1" x14ac:dyDescent="0.3">
      <c r="A11055" s="82" t="str">
        <f t="shared" si="344"/>
        <v>2018</v>
      </c>
      <c r="B11055" s="72" t="s">
        <v>2228</v>
      </c>
      <c r="C11055" s="73" t="s">
        <v>138</v>
      </c>
      <c r="D11055" s="74" t="str">
        <f t="shared" si="345"/>
        <v>set/2018</v>
      </c>
      <c r="E11055" s="53">
        <v>43356</v>
      </c>
      <c r="F11055" s="75">
        <v>204967</v>
      </c>
      <c r="G11055" s="72" t="s">
        <v>2229</v>
      </c>
      <c r="H11055" s="49" t="s">
        <v>2436</v>
      </c>
      <c r="I11055" s="49" t="s">
        <v>2182</v>
      </c>
      <c r="J11055" s="76">
        <v>-967.85</v>
      </c>
      <c r="K11055" s="83" t="str">
        <f>IFERROR(IFERROR(VLOOKUP(I11055,'DE-PARA'!B:D,3,0),VLOOKUP(I11055,'DE-PARA'!C:D,2,0)),"NÃO ENCONTRADO")</f>
        <v>Materiais</v>
      </c>
      <c r="L11055" s="50" t="str">
        <f>VLOOKUP(K11055,'Base -Receita-Despesa'!$B:$AS,1,FALSE)</f>
        <v>Materiais</v>
      </c>
    </row>
    <row r="11056" spans="1:12" ht="15" customHeight="1" x14ac:dyDescent="0.3">
      <c r="A11056" s="82" t="str">
        <f t="shared" si="344"/>
        <v>2018</v>
      </c>
      <c r="B11056" s="72" t="s">
        <v>2228</v>
      </c>
      <c r="C11056" s="73" t="s">
        <v>138</v>
      </c>
      <c r="D11056" s="74" t="str">
        <f t="shared" si="345"/>
        <v>set/2018</v>
      </c>
      <c r="E11056" s="53">
        <v>43356</v>
      </c>
      <c r="F11056" s="75" t="s">
        <v>1261</v>
      </c>
      <c r="G11056" s="72" t="s">
        <v>2229</v>
      </c>
      <c r="H11056" s="49" t="s">
        <v>2250</v>
      </c>
      <c r="I11056" s="49" t="s">
        <v>135</v>
      </c>
      <c r="J11056" s="76">
        <v>-9.5</v>
      </c>
      <c r="K11056" s="83" t="str">
        <f>IFERROR(IFERROR(VLOOKUP(I11056,'DE-PARA'!B:D,3,0),VLOOKUP(I11056,'DE-PARA'!C:D,2,0)),"NÃO ENCONTRADO")</f>
        <v>Outras Saídas</v>
      </c>
      <c r="L11056" s="50" t="str">
        <f>VLOOKUP(K11056,'Base -Receita-Despesa'!$B:$AS,1,FALSE)</f>
        <v>Outras Saídas</v>
      </c>
    </row>
    <row r="11057" spans="1:12" ht="15" customHeight="1" x14ac:dyDescent="0.3">
      <c r="A11057" s="82" t="str">
        <f t="shared" si="344"/>
        <v>2018</v>
      </c>
      <c r="B11057" s="72" t="s">
        <v>2228</v>
      </c>
      <c r="C11057" s="73" t="s">
        <v>138</v>
      </c>
      <c r="D11057" s="74" t="str">
        <f t="shared" si="345"/>
        <v>set/2018</v>
      </c>
      <c r="E11057" s="53">
        <v>43356</v>
      </c>
      <c r="F11057" s="75" t="s">
        <v>1261</v>
      </c>
      <c r="G11057" s="72" t="s">
        <v>2229</v>
      </c>
      <c r="H11057" s="49" t="s">
        <v>2250</v>
      </c>
      <c r="I11057" s="49" t="s">
        <v>135</v>
      </c>
      <c r="J11057" s="76">
        <v>-9.5</v>
      </c>
      <c r="K11057" s="83" t="str">
        <f>IFERROR(IFERROR(VLOOKUP(I11057,'DE-PARA'!B:D,3,0),VLOOKUP(I11057,'DE-PARA'!C:D,2,0)),"NÃO ENCONTRADO")</f>
        <v>Outras Saídas</v>
      </c>
      <c r="L11057" s="50" t="str">
        <f>VLOOKUP(K11057,'Base -Receita-Despesa'!$B:$AS,1,FALSE)</f>
        <v>Outras Saídas</v>
      </c>
    </row>
    <row r="11058" spans="1:12" ht="15" customHeight="1" x14ac:dyDescent="0.3">
      <c r="A11058" s="82" t="str">
        <f t="shared" si="344"/>
        <v>2018</v>
      </c>
      <c r="B11058" s="72" t="s">
        <v>2228</v>
      </c>
      <c r="C11058" s="73" t="s">
        <v>138</v>
      </c>
      <c r="D11058" s="74" t="str">
        <f t="shared" si="345"/>
        <v>set/2018</v>
      </c>
      <c r="E11058" s="53">
        <v>43356</v>
      </c>
      <c r="F11058" s="75" t="s">
        <v>1261</v>
      </c>
      <c r="G11058" s="72" t="s">
        <v>2229</v>
      </c>
      <c r="H11058" s="49" t="s">
        <v>2250</v>
      </c>
      <c r="I11058" s="49" t="s">
        <v>135</v>
      </c>
      <c r="J11058" s="76">
        <v>-9.5</v>
      </c>
      <c r="K11058" s="83" t="str">
        <f>IFERROR(IFERROR(VLOOKUP(I11058,'DE-PARA'!B:D,3,0),VLOOKUP(I11058,'DE-PARA'!C:D,2,0)),"NÃO ENCONTRADO")</f>
        <v>Outras Saídas</v>
      </c>
      <c r="L11058" s="50" t="str">
        <f>VLOOKUP(K11058,'Base -Receita-Despesa'!$B:$AS,1,FALSE)</f>
        <v>Outras Saídas</v>
      </c>
    </row>
    <row r="11059" spans="1:12" ht="15" customHeight="1" x14ac:dyDescent="0.3">
      <c r="A11059" s="82" t="str">
        <f t="shared" si="344"/>
        <v>2018</v>
      </c>
      <c r="B11059" s="72" t="s">
        <v>2228</v>
      </c>
      <c r="C11059" s="73" t="s">
        <v>138</v>
      </c>
      <c r="D11059" s="74" t="str">
        <f t="shared" si="345"/>
        <v>set/2018</v>
      </c>
      <c r="E11059" s="53">
        <v>43356</v>
      </c>
      <c r="F11059" s="75">
        <v>412</v>
      </c>
      <c r="G11059" s="72" t="s">
        <v>2229</v>
      </c>
      <c r="H11059" s="49" t="s">
        <v>2382</v>
      </c>
      <c r="I11059" s="49" t="s">
        <v>200</v>
      </c>
      <c r="J11059" s="76">
        <v>-4575.18</v>
      </c>
      <c r="K11059" s="83" t="str">
        <f>IFERROR(IFERROR(VLOOKUP(I11059,'DE-PARA'!B:D,3,0),VLOOKUP(I11059,'DE-PARA'!C:D,2,0)),"NÃO ENCONTRADO")</f>
        <v>Serviços</v>
      </c>
      <c r="L11059" s="50" t="str">
        <f>VLOOKUP(K11059,'Base -Receita-Despesa'!$B:$AS,1,FALSE)</f>
        <v>Serviços</v>
      </c>
    </row>
    <row r="11060" spans="1:12" ht="15" customHeight="1" x14ac:dyDescent="0.3">
      <c r="A11060" s="82" t="str">
        <f t="shared" si="344"/>
        <v>2018</v>
      </c>
      <c r="B11060" s="72" t="s">
        <v>2228</v>
      </c>
      <c r="C11060" s="73" t="s">
        <v>138</v>
      </c>
      <c r="D11060" s="74" t="str">
        <f t="shared" si="345"/>
        <v>set/2018</v>
      </c>
      <c r="E11060" s="53">
        <v>43356</v>
      </c>
      <c r="F11060" s="75" t="s">
        <v>2326</v>
      </c>
      <c r="G11060" s="72" t="s">
        <v>2229</v>
      </c>
      <c r="H11060" s="49" t="s">
        <v>2360</v>
      </c>
      <c r="I11060" s="49" t="s">
        <v>2209</v>
      </c>
      <c r="J11060" s="76">
        <v>-43.75</v>
      </c>
      <c r="K11060" s="83" t="str">
        <f>IFERROR(IFERROR(VLOOKUP(I11060,'DE-PARA'!B:D,3,0),VLOOKUP(I11060,'DE-PARA'!C:D,2,0)),"NÃO ENCONTRADO")</f>
        <v>Despesas com Viagens</v>
      </c>
      <c r="L11060" s="50" t="str">
        <f>VLOOKUP(K11060,'Base -Receita-Despesa'!$B:$AS,1,FALSE)</f>
        <v>Despesas com Viagens</v>
      </c>
    </row>
    <row r="11061" spans="1:12" ht="15" customHeight="1" x14ac:dyDescent="0.3">
      <c r="A11061" s="82" t="str">
        <f t="shared" si="344"/>
        <v>2018</v>
      </c>
      <c r="B11061" s="72" t="s">
        <v>2228</v>
      </c>
      <c r="C11061" s="73" t="s">
        <v>138</v>
      </c>
      <c r="D11061" s="74" t="str">
        <f t="shared" si="345"/>
        <v>set/2018</v>
      </c>
      <c r="E11061" s="53">
        <v>43357</v>
      </c>
      <c r="F11061" s="75">
        <v>183806</v>
      </c>
      <c r="G11061" s="72" t="s">
        <v>2330</v>
      </c>
      <c r="H11061" s="49" t="s">
        <v>2314</v>
      </c>
      <c r="I11061" s="49" t="s">
        <v>2181</v>
      </c>
      <c r="J11061" s="76">
        <v>-2097.21</v>
      </c>
      <c r="K11061" s="83" t="str">
        <f>IFERROR(IFERROR(VLOOKUP(I11061,'DE-PARA'!B:D,3,0),VLOOKUP(I11061,'DE-PARA'!C:D,2,0)),"NÃO ENCONTRADO")</f>
        <v>Materiais</v>
      </c>
      <c r="L11061" s="50" t="str">
        <f>VLOOKUP(K11061,'Base -Receita-Despesa'!$B:$AS,1,FALSE)</f>
        <v>Materiais</v>
      </c>
    </row>
    <row r="11062" spans="1:12" ht="15" customHeight="1" x14ac:dyDescent="0.3">
      <c r="A11062" s="82" t="str">
        <f t="shared" si="344"/>
        <v>2018</v>
      </c>
      <c r="B11062" s="72" t="s">
        <v>2228</v>
      </c>
      <c r="C11062" s="73" t="s">
        <v>138</v>
      </c>
      <c r="D11062" s="74" t="str">
        <f t="shared" si="345"/>
        <v>set/2018</v>
      </c>
      <c r="E11062" s="53">
        <v>43357</v>
      </c>
      <c r="F11062" s="75">
        <v>71961</v>
      </c>
      <c r="G11062" s="72" t="s">
        <v>2229</v>
      </c>
      <c r="H11062" s="49" t="s">
        <v>359</v>
      </c>
      <c r="I11062" s="49" t="s">
        <v>2181</v>
      </c>
      <c r="J11062" s="76">
        <v>-185.72</v>
      </c>
      <c r="K11062" s="83" t="str">
        <f>IFERROR(IFERROR(VLOOKUP(I11062,'DE-PARA'!B:D,3,0),VLOOKUP(I11062,'DE-PARA'!C:D,2,0)),"NÃO ENCONTRADO")</f>
        <v>Materiais</v>
      </c>
      <c r="L11062" s="50" t="str">
        <f>VLOOKUP(K11062,'Base -Receita-Despesa'!$B:$AS,1,FALSE)</f>
        <v>Materiais</v>
      </c>
    </row>
    <row r="11063" spans="1:12" ht="15" customHeight="1" x14ac:dyDescent="0.3">
      <c r="A11063" s="82" t="str">
        <f t="shared" si="344"/>
        <v>2018</v>
      </c>
      <c r="B11063" s="72" t="s">
        <v>2228</v>
      </c>
      <c r="C11063" s="73" t="s">
        <v>138</v>
      </c>
      <c r="D11063" s="74" t="str">
        <f t="shared" si="345"/>
        <v>set/2018</v>
      </c>
      <c r="E11063" s="53">
        <v>43357</v>
      </c>
      <c r="F11063" s="75">
        <v>307056</v>
      </c>
      <c r="G11063" s="72" t="s">
        <v>2229</v>
      </c>
      <c r="H11063" s="49" t="s">
        <v>2423</v>
      </c>
      <c r="I11063" s="49" t="s">
        <v>2181</v>
      </c>
      <c r="J11063" s="76">
        <v>-644</v>
      </c>
      <c r="K11063" s="83" t="str">
        <f>IFERROR(IFERROR(VLOOKUP(I11063,'DE-PARA'!B:D,3,0),VLOOKUP(I11063,'DE-PARA'!C:D,2,0)),"NÃO ENCONTRADO")</f>
        <v>Materiais</v>
      </c>
      <c r="L11063" s="50" t="str">
        <f>VLOOKUP(K11063,'Base -Receita-Despesa'!$B:$AS,1,FALSE)</f>
        <v>Materiais</v>
      </c>
    </row>
    <row r="11064" spans="1:12" ht="15" customHeight="1" x14ac:dyDescent="0.3">
      <c r="A11064" s="82" t="str">
        <f t="shared" si="344"/>
        <v>2018</v>
      </c>
      <c r="B11064" s="72" t="s">
        <v>2228</v>
      </c>
      <c r="C11064" s="73" t="s">
        <v>138</v>
      </c>
      <c r="D11064" s="74" t="str">
        <f t="shared" si="345"/>
        <v>set/2018</v>
      </c>
      <c r="E11064" s="53">
        <v>43357</v>
      </c>
      <c r="F11064" s="75">
        <v>15445</v>
      </c>
      <c r="G11064" s="72" t="s">
        <v>2229</v>
      </c>
      <c r="H11064" s="49" t="s">
        <v>2606</v>
      </c>
      <c r="I11064" s="49" t="s">
        <v>2181</v>
      </c>
      <c r="J11064" s="76">
        <v>-711</v>
      </c>
      <c r="K11064" s="83" t="str">
        <f>IFERROR(IFERROR(VLOOKUP(I11064,'DE-PARA'!B:D,3,0),VLOOKUP(I11064,'DE-PARA'!C:D,2,0)),"NÃO ENCONTRADO")</f>
        <v>Materiais</v>
      </c>
      <c r="L11064" s="50" t="str">
        <f>VLOOKUP(K11064,'Base -Receita-Despesa'!$B:$AS,1,FALSE)</f>
        <v>Materiais</v>
      </c>
    </row>
    <row r="11065" spans="1:12" ht="15" customHeight="1" x14ac:dyDescent="0.3">
      <c r="A11065" s="82" t="str">
        <f t="shared" si="344"/>
        <v>2018</v>
      </c>
      <c r="B11065" s="72" t="s">
        <v>2228</v>
      </c>
      <c r="C11065" s="73" t="s">
        <v>138</v>
      </c>
      <c r="D11065" s="74" t="str">
        <f t="shared" si="345"/>
        <v>set/2018</v>
      </c>
      <c r="E11065" s="53">
        <v>43357</v>
      </c>
      <c r="F11065" s="75">
        <v>995</v>
      </c>
      <c r="G11065" s="72" t="s">
        <v>2229</v>
      </c>
      <c r="H11065" s="49" t="s">
        <v>3151</v>
      </c>
      <c r="I11065" s="49" t="s">
        <v>2181</v>
      </c>
      <c r="J11065" s="76">
        <v>-510</v>
      </c>
      <c r="K11065" s="83" t="str">
        <f>IFERROR(IFERROR(VLOOKUP(I11065,'DE-PARA'!B:D,3,0),VLOOKUP(I11065,'DE-PARA'!C:D,2,0)),"NÃO ENCONTRADO")</f>
        <v>Materiais</v>
      </c>
      <c r="L11065" s="50" t="str">
        <f>VLOOKUP(K11065,'Base -Receita-Despesa'!$B:$AS,1,FALSE)</f>
        <v>Materiais</v>
      </c>
    </row>
    <row r="11066" spans="1:12" ht="15" customHeight="1" x14ac:dyDescent="0.3">
      <c r="A11066" s="82" t="str">
        <f t="shared" si="344"/>
        <v>2018</v>
      </c>
      <c r="B11066" s="72" t="s">
        <v>2228</v>
      </c>
      <c r="C11066" s="73" t="s">
        <v>138</v>
      </c>
      <c r="D11066" s="74" t="str">
        <f t="shared" si="345"/>
        <v>set/2018</v>
      </c>
      <c r="E11066" s="53">
        <v>43357</v>
      </c>
      <c r="F11066" s="75">
        <v>48506</v>
      </c>
      <c r="G11066" s="72" t="s">
        <v>2229</v>
      </c>
      <c r="H11066" s="49" t="s">
        <v>2321</v>
      </c>
      <c r="I11066" s="49" t="s">
        <v>2188</v>
      </c>
      <c r="J11066" s="76">
        <v>-281.7</v>
      </c>
      <c r="K11066" s="83" t="str">
        <f>IFERROR(IFERROR(VLOOKUP(I11066,'DE-PARA'!B:D,3,0),VLOOKUP(I11066,'DE-PARA'!C:D,2,0)),"NÃO ENCONTRADO")</f>
        <v>Materiais</v>
      </c>
      <c r="L11066" s="50" t="str">
        <f>VLOOKUP(K11066,'Base -Receita-Despesa'!$B:$AS,1,FALSE)</f>
        <v>Materiais</v>
      </c>
    </row>
    <row r="11067" spans="1:12" ht="15" customHeight="1" x14ac:dyDescent="0.3">
      <c r="A11067" s="82" t="str">
        <f t="shared" si="344"/>
        <v>2018</v>
      </c>
      <c r="B11067" s="72" t="s">
        <v>2228</v>
      </c>
      <c r="C11067" s="73" t="s">
        <v>138</v>
      </c>
      <c r="D11067" s="74" t="str">
        <f t="shared" si="345"/>
        <v>set/2018</v>
      </c>
      <c r="E11067" s="53">
        <v>43357</v>
      </c>
      <c r="F11067" s="75">
        <v>237121</v>
      </c>
      <c r="G11067" s="72" t="s">
        <v>2324</v>
      </c>
      <c r="H11067" s="49" t="s">
        <v>2236</v>
      </c>
      <c r="I11067" s="49" t="s">
        <v>2182</v>
      </c>
      <c r="J11067" s="76">
        <v>-265.86</v>
      </c>
      <c r="K11067" s="83" t="str">
        <f>IFERROR(IFERROR(VLOOKUP(I11067,'DE-PARA'!B:D,3,0),VLOOKUP(I11067,'DE-PARA'!C:D,2,0)),"NÃO ENCONTRADO")</f>
        <v>Materiais</v>
      </c>
      <c r="L11067" s="50" t="str">
        <f>VLOOKUP(K11067,'Base -Receita-Despesa'!$B:$AS,1,FALSE)</f>
        <v>Materiais</v>
      </c>
    </row>
    <row r="11068" spans="1:12" ht="15" customHeight="1" x14ac:dyDescent="0.3">
      <c r="A11068" s="82" t="str">
        <f t="shared" si="344"/>
        <v>2018</v>
      </c>
      <c r="B11068" s="72" t="s">
        <v>2228</v>
      </c>
      <c r="C11068" s="73" t="s">
        <v>138</v>
      </c>
      <c r="D11068" s="74" t="str">
        <f t="shared" si="345"/>
        <v>set/2018</v>
      </c>
      <c r="E11068" s="53">
        <v>43357</v>
      </c>
      <c r="F11068" s="75" t="s">
        <v>1070</v>
      </c>
      <c r="G11068" s="72" t="s">
        <v>2229</v>
      </c>
      <c r="H11068" s="49" t="s">
        <v>1071</v>
      </c>
      <c r="I11068" s="49" t="s">
        <v>1072</v>
      </c>
      <c r="J11068" s="76">
        <v>5917.16</v>
      </c>
      <c r="K11068" s="83" t="str">
        <f>IFERROR(IFERROR(VLOOKUP(I11068,'DE-PARA'!B:D,3,0),VLOOKUP(I11068,'DE-PARA'!C:D,2,0)),"NÃO ENCONTRADO")</f>
        <v>ENTRADA CONTA APLICAÇÃO (+)</v>
      </c>
      <c r="L11068" s="50" t="str">
        <f>VLOOKUP(K11068,'Base -Receita-Despesa'!$B:$AS,1,FALSE)</f>
        <v>ENTRADA CONTA APLICAÇÃO (+)</v>
      </c>
    </row>
    <row r="11069" spans="1:12" ht="15" customHeight="1" x14ac:dyDescent="0.3">
      <c r="A11069" s="82" t="str">
        <f t="shared" si="344"/>
        <v>2018</v>
      </c>
      <c r="B11069" s="72" t="s">
        <v>2228</v>
      </c>
      <c r="C11069" s="73" t="s">
        <v>138</v>
      </c>
      <c r="D11069" s="74" t="str">
        <f t="shared" si="345"/>
        <v>set/2018</v>
      </c>
      <c r="E11069" s="53">
        <v>43357</v>
      </c>
      <c r="F11069" s="75">
        <v>2783</v>
      </c>
      <c r="G11069" s="72" t="s">
        <v>2229</v>
      </c>
      <c r="H11069" s="49" t="s">
        <v>3152</v>
      </c>
      <c r="I11069" s="49" t="s">
        <v>2181</v>
      </c>
      <c r="J11069" s="76">
        <v>-364</v>
      </c>
      <c r="K11069" s="83" t="str">
        <f>IFERROR(IFERROR(VLOOKUP(I11069,'DE-PARA'!B:D,3,0),VLOOKUP(I11069,'DE-PARA'!C:D,2,0)),"NÃO ENCONTRADO")</f>
        <v>Materiais</v>
      </c>
      <c r="L11069" s="50" t="str">
        <f>VLOOKUP(K11069,'Base -Receita-Despesa'!$B:$AS,1,FALSE)</f>
        <v>Materiais</v>
      </c>
    </row>
    <row r="11070" spans="1:12" ht="15" customHeight="1" x14ac:dyDescent="0.3">
      <c r="A11070" s="82" t="str">
        <f t="shared" ref="A11070:A11132" si="346">IF(K11070="NÃO ENCONTRADO",0,RIGHT(D11070,4))</f>
        <v>2018</v>
      </c>
      <c r="B11070" s="72" t="s">
        <v>2228</v>
      </c>
      <c r="C11070" s="73" t="s">
        <v>138</v>
      </c>
      <c r="D11070" s="74" t="str">
        <f t="shared" si="345"/>
        <v>set/2018</v>
      </c>
      <c r="E11070" s="53">
        <v>43357</v>
      </c>
      <c r="F11070" s="75">
        <v>62738</v>
      </c>
      <c r="G11070" s="72" t="s">
        <v>2232</v>
      </c>
      <c r="H11070" s="49" t="s">
        <v>2239</v>
      </c>
      <c r="I11070" s="49" t="s">
        <v>2183</v>
      </c>
      <c r="J11070" s="76">
        <v>-857.67</v>
      </c>
      <c r="K11070" s="83" t="str">
        <f>IFERROR(IFERROR(VLOOKUP(I11070,'DE-PARA'!B:D,3,0),VLOOKUP(I11070,'DE-PARA'!C:D,2,0)),"NÃO ENCONTRADO")</f>
        <v>Materiais</v>
      </c>
      <c r="L11070" s="50" t="str">
        <f>VLOOKUP(K11070,'Base -Receita-Despesa'!$B:$AS,1,FALSE)</f>
        <v>Materiais</v>
      </c>
    </row>
    <row r="11071" spans="1:12" ht="15" customHeight="1" x14ac:dyDescent="0.3">
      <c r="A11071" s="82" t="str">
        <f t="shared" si="346"/>
        <v>2018</v>
      </c>
      <c r="B11071" s="72" t="s">
        <v>2228</v>
      </c>
      <c r="C11071" s="73" t="s">
        <v>138</v>
      </c>
      <c r="D11071" s="74" t="str">
        <f t="shared" si="345"/>
        <v>set/2018</v>
      </c>
      <c r="E11071" s="53">
        <v>43360</v>
      </c>
      <c r="F11071" s="75">
        <v>71055</v>
      </c>
      <c r="G11071" s="72" t="s">
        <v>2229</v>
      </c>
      <c r="H11071" s="49" t="s">
        <v>2231</v>
      </c>
      <c r="I11071" s="49" t="s">
        <v>2185</v>
      </c>
      <c r="J11071" s="76">
        <v>-75.27</v>
      </c>
      <c r="K11071" s="83" t="str">
        <f>IFERROR(IFERROR(VLOOKUP(I11071,'DE-PARA'!B:D,3,0),VLOOKUP(I11071,'DE-PARA'!C:D,2,0)),"NÃO ENCONTRADO")</f>
        <v>Materiais</v>
      </c>
      <c r="L11071" s="50" t="str">
        <f>VLOOKUP(K11071,'Base -Receita-Despesa'!$B:$AS,1,FALSE)</f>
        <v>Materiais</v>
      </c>
    </row>
    <row r="11072" spans="1:12" ht="15" customHeight="1" x14ac:dyDescent="0.3">
      <c r="A11072" s="82" t="str">
        <f t="shared" si="346"/>
        <v>2018</v>
      </c>
      <c r="B11072" s="72" t="s">
        <v>2228</v>
      </c>
      <c r="C11072" s="73" t="s">
        <v>138</v>
      </c>
      <c r="D11072" s="74" t="str">
        <f t="shared" si="345"/>
        <v>set/2018</v>
      </c>
      <c r="E11072" s="53">
        <v>43360</v>
      </c>
      <c r="F11072" s="75">
        <v>2177558</v>
      </c>
      <c r="G11072" s="72" t="s">
        <v>2229</v>
      </c>
      <c r="H11072" s="49" t="s">
        <v>2684</v>
      </c>
      <c r="I11072" s="49" t="s">
        <v>145</v>
      </c>
      <c r="J11072" s="76">
        <v>-2882.95</v>
      </c>
      <c r="K11072" s="83" t="str">
        <f>IFERROR(IFERROR(VLOOKUP(I11072,'DE-PARA'!B:D,3,0),VLOOKUP(I11072,'DE-PARA'!C:D,2,0)),"NÃO ENCONTRADO")</f>
        <v>Serviços</v>
      </c>
      <c r="L11072" s="50" t="str">
        <f>VLOOKUP(K11072,'Base -Receita-Despesa'!$B:$AS,1,FALSE)</f>
        <v>Serviços</v>
      </c>
    </row>
    <row r="11073" spans="1:12" ht="15" customHeight="1" x14ac:dyDescent="0.3">
      <c r="A11073" s="82" t="str">
        <f t="shared" si="346"/>
        <v>2018</v>
      </c>
      <c r="B11073" s="72" t="s">
        <v>2228</v>
      </c>
      <c r="C11073" s="73" t="s">
        <v>138</v>
      </c>
      <c r="D11073" s="74" t="str">
        <f t="shared" si="345"/>
        <v>set/2018</v>
      </c>
      <c r="E11073" s="53">
        <v>43360</v>
      </c>
      <c r="F11073" s="75">
        <v>80095</v>
      </c>
      <c r="G11073" s="72" t="s">
        <v>2229</v>
      </c>
      <c r="H11073" s="49" t="s">
        <v>2336</v>
      </c>
      <c r="I11073" s="49" t="s">
        <v>2192</v>
      </c>
      <c r="J11073" s="76">
        <v>-4061.62</v>
      </c>
      <c r="K11073" s="83" t="str">
        <f>IFERROR(IFERROR(VLOOKUP(I11073,'DE-PARA'!B:D,3,0),VLOOKUP(I11073,'DE-PARA'!C:D,2,0)),"NÃO ENCONTRADO")</f>
        <v>Materiais</v>
      </c>
      <c r="L11073" s="50" t="str">
        <f>VLOOKUP(K11073,'Base -Receita-Despesa'!$B:$AS,1,FALSE)</f>
        <v>Materiais</v>
      </c>
    </row>
    <row r="11074" spans="1:12" ht="15" customHeight="1" x14ac:dyDescent="0.3">
      <c r="A11074" s="82" t="str">
        <f t="shared" si="346"/>
        <v>2018</v>
      </c>
      <c r="B11074" s="72" t="s">
        <v>2228</v>
      </c>
      <c r="C11074" s="73" t="s">
        <v>138</v>
      </c>
      <c r="D11074" s="74" t="str">
        <f t="shared" si="345"/>
        <v>set/2018</v>
      </c>
      <c r="E11074" s="53">
        <v>43360</v>
      </c>
      <c r="F11074" s="75">
        <v>363</v>
      </c>
      <c r="G11074" s="72" t="s">
        <v>2229</v>
      </c>
      <c r="H11074" s="49" t="s">
        <v>2361</v>
      </c>
      <c r="I11074" s="49" t="s">
        <v>2202</v>
      </c>
      <c r="J11074" s="76">
        <v>-3980</v>
      </c>
      <c r="K11074" s="83" t="str">
        <f>IFERROR(IFERROR(VLOOKUP(I11074,'DE-PARA'!B:D,3,0),VLOOKUP(I11074,'DE-PARA'!C:D,2,0)),"NÃO ENCONTRADO")</f>
        <v>Serviços</v>
      </c>
      <c r="L11074" s="50" t="str">
        <f>VLOOKUP(K11074,'Base -Receita-Despesa'!$B:$AS,1,FALSE)</f>
        <v>Serviços</v>
      </c>
    </row>
    <row r="11075" spans="1:12" ht="15" customHeight="1" x14ac:dyDescent="0.3">
      <c r="A11075" s="82" t="str">
        <f t="shared" si="346"/>
        <v>2018</v>
      </c>
      <c r="B11075" s="72" t="s">
        <v>2228</v>
      </c>
      <c r="C11075" s="73" t="s">
        <v>138</v>
      </c>
      <c r="D11075" s="74" t="str">
        <f t="shared" si="345"/>
        <v>set/2018</v>
      </c>
      <c r="E11075" s="53">
        <v>43360</v>
      </c>
      <c r="F11075" s="75">
        <v>1054055</v>
      </c>
      <c r="G11075" s="72" t="s">
        <v>2229</v>
      </c>
      <c r="H11075" s="49" t="s">
        <v>2443</v>
      </c>
      <c r="I11075" s="49" t="s">
        <v>2181</v>
      </c>
      <c r="J11075" s="76">
        <v>-2108</v>
      </c>
      <c r="K11075" s="83" t="str">
        <f>IFERROR(IFERROR(VLOOKUP(I11075,'DE-PARA'!B:D,3,0),VLOOKUP(I11075,'DE-PARA'!C:D,2,0)),"NÃO ENCONTRADO")</f>
        <v>Materiais</v>
      </c>
      <c r="L11075" s="50" t="str">
        <f>VLOOKUP(K11075,'Base -Receita-Despesa'!$B:$AS,1,FALSE)</f>
        <v>Materiais</v>
      </c>
    </row>
    <row r="11076" spans="1:12" ht="15" customHeight="1" x14ac:dyDescent="0.3">
      <c r="A11076" s="82" t="str">
        <f t="shared" si="346"/>
        <v>2018</v>
      </c>
      <c r="B11076" s="72" t="s">
        <v>2228</v>
      </c>
      <c r="C11076" s="73" t="s">
        <v>138</v>
      </c>
      <c r="D11076" s="74" t="str">
        <f t="shared" ref="D11076:D11139" si="347">TEXT(E11076,"mmm/aaaa")</f>
        <v>set/2018</v>
      </c>
      <c r="E11076" s="53">
        <v>43360</v>
      </c>
      <c r="F11076" s="75">
        <v>12626</v>
      </c>
      <c r="G11076" s="72" t="s">
        <v>2229</v>
      </c>
      <c r="H11076" s="49" t="s">
        <v>3145</v>
      </c>
      <c r="I11076" s="49" t="s">
        <v>2181</v>
      </c>
      <c r="J11076" s="76">
        <v>-91</v>
      </c>
      <c r="K11076" s="83" t="str">
        <f>IFERROR(IFERROR(VLOOKUP(I11076,'DE-PARA'!B:D,3,0),VLOOKUP(I11076,'DE-PARA'!C:D,2,0)),"NÃO ENCONTRADO")</f>
        <v>Materiais</v>
      </c>
      <c r="L11076" s="50" t="str">
        <f>VLOOKUP(K11076,'Base -Receita-Despesa'!$B:$AS,1,FALSE)</f>
        <v>Materiais</v>
      </c>
    </row>
    <row r="11077" spans="1:12" ht="15" customHeight="1" x14ac:dyDescent="0.3">
      <c r="A11077" s="82" t="str">
        <f t="shared" si="346"/>
        <v>2018</v>
      </c>
      <c r="B11077" s="72" t="s">
        <v>2228</v>
      </c>
      <c r="C11077" s="73" t="s">
        <v>138</v>
      </c>
      <c r="D11077" s="74" t="str">
        <f t="shared" si="347"/>
        <v>set/2018</v>
      </c>
      <c r="E11077" s="53">
        <v>43360</v>
      </c>
      <c r="F11077" s="75">
        <v>2117</v>
      </c>
      <c r="G11077" s="72" t="s">
        <v>2229</v>
      </c>
      <c r="H11077" s="49" t="s">
        <v>3127</v>
      </c>
      <c r="I11077" s="49" t="s">
        <v>2427</v>
      </c>
      <c r="J11077" s="76">
        <v>-1056.0899999999999</v>
      </c>
      <c r="K11077" s="83" t="str">
        <f>IFERROR(IFERROR(VLOOKUP(I11077,'DE-PARA'!B:D,3,0),VLOOKUP(I11077,'DE-PARA'!C:D,2,0)),"NÃO ENCONTRADO")</f>
        <v>Materiais</v>
      </c>
      <c r="L11077" s="50" t="str">
        <f>VLOOKUP(K11077,'Base -Receita-Despesa'!$B:$AS,1,FALSE)</f>
        <v>Materiais</v>
      </c>
    </row>
    <row r="11078" spans="1:12" ht="15" customHeight="1" x14ac:dyDescent="0.3">
      <c r="A11078" s="82" t="str">
        <f t="shared" si="346"/>
        <v>2018</v>
      </c>
      <c r="B11078" s="72" t="s">
        <v>2228</v>
      </c>
      <c r="C11078" s="73" t="s">
        <v>138</v>
      </c>
      <c r="D11078" s="74" t="str">
        <f t="shared" si="347"/>
        <v>set/2018</v>
      </c>
      <c r="E11078" s="53">
        <v>43360</v>
      </c>
      <c r="F11078" s="75">
        <v>7376</v>
      </c>
      <c r="G11078" s="72" t="s">
        <v>2229</v>
      </c>
      <c r="H11078" s="49" t="s">
        <v>2341</v>
      </c>
      <c r="I11078" s="49" t="s">
        <v>2182</v>
      </c>
      <c r="J11078" s="76">
        <v>-337</v>
      </c>
      <c r="K11078" s="83" t="str">
        <f>IFERROR(IFERROR(VLOOKUP(I11078,'DE-PARA'!B:D,3,0),VLOOKUP(I11078,'DE-PARA'!C:D,2,0)),"NÃO ENCONTRADO")</f>
        <v>Materiais</v>
      </c>
      <c r="L11078" s="50" t="str">
        <f>VLOOKUP(K11078,'Base -Receita-Despesa'!$B:$AS,1,FALSE)</f>
        <v>Materiais</v>
      </c>
    </row>
    <row r="11079" spans="1:12" ht="15" customHeight="1" x14ac:dyDescent="0.3">
      <c r="A11079" s="82" t="str">
        <f t="shared" si="346"/>
        <v>2018</v>
      </c>
      <c r="B11079" s="72" t="s">
        <v>2228</v>
      </c>
      <c r="C11079" s="73" t="s">
        <v>138</v>
      </c>
      <c r="D11079" s="74" t="str">
        <f t="shared" si="347"/>
        <v>set/2018</v>
      </c>
      <c r="E11079" s="53">
        <v>43360</v>
      </c>
      <c r="F11079" s="75" t="s">
        <v>3153</v>
      </c>
      <c r="G11079" s="72" t="s">
        <v>2229</v>
      </c>
      <c r="H11079" s="49" t="s">
        <v>2353</v>
      </c>
      <c r="I11079" s="49" t="s">
        <v>188</v>
      </c>
      <c r="J11079" s="76">
        <v>-767.87</v>
      </c>
      <c r="K11079" s="83" t="str">
        <f>IFERROR(IFERROR(VLOOKUP(I11079,'DE-PARA'!B:D,3,0),VLOOKUP(I11079,'DE-PARA'!C:D,2,0)),"NÃO ENCONTRADO")</f>
        <v>Serviços</v>
      </c>
      <c r="L11079" s="50" t="str">
        <f>VLOOKUP(K11079,'Base -Receita-Despesa'!$B:$AS,1,FALSE)</f>
        <v>Serviços</v>
      </c>
    </row>
    <row r="11080" spans="1:12" ht="15" customHeight="1" x14ac:dyDescent="0.3">
      <c r="A11080" s="82" t="str">
        <f t="shared" si="346"/>
        <v>2018</v>
      </c>
      <c r="B11080" s="72" t="s">
        <v>2228</v>
      </c>
      <c r="C11080" s="73" t="s">
        <v>138</v>
      </c>
      <c r="D11080" s="74" t="str">
        <f t="shared" si="347"/>
        <v>set/2018</v>
      </c>
      <c r="E11080" s="53">
        <v>43360</v>
      </c>
      <c r="F11080" s="75" t="s">
        <v>3154</v>
      </c>
      <c r="G11080" s="72" t="s">
        <v>2229</v>
      </c>
      <c r="H11080" s="49" t="s">
        <v>2353</v>
      </c>
      <c r="I11080" s="49" t="s">
        <v>179</v>
      </c>
      <c r="J11080" s="76">
        <v>-1545.04</v>
      </c>
      <c r="K11080" s="83" t="str">
        <f>IFERROR(IFERROR(VLOOKUP(I11080,'DE-PARA'!B:D,3,0),VLOOKUP(I11080,'DE-PARA'!C:D,2,0)),"NÃO ENCONTRADO")</f>
        <v>Serviços</v>
      </c>
      <c r="L11080" s="50" t="str">
        <f>VLOOKUP(K11080,'Base -Receita-Despesa'!$B:$AS,1,FALSE)</f>
        <v>Serviços</v>
      </c>
    </row>
    <row r="11081" spans="1:12" ht="15" customHeight="1" x14ac:dyDescent="0.3">
      <c r="A11081" s="82" t="str">
        <f t="shared" si="346"/>
        <v>2018</v>
      </c>
      <c r="B11081" s="72" t="s">
        <v>2228</v>
      </c>
      <c r="C11081" s="73" t="s">
        <v>138</v>
      </c>
      <c r="D11081" s="74" t="str">
        <f t="shared" si="347"/>
        <v>set/2018</v>
      </c>
      <c r="E11081" s="53">
        <v>43360</v>
      </c>
      <c r="F11081" s="75">
        <v>276601</v>
      </c>
      <c r="G11081" s="72" t="s">
        <v>2229</v>
      </c>
      <c r="H11081" s="49" t="s">
        <v>174</v>
      </c>
      <c r="I11081" s="49" t="s">
        <v>2188</v>
      </c>
      <c r="J11081" s="76">
        <v>-1579.42</v>
      </c>
      <c r="K11081" s="83" t="str">
        <f>IFERROR(IFERROR(VLOOKUP(I11081,'DE-PARA'!B:D,3,0),VLOOKUP(I11081,'DE-PARA'!C:D,2,0)),"NÃO ENCONTRADO")</f>
        <v>Materiais</v>
      </c>
      <c r="L11081" s="50" t="str">
        <f>VLOOKUP(K11081,'Base -Receita-Despesa'!$B:$AS,1,FALSE)</f>
        <v>Materiais</v>
      </c>
    </row>
    <row r="11082" spans="1:12" ht="15" customHeight="1" x14ac:dyDescent="0.3">
      <c r="A11082" s="82" t="str">
        <f t="shared" si="346"/>
        <v>2018</v>
      </c>
      <c r="B11082" s="72" t="s">
        <v>2228</v>
      </c>
      <c r="C11082" s="73" t="s">
        <v>138</v>
      </c>
      <c r="D11082" s="74" t="str">
        <f t="shared" si="347"/>
        <v>set/2018</v>
      </c>
      <c r="E11082" s="53">
        <v>43360</v>
      </c>
      <c r="F11082" s="75">
        <v>250314</v>
      </c>
      <c r="G11082" s="72" t="s">
        <v>2232</v>
      </c>
      <c r="H11082" s="49" t="s">
        <v>2452</v>
      </c>
      <c r="I11082" s="49" t="s">
        <v>2182</v>
      </c>
      <c r="J11082" s="76">
        <v>-630</v>
      </c>
      <c r="K11082" s="83" t="str">
        <f>IFERROR(IFERROR(VLOOKUP(I11082,'DE-PARA'!B:D,3,0),VLOOKUP(I11082,'DE-PARA'!C:D,2,0)),"NÃO ENCONTRADO")</f>
        <v>Materiais</v>
      </c>
      <c r="L11082" s="50" t="str">
        <f>VLOOKUP(K11082,'Base -Receita-Despesa'!$B:$AS,1,FALSE)</f>
        <v>Materiais</v>
      </c>
    </row>
    <row r="11083" spans="1:12" ht="15" customHeight="1" x14ac:dyDescent="0.3">
      <c r="A11083" s="82" t="str">
        <f t="shared" si="346"/>
        <v>2018</v>
      </c>
      <c r="B11083" s="72" t="s">
        <v>2228</v>
      </c>
      <c r="C11083" s="73" t="s">
        <v>138</v>
      </c>
      <c r="D11083" s="74" t="str">
        <f t="shared" si="347"/>
        <v>set/2018</v>
      </c>
      <c r="E11083" s="53">
        <v>43360</v>
      </c>
      <c r="F11083" s="75">
        <v>262526</v>
      </c>
      <c r="G11083" s="72" t="s">
        <v>2229</v>
      </c>
      <c r="H11083" s="49" t="s">
        <v>222</v>
      </c>
      <c r="I11083" s="49" t="s">
        <v>2181</v>
      </c>
      <c r="J11083" s="76">
        <v>-2599.61</v>
      </c>
      <c r="K11083" s="83" t="str">
        <f>IFERROR(IFERROR(VLOOKUP(I11083,'DE-PARA'!B:D,3,0),VLOOKUP(I11083,'DE-PARA'!C:D,2,0)),"NÃO ENCONTRADO")</f>
        <v>Materiais</v>
      </c>
      <c r="L11083" s="50" t="str">
        <f>VLOOKUP(K11083,'Base -Receita-Despesa'!$B:$AS,1,FALSE)</f>
        <v>Materiais</v>
      </c>
    </row>
    <row r="11084" spans="1:12" ht="15" customHeight="1" x14ac:dyDescent="0.3">
      <c r="A11084" s="82" t="str">
        <f t="shared" si="346"/>
        <v>2018</v>
      </c>
      <c r="B11084" s="72" t="s">
        <v>2228</v>
      </c>
      <c r="C11084" s="73" t="s">
        <v>138</v>
      </c>
      <c r="D11084" s="74" t="str">
        <f t="shared" si="347"/>
        <v>set/2018</v>
      </c>
      <c r="E11084" s="53">
        <v>43360</v>
      </c>
      <c r="F11084" s="75" t="s">
        <v>3155</v>
      </c>
      <c r="G11084" s="72" t="s">
        <v>2229</v>
      </c>
      <c r="H11084" s="49" t="s">
        <v>3071</v>
      </c>
      <c r="I11084" s="49" t="s">
        <v>2204</v>
      </c>
      <c r="J11084" s="76">
        <v>-105.73</v>
      </c>
      <c r="K11084" s="83" t="str">
        <f>IFERROR(IFERROR(VLOOKUP(I11084,'DE-PARA'!B:D,3,0),VLOOKUP(I11084,'DE-PARA'!C:D,2,0)),"NÃO ENCONTRADO")</f>
        <v>Serviços</v>
      </c>
      <c r="L11084" s="50" t="str">
        <f>VLOOKUP(K11084,'Base -Receita-Despesa'!$B:$AS,1,FALSE)</f>
        <v>Serviços</v>
      </c>
    </row>
    <row r="11085" spans="1:12" ht="15" customHeight="1" x14ac:dyDescent="0.3">
      <c r="A11085" s="82" t="str">
        <f t="shared" si="346"/>
        <v>2018</v>
      </c>
      <c r="B11085" s="72" t="s">
        <v>2228</v>
      </c>
      <c r="C11085" s="73" t="s">
        <v>138</v>
      </c>
      <c r="D11085" s="74" t="str">
        <f t="shared" si="347"/>
        <v>set/2018</v>
      </c>
      <c r="E11085" s="53">
        <v>43360</v>
      </c>
      <c r="F11085" s="75" t="s">
        <v>1261</v>
      </c>
      <c r="G11085" s="72" t="s">
        <v>2229</v>
      </c>
      <c r="H11085" s="49" t="s">
        <v>2250</v>
      </c>
      <c r="I11085" s="49" t="s">
        <v>135</v>
      </c>
      <c r="J11085" s="76">
        <v>-169</v>
      </c>
      <c r="K11085" s="83" t="str">
        <f>IFERROR(IFERROR(VLOOKUP(I11085,'DE-PARA'!B:D,3,0),VLOOKUP(I11085,'DE-PARA'!C:D,2,0)),"NÃO ENCONTRADO")</f>
        <v>Outras Saídas</v>
      </c>
      <c r="L11085" s="50" t="str">
        <f>VLOOKUP(K11085,'Base -Receita-Despesa'!$B:$AS,1,FALSE)</f>
        <v>Outras Saídas</v>
      </c>
    </row>
    <row r="11086" spans="1:12" ht="15" customHeight="1" x14ac:dyDescent="0.3">
      <c r="A11086" s="82" t="str">
        <f t="shared" si="346"/>
        <v>2018</v>
      </c>
      <c r="B11086" s="72" t="s">
        <v>2228</v>
      </c>
      <c r="C11086" s="73" t="s">
        <v>138</v>
      </c>
      <c r="D11086" s="74" t="str">
        <f t="shared" si="347"/>
        <v>set/2018</v>
      </c>
      <c r="E11086" s="53">
        <v>43360</v>
      </c>
      <c r="F11086" s="75" t="s">
        <v>3156</v>
      </c>
      <c r="G11086" s="72" t="s">
        <v>2229</v>
      </c>
      <c r="H11086" s="49" t="s">
        <v>1605</v>
      </c>
      <c r="I11086" s="49" t="s">
        <v>118</v>
      </c>
      <c r="J11086" s="76">
        <v>-5198.28</v>
      </c>
      <c r="K11086" s="83" t="str">
        <f>IFERROR(IFERROR(VLOOKUP(I11086,'DE-PARA'!B:D,3,0),VLOOKUP(I11086,'DE-PARA'!C:D,2,0)),"NÃO ENCONTRADO")</f>
        <v>Serviços</v>
      </c>
      <c r="L11086" s="50" t="str">
        <f>VLOOKUP(K11086,'Base -Receita-Despesa'!$B:$AS,1,FALSE)</f>
        <v>Serviços</v>
      </c>
    </row>
    <row r="11087" spans="1:12" ht="15" customHeight="1" x14ac:dyDescent="0.3">
      <c r="A11087" s="82" t="str">
        <f t="shared" si="346"/>
        <v>2018</v>
      </c>
      <c r="B11087" s="72" t="s">
        <v>2228</v>
      </c>
      <c r="C11087" s="73" t="s">
        <v>138</v>
      </c>
      <c r="D11087" s="74" t="str">
        <f t="shared" si="347"/>
        <v>set/2018</v>
      </c>
      <c r="E11087" s="53">
        <v>43360</v>
      </c>
      <c r="F11087" s="75" t="s">
        <v>3157</v>
      </c>
      <c r="G11087" s="72" t="s">
        <v>2229</v>
      </c>
      <c r="H11087" s="49" t="s">
        <v>2349</v>
      </c>
      <c r="I11087" s="49" t="s">
        <v>181</v>
      </c>
      <c r="J11087" s="76">
        <v>-451.58</v>
      </c>
      <c r="K11087" s="83" t="str">
        <f>IFERROR(IFERROR(VLOOKUP(I11087,'DE-PARA'!B:D,3,0),VLOOKUP(I11087,'DE-PARA'!C:D,2,0)),"NÃO ENCONTRADO")</f>
        <v>Serviços</v>
      </c>
      <c r="L11087" s="50" t="str">
        <f>VLOOKUP(K11087,'Base -Receita-Despesa'!$B:$AS,1,FALSE)</f>
        <v>Serviços</v>
      </c>
    </row>
    <row r="11088" spans="1:12" ht="15" customHeight="1" x14ac:dyDescent="0.3">
      <c r="A11088" s="82" t="str">
        <f t="shared" si="346"/>
        <v>2018</v>
      </c>
      <c r="B11088" s="72" t="s">
        <v>2228</v>
      </c>
      <c r="C11088" s="73" t="s">
        <v>138</v>
      </c>
      <c r="D11088" s="74" t="str">
        <f t="shared" si="347"/>
        <v>set/2018</v>
      </c>
      <c r="E11088" s="53">
        <v>43360</v>
      </c>
      <c r="F11088" s="75" t="s">
        <v>3158</v>
      </c>
      <c r="G11088" s="72" t="s">
        <v>2229</v>
      </c>
      <c r="H11088" s="49" t="s">
        <v>2349</v>
      </c>
      <c r="I11088" s="49" t="s">
        <v>181</v>
      </c>
      <c r="J11088" s="76">
        <v>-1015.51</v>
      </c>
      <c r="K11088" s="83" t="str">
        <f>IFERROR(IFERROR(VLOOKUP(I11088,'DE-PARA'!B:D,3,0),VLOOKUP(I11088,'DE-PARA'!C:D,2,0)),"NÃO ENCONTRADO")</f>
        <v>Serviços</v>
      </c>
      <c r="L11088" s="50" t="str">
        <f>VLOOKUP(K11088,'Base -Receita-Despesa'!$B:$AS,1,FALSE)</f>
        <v>Serviços</v>
      </c>
    </row>
    <row r="11089" spans="1:12" ht="15" customHeight="1" x14ac:dyDescent="0.3">
      <c r="A11089" s="82" t="str">
        <f t="shared" si="346"/>
        <v>2018</v>
      </c>
      <c r="B11089" s="72" t="s">
        <v>2228</v>
      </c>
      <c r="C11089" s="73" t="s">
        <v>138</v>
      </c>
      <c r="D11089" s="74" t="str">
        <f t="shared" si="347"/>
        <v>set/2018</v>
      </c>
      <c r="E11089" s="53">
        <v>43360</v>
      </c>
      <c r="F11089" s="75" t="s">
        <v>1061</v>
      </c>
      <c r="G11089" s="72" t="s">
        <v>2229</v>
      </c>
      <c r="H11089" s="49" t="s">
        <v>2251</v>
      </c>
      <c r="I11089" s="49" t="s">
        <v>126</v>
      </c>
      <c r="J11089" s="76">
        <v>150000</v>
      </c>
      <c r="K11089" s="83" t="str">
        <f>IFERROR(IFERROR(VLOOKUP(I11089,'DE-PARA'!B:D,3,0),VLOOKUP(I11089,'DE-PARA'!C:D,2,0)),"NÃO ENCONTRADO")</f>
        <v>TEV – Transferências Entre Contas (Entradas)</v>
      </c>
      <c r="L11089" s="50" t="str">
        <f>VLOOKUP(K11089,'Base -Receita-Despesa'!$B:$AS,1,FALSE)</f>
        <v>TEV – Transferências Entre Contas (Entradas)</v>
      </c>
    </row>
    <row r="11090" spans="1:12" ht="15" customHeight="1" x14ac:dyDescent="0.3">
      <c r="A11090" s="82" t="str">
        <f t="shared" si="346"/>
        <v>2018</v>
      </c>
      <c r="B11090" s="72" t="s">
        <v>2228</v>
      </c>
      <c r="C11090" s="73" t="s">
        <v>138</v>
      </c>
      <c r="D11090" s="74" t="str">
        <f t="shared" si="347"/>
        <v>set/2018</v>
      </c>
      <c r="E11090" s="53">
        <v>43360</v>
      </c>
      <c r="F11090" s="75">
        <v>2148</v>
      </c>
      <c r="G11090" s="72" t="s">
        <v>2229</v>
      </c>
      <c r="H11090" s="49" t="s">
        <v>2245</v>
      </c>
      <c r="I11090" s="49" t="s">
        <v>145</v>
      </c>
      <c r="J11090" s="76">
        <v>-3656.54</v>
      </c>
      <c r="K11090" s="83" t="str">
        <f>IFERROR(IFERROR(VLOOKUP(I11090,'DE-PARA'!B:D,3,0),VLOOKUP(I11090,'DE-PARA'!C:D,2,0)),"NÃO ENCONTRADO")</f>
        <v>Serviços</v>
      </c>
      <c r="L11090" s="50" t="str">
        <f>VLOOKUP(K11090,'Base -Receita-Despesa'!$B:$AS,1,FALSE)</f>
        <v>Serviços</v>
      </c>
    </row>
    <row r="11091" spans="1:12" ht="15" customHeight="1" x14ac:dyDescent="0.3">
      <c r="A11091" s="82" t="str">
        <f t="shared" si="346"/>
        <v>2018</v>
      </c>
      <c r="B11091" s="72" t="s">
        <v>2228</v>
      </c>
      <c r="C11091" s="73" t="s">
        <v>138</v>
      </c>
      <c r="D11091" s="74" t="str">
        <f t="shared" si="347"/>
        <v>set/2018</v>
      </c>
      <c r="E11091" s="53">
        <v>43360</v>
      </c>
      <c r="F11091" s="75">
        <v>63515</v>
      </c>
      <c r="G11091" s="72" t="s">
        <v>2229</v>
      </c>
      <c r="H11091" s="49" t="s">
        <v>2239</v>
      </c>
      <c r="I11091" s="49" t="s">
        <v>2183</v>
      </c>
      <c r="J11091" s="76">
        <v>-1000</v>
      </c>
      <c r="K11091" s="83" t="str">
        <f>IFERROR(IFERROR(VLOOKUP(I11091,'DE-PARA'!B:D,3,0),VLOOKUP(I11091,'DE-PARA'!C:D,2,0)),"NÃO ENCONTRADO")</f>
        <v>Materiais</v>
      </c>
      <c r="L11091" s="50" t="str">
        <f>VLOOKUP(K11091,'Base -Receita-Despesa'!$B:$AS,1,FALSE)</f>
        <v>Materiais</v>
      </c>
    </row>
    <row r="11092" spans="1:12" ht="15" customHeight="1" x14ac:dyDescent="0.3">
      <c r="A11092" s="82" t="str">
        <f t="shared" si="346"/>
        <v>2018</v>
      </c>
      <c r="B11092" s="72" t="s">
        <v>2228</v>
      </c>
      <c r="C11092" s="73" t="s">
        <v>138</v>
      </c>
      <c r="D11092" s="74" t="str">
        <f t="shared" si="347"/>
        <v>set/2018</v>
      </c>
      <c r="E11092" s="53">
        <v>43361</v>
      </c>
      <c r="F11092" s="75" t="s">
        <v>2326</v>
      </c>
      <c r="G11092" s="72" t="s">
        <v>2229</v>
      </c>
      <c r="H11092" s="49" t="s">
        <v>1253</v>
      </c>
      <c r="I11092" s="49" t="s">
        <v>2209</v>
      </c>
      <c r="J11092" s="76">
        <v>-70</v>
      </c>
      <c r="K11092" s="83" t="str">
        <f>IFERROR(IFERROR(VLOOKUP(I11092,'DE-PARA'!B:D,3,0),VLOOKUP(I11092,'DE-PARA'!C:D,2,0)),"NÃO ENCONTRADO")</f>
        <v>Despesas com Viagens</v>
      </c>
      <c r="L11092" s="50" t="str">
        <f>VLOOKUP(K11092,'Base -Receita-Despesa'!$B:$AS,1,FALSE)</f>
        <v>Despesas com Viagens</v>
      </c>
    </row>
    <row r="11093" spans="1:12" ht="15" customHeight="1" x14ac:dyDescent="0.3">
      <c r="A11093" s="82" t="str">
        <f t="shared" si="346"/>
        <v>2018</v>
      </c>
      <c r="B11093" s="72" t="s">
        <v>2228</v>
      </c>
      <c r="C11093" s="73" t="s">
        <v>138</v>
      </c>
      <c r="D11093" s="74" t="str">
        <f t="shared" si="347"/>
        <v>set/2018</v>
      </c>
      <c r="E11093" s="53">
        <v>43361</v>
      </c>
      <c r="F11093" s="75">
        <v>4037</v>
      </c>
      <c r="G11093" s="72" t="s">
        <v>2229</v>
      </c>
      <c r="H11093" s="49" t="s">
        <v>2335</v>
      </c>
      <c r="I11093" s="49" t="s">
        <v>200</v>
      </c>
      <c r="J11093" s="76">
        <v>-57900</v>
      </c>
      <c r="K11093" s="83" t="str">
        <f>IFERROR(IFERROR(VLOOKUP(I11093,'DE-PARA'!B:D,3,0),VLOOKUP(I11093,'DE-PARA'!C:D,2,0)),"NÃO ENCONTRADO")</f>
        <v>Serviços</v>
      </c>
      <c r="L11093" s="50" t="str">
        <f>VLOOKUP(K11093,'Base -Receita-Despesa'!$B:$AS,1,FALSE)</f>
        <v>Serviços</v>
      </c>
    </row>
    <row r="11094" spans="1:12" ht="15" customHeight="1" x14ac:dyDescent="0.3">
      <c r="A11094" s="82" t="str">
        <f t="shared" si="346"/>
        <v>2018</v>
      </c>
      <c r="B11094" s="72" t="s">
        <v>2228</v>
      </c>
      <c r="C11094" s="73" t="s">
        <v>138</v>
      </c>
      <c r="D11094" s="74" t="str">
        <f t="shared" si="347"/>
        <v>set/2018</v>
      </c>
      <c r="E11094" s="53">
        <v>43361</v>
      </c>
      <c r="F11094" s="75">
        <v>162</v>
      </c>
      <c r="G11094" s="72" t="s">
        <v>2229</v>
      </c>
      <c r="H11094" s="49" t="s">
        <v>212</v>
      </c>
      <c r="I11094" s="49" t="s">
        <v>213</v>
      </c>
      <c r="J11094" s="76">
        <v>-7000</v>
      </c>
      <c r="K11094" s="83" t="str">
        <f>IFERROR(IFERROR(VLOOKUP(I11094,'DE-PARA'!B:D,3,0),VLOOKUP(I11094,'DE-PARA'!C:D,2,0)),"NÃO ENCONTRADO")</f>
        <v>Serviços</v>
      </c>
      <c r="L11094" s="50" t="str">
        <f>VLOOKUP(K11094,'Base -Receita-Despesa'!$B:$AS,1,FALSE)</f>
        <v>Serviços</v>
      </c>
    </row>
    <row r="11095" spans="1:12" ht="15" customHeight="1" x14ac:dyDescent="0.3">
      <c r="A11095" s="82" t="str">
        <f t="shared" si="346"/>
        <v>2018</v>
      </c>
      <c r="B11095" s="72" t="s">
        <v>2228</v>
      </c>
      <c r="C11095" s="73" t="s">
        <v>138</v>
      </c>
      <c r="D11095" s="74" t="str">
        <f t="shared" si="347"/>
        <v>set/2018</v>
      </c>
      <c r="E11095" s="53">
        <v>43361</v>
      </c>
      <c r="F11095" s="75">
        <v>64127</v>
      </c>
      <c r="G11095" s="72" t="s">
        <v>2324</v>
      </c>
      <c r="H11095" s="49" t="s">
        <v>3053</v>
      </c>
      <c r="I11095" s="49" t="s">
        <v>2181</v>
      </c>
      <c r="J11095" s="76">
        <v>-870.58</v>
      </c>
      <c r="K11095" s="83" t="str">
        <f>IFERROR(IFERROR(VLOOKUP(I11095,'DE-PARA'!B:D,3,0),VLOOKUP(I11095,'DE-PARA'!C:D,2,0)),"NÃO ENCONTRADO")</f>
        <v>Materiais</v>
      </c>
      <c r="L11095" s="50" t="str">
        <f>VLOOKUP(K11095,'Base -Receita-Despesa'!$B:$AS,1,FALSE)</f>
        <v>Materiais</v>
      </c>
    </row>
    <row r="11096" spans="1:12" ht="15" customHeight="1" x14ac:dyDescent="0.3">
      <c r="A11096" s="82" t="str">
        <f t="shared" si="346"/>
        <v>2018</v>
      </c>
      <c r="B11096" s="72" t="s">
        <v>2228</v>
      </c>
      <c r="C11096" s="73" t="s">
        <v>138</v>
      </c>
      <c r="D11096" s="74" t="str">
        <f t="shared" si="347"/>
        <v>set/2018</v>
      </c>
      <c r="E11096" s="53">
        <v>43361</v>
      </c>
      <c r="F11096" s="75">
        <v>16257</v>
      </c>
      <c r="G11096" s="72" t="s">
        <v>2229</v>
      </c>
      <c r="H11096" s="49" t="s">
        <v>364</v>
      </c>
      <c r="I11096" s="49" t="s">
        <v>562</v>
      </c>
      <c r="J11096" s="76">
        <v>156.9</v>
      </c>
      <c r="K11096" s="83" t="str">
        <f>IFERROR(IFERROR(VLOOKUP(I11096,'DE-PARA'!B:D,3,0),VLOOKUP(I11096,'DE-PARA'!C:D,2,0)),"NÃO ENCONTRADO")</f>
        <v>Outras Saídas</v>
      </c>
      <c r="L11096" s="50" t="str">
        <f>VLOOKUP(K11096,'Base -Receita-Despesa'!$B:$AS,1,FALSE)</f>
        <v>Outras Saídas</v>
      </c>
    </row>
    <row r="11097" spans="1:12" ht="15" customHeight="1" x14ac:dyDescent="0.3">
      <c r="A11097" s="82" t="str">
        <f t="shared" si="346"/>
        <v>2018</v>
      </c>
      <c r="B11097" s="72" t="s">
        <v>2228</v>
      </c>
      <c r="C11097" s="73" t="s">
        <v>138</v>
      </c>
      <c r="D11097" s="74" t="str">
        <f t="shared" si="347"/>
        <v>set/2018</v>
      </c>
      <c r="E11097" s="53">
        <v>43361</v>
      </c>
      <c r="F11097" s="75">
        <v>558</v>
      </c>
      <c r="G11097" s="72" t="s">
        <v>2229</v>
      </c>
      <c r="H11097" s="49" t="s">
        <v>3052</v>
      </c>
      <c r="I11097" s="49" t="s">
        <v>2181</v>
      </c>
      <c r="J11097" s="76">
        <v>-281.42</v>
      </c>
      <c r="K11097" s="83" t="str">
        <f>IFERROR(IFERROR(VLOOKUP(I11097,'DE-PARA'!B:D,3,0),VLOOKUP(I11097,'DE-PARA'!C:D,2,0)),"NÃO ENCONTRADO")</f>
        <v>Materiais</v>
      </c>
      <c r="L11097" s="50" t="str">
        <f>VLOOKUP(K11097,'Base -Receita-Despesa'!$B:$AS,1,FALSE)</f>
        <v>Materiais</v>
      </c>
    </row>
    <row r="11098" spans="1:12" ht="15" customHeight="1" x14ac:dyDescent="0.3">
      <c r="A11098" s="82" t="str">
        <f t="shared" si="346"/>
        <v>2018</v>
      </c>
      <c r="B11098" s="72" t="s">
        <v>2228</v>
      </c>
      <c r="C11098" s="73" t="s">
        <v>138</v>
      </c>
      <c r="D11098" s="74" t="str">
        <f t="shared" si="347"/>
        <v>set/2018</v>
      </c>
      <c r="E11098" s="53">
        <v>43361</v>
      </c>
      <c r="F11098" s="75">
        <v>6109</v>
      </c>
      <c r="G11098" s="72" t="s">
        <v>2229</v>
      </c>
      <c r="H11098" s="49" t="s">
        <v>2974</v>
      </c>
      <c r="I11098" s="49" t="s">
        <v>151</v>
      </c>
      <c r="J11098" s="76">
        <v>-620</v>
      </c>
      <c r="K11098" s="83" t="str">
        <f>IFERROR(IFERROR(VLOOKUP(I11098,'DE-PARA'!B:D,3,0),VLOOKUP(I11098,'DE-PARA'!C:D,2,0)),"NÃO ENCONTRADO")</f>
        <v>Concessionárias (água, luz e telefone)</v>
      </c>
      <c r="L11098" s="50" t="str">
        <f>VLOOKUP(K11098,'Base -Receita-Despesa'!$B:$AS,1,FALSE)</f>
        <v>Concessionárias (água, luz e telefone)</v>
      </c>
    </row>
    <row r="11099" spans="1:12" ht="15" customHeight="1" x14ac:dyDescent="0.3">
      <c r="A11099" s="82" t="str">
        <f t="shared" si="346"/>
        <v>2018</v>
      </c>
      <c r="B11099" s="72" t="s">
        <v>2228</v>
      </c>
      <c r="C11099" s="73" t="s">
        <v>138</v>
      </c>
      <c r="D11099" s="74" t="str">
        <f t="shared" si="347"/>
        <v>set/2018</v>
      </c>
      <c r="E11099" s="53">
        <v>43361</v>
      </c>
      <c r="F11099" s="75">
        <v>18054</v>
      </c>
      <c r="G11099" s="72" t="s">
        <v>2229</v>
      </c>
      <c r="H11099" s="49" t="s">
        <v>2426</v>
      </c>
      <c r="I11099" s="49" t="s">
        <v>2182</v>
      </c>
      <c r="J11099" s="76">
        <v>-79.2</v>
      </c>
      <c r="K11099" s="83" t="str">
        <f>IFERROR(IFERROR(VLOOKUP(I11099,'DE-PARA'!B:D,3,0),VLOOKUP(I11099,'DE-PARA'!C:D,2,0)),"NÃO ENCONTRADO")</f>
        <v>Materiais</v>
      </c>
      <c r="L11099" s="50" t="str">
        <f>VLOOKUP(K11099,'Base -Receita-Despesa'!$B:$AS,1,FALSE)</f>
        <v>Materiais</v>
      </c>
    </row>
    <row r="11100" spans="1:12" ht="15" customHeight="1" x14ac:dyDescent="0.3">
      <c r="A11100" s="82" t="str">
        <f t="shared" si="346"/>
        <v>2018</v>
      </c>
      <c r="B11100" s="72" t="s">
        <v>2228</v>
      </c>
      <c r="C11100" s="73" t="s">
        <v>138</v>
      </c>
      <c r="D11100" s="74" t="str">
        <f t="shared" si="347"/>
        <v>set/2018</v>
      </c>
      <c r="E11100" s="53">
        <v>43361</v>
      </c>
      <c r="F11100" s="75">
        <v>226</v>
      </c>
      <c r="G11100" s="72" t="s">
        <v>2229</v>
      </c>
      <c r="H11100" s="49" t="s">
        <v>2357</v>
      </c>
      <c r="I11100" s="49" t="s">
        <v>164</v>
      </c>
      <c r="J11100" s="76">
        <v>-7000</v>
      </c>
      <c r="K11100" s="83" t="str">
        <f>IFERROR(IFERROR(VLOOKUP(I11100,'DE-PARA'!B:D,3,0),VLOOKUP(I11100,'DE-PARA'!C:D,2,0)),"NÃO ENCONTRADO")</f>
        <v>Concessionárias (água, luz e telefone)</v>
      </c>
      <c r="L11100" s="50" t="str">
        <f>VLOOKUP(K11100,'Base -Receita-Despesa'!$B:$AS,1,FALSE)</f>
        <v>Concessionárias (água, luz e telefone)</v>
      </c>
    </row>
    <row r="11101" spans="1:12" ht="15" customHeight="1" x14ac:dyDescent="0.3">
      <c r="A11101" s="82" t="str">
        <f t="shared" si="346"/>
        <v>2018</v>
      </c>
      <c r="B11101" s="72" t="s">
        <v>2228</v>
      </c>
      <c r="C11101" s="73" t="s">
        <v>138</v>
      </c>
      <c r="D11101" s="74" t="str">
        <f t="shared" si="347"/>
        <v>set/2018</v>
      </c>
      <c r="E11101" s="53">
        <v>43361</v>
      </c>
      <c r="F11101" s="75">
        <v>27967</v>
      </c>
      <c r="G11101" s="72" t="s">
        <v>2238</v>
      </c>
      <c r="H11101" s="49" t="s">
        <v>3023</v>
      </c>
      <c r="I11101" s="49" t="s">
        <v>2182</v>
      </c>
      <c r="J11101" s="76">
        <v>-166.66</v>
      </c>
      <c r="K11101" s="83" t="str">
        <f>IFERROR(IFERROR(VLOOKUP(I11101,'DE-PARA'!B:D,3,0),VLOOKUP(I11101,'DE-PARA'!C:D,2,0)),"NÃO ENCONTRADO")</f>
        <v>Materiais</v>
      </c>
      <c r="L11101" s="50" t="str">
        <f>VLOOKUP(K11101,'Base -Receita-Despesa'!$B:$AS,1,FALSE)</f>
        <v>Materiais</v>
      </c>
    </row>
    <row r="11102" spans="1:12" ht="15" customHeight="1" x14ac:dyDescent="0.3">
      <c r="A11102" s="82" t="str">
        <f t="shared" si="346"/>
        <v>2018</v>
      </c>
      <c r="B11102" s="72" t="s">
        <v>2228</v>
      </c>
      <c r="C11102" s="73" t="s">
        <v>138</v>
      </c>
      <c r="D11102" s="74" t="str">
        <f t="shared" si="347"/>
        <v>set/2018</v>
      </c>
      <c r="E11102" s="53">
        <v>43361</v>
      </c>
      <c r="F11102" s="75">
        <v>237558</v>
      </c>
      <c r="G11102" s="72" t="s">
        <v>2284</v>
      </c>
      <c r="H11102" s="49" t="s">
        <v>2236</v>
      </c>
      <c r="I11102" s="49" t="s">
        <v>2181</v>
      </c>
      <c r="J11102" s="76">
        <v>-240.5</v>
      </c>
      <c r="K11102" s="83" t="str">
        <f>IFERROR(IFERROR(VLOOKUP(I11102,'DE-PARA'!B:D,3,0),VLOOKUP(I11102,'DE-PARA'!C:D,2,0)),"NÃO ENCONTRADO")</f>
        <v>Materiais</v>
      </c>
      <c r="L11102" s="50" t="str">
        <f>VLOOKUP(K11102,'Base -Receita-Despesa'!$B:$AS,1,FALSE)</f>
        <v>Materiais</v>
      </c>
    </row>
    <row r="11103" spans="1:12" ht="15" customHeight="1" x14ac:dyDescent="0.3">
      <c r="A11103" s="82" t="str">
        <f t="shared" si="346"/>
        <v>2018</v>
      </c>
      <c r="B11103" s="72" t="s">
        <v>2228</v>
      </c>
      <c r="C11103" s="73" t="s">
        <v>138</v>
      </c>
      <c r="D11103" s="74" t="str">
        <f t="shared" si="347"/>
        <v>set/2018</v>
      </c>
      <c r="E11103" s="53">
        <v>43361</v>
      </c>
      <c r="F11103" s="75">
        <v>6768</v>
      </c>
      <c r="G11103" s="72" t="s">
        <v>2229</v>
      </c>
      <c r="H11103" s="49" t="s">
        <v>3071</v>
      </c>
      <c r="I11103" s="49" t="s">
        <v>2204</v>
      </c>
      <c r="J11103" s="76">
        <v>-2465.87</v>
      </c>
      <c r="K11103" s="83" t="str">
        <f>IFERROR(IFERROR(VLOOKUP(I11103,'DE-PARA'!B:D,3,0),VLOOKUP(I11103,'DE-PARA'!C:D,2,0)),"NÃO ENCONTRADO")</f>
        <v>Serviços</v>
      </c>
      <c r="L11103" s="50" t="str">
        <f>VLOOKUP(K11103,'Base -Receita-Despesa'!$B:$AS,1,FALSE)</f>
        <v>Serviços</v>
      </c>
    </row>
    <row r="11104" spans="1:12" ht="15" customHeight="1" x14ac:dyDescent="0.3">
      <c r="A11104" s="82" t="str">
        <f t="shared" si="346"/>
        <v>2018</v>
      </c>
      <c r="B11104" s="72" t="s">
        <v>2228</v>
      </c>
      <c r="C11104" s="73" t="s">
        <v>138</v>
      </c>
      <c r="D11104" s="74" t="str">
        <f t="shared" si="347"/>
        <v>set/2018</v>
      </c>
      <c r="E11104" s="53">
        <v>43361</v>
      </c>
      <c r="F11104" s="75" t="s">
        <v>1261</v>
      </c>
      <c r="G11104" s="72" t="s">
        <v>2229</v>
      </c>
      <c r="H11104" s="49" t="s">
        <v>2250</v>
      </c>
      <c r="I11104" s="49" t="s">
        <v>135</v>
      </c>
      <c r="J11104" s="76">
        <v>-9.5</v>
      </c>
      <c r="K11104" s="83" t="str">
        <f>IFERROR(IFERROR(VLOOKUP(I11104,'DE-PARA'!B:D,3,0),VLOOKUP(I11104,'DE-PARA'!C:D,2,0)),"NÃO ENCONTRADO")</f>
        <v>Outras Saídas</v>
      </c>
      <c r="L11104" s="50" t="str">
        <f>VLOOKUP(K11104,'Base -Receita-Despesa'!$B:$AS,1,FALSE)</f>
        <v>Outras Saídas</v>
      </c>
    </row>
    <row r="11105" spans="1:12" ht="15" customHeight="1" x14ac:dyDescent="0.3">
      <c r="A11105" s="82" t="str">
        <f t="shared" si="346"/>
        <v>2018</v>
      </c>
      <c r="B11105" s="72" t="s">
        <v>2228</v>
      </c>
      <c r="C11105" s="73" t="s">
        <v>138</v>
      </c>
      <c r="D11105" s="74" t="str">
        <f t="shared" si="347"/>
        <v>set/2018</v>
      </c>
      <c r="E11105" s="53">
        <v>43361</v>
      </c>
      <c r="F11105" s="75" t="s">
        <v>1261</v>
      </c>
      <c r="G11105" s="72" t="s">
        <v>2229</v>
      </c>
      <c r="H11105" s="49" t="s">
        <v>2250</v>
      </c>
      <c r="I11105" s="49" t="s">
        <v>135</v>
      </c>
      <c r="J11105" s="76">
        <v>-9.5</v>
      </c>
      <c r="K11105" s="83" t="str">
        <f>IFERROR(IFERROR(VLOOKUP(I11105,'DE-PARA'!B:D,3,0),VLOOKUP(I11105,'DE-PARA'!C:D,2,0)),"NÃO ENCONTRADO")</f>
        <v>Outras Saídas</v>
      </c>
      <c r="L11105" s="50" t="str">
        <f>VLOOKUP(K11105,'Base -Receita-Despesa'!$B:$AS,1,FALSE)</f>
        <v>Outras Saídas</v>
      </c>
    </row>
    <row r="11106" spans="1:12" ht="15" customHeight="1" x14ac:dyDescent="0.3">
      <c r="A11106" s="82" t="str">
        <f t="shared" si="346"/>
        <v>2018</v>
      </c>
      <c r="B11106" s="72" t="s">
        <v>2228</v>
      </c>
      <c r="C11106" s="73" t="s">
        <v>138</v>
      </c>
      <c r="D11106" s="74" t="str">
        <f t="shared" si="347"/>
        <v>set/2018</v>
      </c>
      <c r="E11106" s="53">
        <v>43361</v>
      </c>
      <c r="F11106" s="75" t="s">
        <v>1261</v>
      </c>
      <c r="G11106" s="72" t="s">
        <v>2229</v>
      </c>
      <c r="H11106" s="49" t="s">
        <v>2250</v>
      </c>
      <c r="I11106" s="49" t="s">
        <v>135</v>
      </c>
      <c r="J11106" s="76">
        <v>-9.5</v>
      </c>
      <c r="K11106" s="83" t="str">
        <f>IFERROR(IFERROR(VLOOKUP(I11106,'DE-PARA'!B:D,3,0),VLOOKUP(I11106,'DE-PARA'!C:D,2,0)),"NÃO ENCONTRADO")</f>
        <v>Outras Saídas</v>
      </c>
      <c r="L11106" s="50" t="str">
        <f>VLOOKUP(K11106,'Base -Receita-Despesa'!$B:$AS,1,FALSE)</f>
        <v>Outras Saídas</v>
      </c>
    </row>
    <row r="11107" spans="1:12" ht="15" customHeight="1" x14ac:dyDescent="0.3">
      <c r="A11107" s="82" t="str">
        <f t="shared" si="346"/>
        <v>2018</v>
      </c>
      <c r="B11107" s="72" t="s">
        <v>2228</v>
      </c>
      <c r="C11107" s="73" t="s">
        <v>138</v>
      </c>
      <c r="D11107" s="74" t="str">
        <f t="shared" si="347"/>
        <v>set/2018</v>
      </c>
      <c r="E11107" s="53">
        <v>43361</v>
      </c>
      <c r="F11107" s="75" t="s">
        <v>1261</v>
      </c>
      <c r="G11107" s="72" t="s">
        <v>2229</v>
      </c>
      <c r="H11107" s="49" t="s">
        <v>2250</v>
      </c>
      <c r="I11107" s="49" t="s">
        <v>135</v>
      </c>
      <c r="J11107" s="76">
        <v>-9.5</v>
      </c>
      <c r="K11107" s="83" t="str">
        <f>IFERROR(IFERROR(VLOOKUP(I11107,'DE-PARA'!B:D,3,0),VLOOKUP(I11107,'DE-PARA'!C:D,2,0)),"NÃO ENCONTRADO")</f>
        <v>Outras Saídas</v>
      </c>
      <c r="L11107" s="50" t="str">
        <f>VLOOKUP(K11107,'Base -Receita-Despesa'!$B:$AS,1,FALSE)</f>
        <v>Outras Saídas</v>
      </c>
    </row>
    <row r="11108" spans="1:12" ht="15" customHeight="1" x14ac:dyDescent="0.3">
      <c r="A11108" s="82" t="str">
        <f t="shared" si="346"/>
        <v>2018</v>
      </c>
      <c r="B11108" s="72" t="s">
        <v>2228</v>
      </c>
      <c r="C11108" s="73" t="s">
        <v>138</v>
      </c>
      <c r="D11108" s="74" t="str">
        <f t="shared" si="347"/>
        <v>set/2018</v>
      </c>
      <c r="E11108" s="53">
        <v>43361</v>
      </c>
      <c r="F11108" s="75" t="s">
        <v>1261</v>
      </c>
      <c r="G11108" s="72" t="s">
        <v>2229</v>
      </c>
      <c r="H11108" s="49" t="s">
        <v>2250</v>
      </c>
      <c r="I11108" s="49" t="s">
        <v>135</v>
      </c>
      <c r="J11108" s="76">
        <v>-9.5</v>
      </c>
      <c r="K11108" s="83" t="str">
        <f>IFERROR(IFERROR(VLOOKUP(I11108,'DE-PARA'!B:D,3,0),VLOOKUP(I11108,'DE-PARA'!C:D,2,0)),"NÃO ENCONTRADO")</f>
        <v>Outras Saídas</v>
      </c>
      <c r="L11108" s="50" t="str">
        <f>VLOOKUP(K11108,'Base -Receita-Despesa'!$B:$AS,1,FALSE)</f>
        <v>Outras Saídas</v>
      </c>
    </row>
    <row r="11109" spans="1:12" ht="15" customHeight="1" x14ac:dyDescent="0.3">
      <c r="A11109" s="82" t="str">
        <f t="shared" si="346"/>
        <v>2018</v>
      </c>
      <c r="B11109" s="72" t="s">
        <v>2228</v>
      </c>
      <c r="C11109" s="73" t="s">
        <v>138</v>
      </c>
      <c r="D11109" s="74" t="str">
        <f t="shared" si="347"/>
        <v>set/2018</v>
      </c>
      <c r="E11109" s="53">
        <v>43361</v>
      </c>
      <c r="F11109" s="75" t="s">
        <v>1261</v>
      </c>
      <c r="G11109" s="72" t="s">
        <v>2229</v>
      </c>
      <c r="H11109" s="49" t="s">
        <v>2250</v>
      </c>
      <c r="I11109" s="49" t="s">
        <v>135</v>
      </c>
      <c r="J11109" s="76">
        <v>-9.5</v>
      </c>
      <c r="K11109" s="83" t="str">
        <f>IFERROR(IFERROR(VLOOKUP(I11109,'DE-PARA'!B:D,3,0),VLOOKUP(I11109,'DE-PARA'!C:D,2,0)),"NÃO ENCONTRADO")</f>
        <v>Outras Saídas</v>
      </c>
      <c r="L11109" s="50" t="str">
        <f>VLOOKUP(K11109,'Base -Receita-Despesa'!$B:$AS,1,FALSE)</f>
        <v>Outras Saídas</v>
      </c>
    </row>
    <row r="11110" spans="1:12" ht="15" customHeight="1" x14ac:dyDescent="0.3">
      <c r="A11110" s="82" t="str">
        <f t="shared" si="346"/>
        <v>2018</v>
      </c>
      <c r="B11110" s="72" t="s">
        <v>2228</v>
      </c>
      <c r="C11110" s="73" t="s">
        <v>138</v>
      </c>
      <c r="D11110" s="74" t="str">
        <f t="shared" si="347"/>
        <v>set/2018</v>
      </c>
      <c r="E11110" s="53">
        <v>43361</v>
      </c>
      <c r="F11110" s="75" t="s">
        <v>1261</v>
      </c>
      <c r="G11110" s="72" t="s">
        <v>2229</v>
      </c>
      <c r="H11110" s="49" t="s">
        <v>2250</v>
      </c>
      <c r="I11110" s="49" t="s">
        <v>135</v>
      </c>
      <c r="J11110" s="76">
        <v>-9.5</v>
      </c>
      <c r="K11110" s="83" t="str">
        <f>IFERROR(IFERROR(VLOOKUP(I11110,'DE-PARA'!B:D,3,0),VLOOKUP(I11110,'DE-PARA'!C:D,2,0)),"NÃO ENCONTRADO")</f>
        <v>Outras Saídas</v>
      </c>
      <c r="L11110" s="50" t="str">
        <f>VLOOKUP(K11110,'Base -Receita-Despesa'!$B:$AS,1,FALSE)</f>
        <v>Outras Saídas</v>
      </c>
    </row>
    <row r="11111" spans="1:12" ht="15" customHeight="1" x14ac:dyDescent="0.3">
      <c r="A11111" s="82" t="str">
        <f t="shared" si="346"/>
        <v>2018</v>
      </c>
      <c r="B11111" s="72" t="s">
        <v>2228</v>
      </c>
      <c r="C11111" s="73" t="s">
        <v>138</v>
      </c>
      <c r="D11111" s="74" t="str">
        <f t="shared" si="347"/>
        <v>set/2018</v>
      </c>
      <c r="E11111" s="53">
        <v>43361</v>
      </c>
      <c r="F11111" s="75" t="s">
        <v>208</v>
      </c>
      <c r="G11111" s="72" t="s">
        <v>2229</v>
      </c>
      <c r="H11111" s="49" t="s">
        <v>2421</v>
      </c>
      <c r="I11111" s="49" t="s">
        <v>846</v>
      </c>
      <c r="J11111" s="76">
        <v>-300</v>
      </c>
      <c r="K11111" s="83" t="str">
        <f>IFERROR(IFERROR(VLOOKUP(I11111,'DE-PARA'!B:D,3,0),VLOOKUP(I11111,'DE-PARA'!C:D,2,0)),"NÃO ENCONTRADO")</f>
        <v>Pessoal</v>
      </c>
      <c r="L11111" s="50" t="str">
        <f>VLOOKUP(K11111,'Base -Receita-Despesa'!$B:$AS,1,FALSE)</f>
        <v>Pessoal</v>
      </c>
    </row>
    <row r="11112" spans="1:12" ht="15" customHeight="1" x14ac:dyDescent="0.3">
      <c r="A11112" s="82" t="str">
        <f t="shared" si="346"/>
        <v>2018</v>
      </c>
      <c r="B11112" s="72" t="s">
        <v>2228</v>
      </c>
      <c r="C11112" s="73" t="s">
        <v>138</v>
      </c>
      <c r="D11112" s="74" t="str">
        <f t="shared" si="347"/>
        <v>set/2018</v>
      </c>
      <c r="E11112" s="53">
        <v>43361</v>
      </c>
      <c r="F11112" s="75" t="s">
        <v>1416</v>
      </c>
      <c r="G11112" s="72" t="s">
        <v>2229</v>
      </c>
      <c r="H11112" s="49" t="s">
        <v>1416</v>
      </c>
      <c r="I11112" s="49" t="s">
        <v>1064</v>
      </c>
      <c r="J11112" s="76">
        <v>-39287.839999999997</v>
      </c>
      <c r="K11112" s="83" t="str">
        <f>IFERROR(IFERROR(VLOOKUP(I11112,'DE-PARA'!B:D,3,0),VLOOKUP(I11112,'DE-PARA'!C:D,2,0)),"NÃO ENCONTRADO")</f>
        <v>Saídas Da C/A Por Regates (-)</v>
      </c>
      <c r="L11112" s="50" t="str">
        <f>VLOOKUP(K11112,'Base -Receita-Despesa'!$B:$AS,1,FALSE)</f>
        <v>SAÍDAS DA C/A POR REGATES (-)</v>
      </c>
    </row>
    <row r="11113" spans="1:12" ht="15" customHeight="1" x14ac:dyDescent="0.3">
      <c r="A11113" s="82" t="str">
        <f t="shared" si="346"/>
        <v>2018</v>
      </c>
      <c r="B11113" s="72" t="s">
        <v>2228</v>
      </c>
      <c r="C11113" s="73" t="s">
        <v>138</v>
      </c>
      <c r="D11113" s="74" t="str">
        <f t="shared" si="347"/>
        <v>set/2018</v>
      </c>
      <c r="E11113" s="53">
        <v>43362</v>
      </c>
      <c r="F11113" s="75">
        <v>10363</v>
      </c>
      <c r="G11113" s="72" t="s">
        <v>2324</v>
      </c>
      <c r="H11113" s="49" t="s">
        <v>2315</v>
      </c>
      <c r="I11113" s="49" t="s">
        <v>2181</v>
      </c>
      <c r="J11113" s="76">
        <v>-913.5</v>
      </c>
      <c r="K11113" s="83" t="str">
        <f>IFERROR(IFERROR(VLOOKUP(I11113,'DE-PARA'!B:D,3,0),VLOOKUP(I11113,'DE-PARA'!C:D,2,0)),"NÃO ENCONTRADO")</f>
        <v>Materiais</v>
      </c>
      <c r="L11113" s="50" t="str">
        <f>VLOOKUP(K11113,'Base -Receita-Despesa'!$B:$AS,1,FALSE)</f>
        <v>Materiais</v>
      </c>
    </row>
    <row r="11114" spans="1:12" ht="15" customHeight="1" x14ac:dyDescent="0.3">
      <c r="A11114" s="82" t="str">
        <f t="shared" si="346"/>
        <v>2018</v>
      </c>
      <c r="B11114" s="72" t="s">
        <v>2228</v>
      </c>
      <c r="C11114" s="73" t="s">
        <v>138</v>
      </c>
      <c r="D11114" s="74" t="str">
        <f t="shared" si="347"/>
        <v>set/2018</v>
      </c>
      <c r="E11114" s="53">
        <v>43362</v>
      </c>
      <c r="F11114" s="75">
        <v>7013</v>
      </c>
      <c r="G11114" s="72" t="s">
        <v>2284</v>
      </c>
      <c r="H11114" s="49" t="s">
        <v>3159</v>
      </c>
      <c r="I11114" s="49" t="s">
        <v>2181</v>
      </c>
      <c r="J11114" s="76">
        <v>-1454.4</v>
      </c>
      <c r="K11114" s="83" t="str">
        <f>IFERROR(IFERROR(VLOOKUP(I11114,'DE-PARA'!B:D,3,0),VLOOKUP(I11114,'DE-PARA'!C:D,2,0)),"NÃO ENCONTRADO")</f>
        <v>Materiais</v>
      </c>
      <c r="L11114" s="50" t="str">
        <f>VLOOKUP(K11114,'Base -Receita-Despesa'!$B:$AS,1,FALSE)</f>
        <v>Materiais</v>
      </c>
    </row>
    <row r="11115" spans="1:12" ht="15" customHeight="1" x14ac:dyDescent="0.3">
      <c r="A11115" s="82" t="str">
        <f t="shared" si="346"/>
        <v>2018</v>
      </c>
      <c r="B11115" s="72" t="s">
        <v>2228</v>
      </c>
      <c r="C11115" s="73" t="s">
        <v>138</v>
      </c>
      <c r="D11115" s="74" t="str">
        <f t="shared" si="347"/>
        <v>set/2018</v>
      </c>
      <c r="E11115" s="53">
        <v>43362</v>
      </c>
      <c r="F11115" s="75" t="s">
        <v>1070</v>
      </c>
      <c r="G11115" s="72" t="s">
        <v>2229</v>
      </c>
      <c r="H11115" s="49" t="s">
        <v>1071</v>
      </c>
      <c r="I11115" s="49" t="s">
        <v>1072</v>
      </c>
      <c r="J11115" s="76">
        <v>3859.46</v>
      </c>
      <c r="K11115" s="83" t="str">
        <f>IFERROR(IFERROR(VLOOKUP(I11115,'DE-PARA'!B:D,3,0),VLOOKUP(I11115,'DE-PARA'!C:D,2,0)),"NÃO ENCONTRADO")</f>
        <v>ENTRADA CONTA APLICAÇÃO (+)</v>
      </c>
      <c r="L11115" s="50" t="str">
        <f>VLOOKUP(K11115,'Base -Receita-Despesa'!$B:$AS,1,FALSE)</f>
        <v>ENTRADA CONTA APLICAÇÃO (+)</v>
      </c>
    </row>
    <row r="11116" spans="1:12" ht="15" customHeight="1" x14ac:dyDescent="0.3">
      <c r="A11116" s="82" t="str">
        <f t="shared" si="346"/>
        <v>2018</v>
      </c>
      <c r="B11116" s="72" t="s">
        <v>2228</v>
      </c>
      <c r="C11116" s="73" t="s">
        <v>138</v>
      </c>
      <c r="D11116" s="74" t="str">
        <f t="shared" si="347"/>
        <v>set/2018</v>
      </c>
      <c r="E11116" s="53">
        <v>43362</v>
      </c>
      <c r="F11116" s="75">
        <v>406483</v>
      </c>
      <c r="G11116" s="72" t="s">
        <v>2229</v>
      </c>
      <c r="H11116" s="49" t="s">
        <v>2377</v>
      </c>
      <c r="I11116" s="49" t="s">
        <v>846</v>
      </c>
      <c r="J11116" s="76">
        <v>-1623.34</v>
      </c>
      <c r="K11116" s="83" t="str">
        <f>IFERROR(IFERROR(VLOOKUP(I11116,'DE-PARA'!B:D,3,0),VLOOKUP(I11116,'DE-PARA'!C:D,2,0)),"NÃO ENCONTRADO")</f>
        <v>Pessoal</v>
      </c>
      <c r="L11116" s="50" t="str">
        <f>VLOOKUP(K11116,'Base -Receita-Despesa'!$B:$AS,1,FALSE)</f>
        <v>Pessoal</v>
      </c>
    </row>
    <row r="11117" spans="1:12" ht="15" customHeight="1" x14ac:dyDescent="0.3">
      <c r="A11117" s="82" t="str">
        <f t="shared" si="346"/>
        <v>2018</v>
      </c>
      <c r="B11117" s="72" t="s">
        <v>2228</v>
      </c>
      <c r="C11117" s="73" t="s">
        <v>138</v>
      </c>
      <c r="D11117" s="74" t="str">
        <f t="shared" si="347"/>
        <v>set/2018</v>
      </c>
      <c r="E11117" s="53">
        <v>43362</v>
      </c>
      <c r="F11117" s="75">
        <v>62923</v>
      </c>
      <c r="G11117" s="72" t="s">
        <v>2229</v>
      </c>
      <c r="H11117" s="49" t="s">
        <v>2310</v>
      </c>
      <c r="I11117" s="49" t="s">
        <v>2181</v>
      </c>
      <c r="J11117" s="76">
        <v>-366.04</v>
      </c>
      <c r="K11117" s="83" t="str">
        <f>IFERROR(IFERROR(VLOOKUP(I11117,'DE-PARA'!B:D,3,0),VLOOKUP(I11117,'DE-PARA'!C:D,2,0)),"NÃO ENCONTRADO")</f>
        <v>Materiais</v>
      </c>
      <c r="L11117" s="50" t="str">
        <f>VLOOKUP(K11117,'Base -Receita-Despesa'!$B:$AS,1,FALSE)</f>
        <v>Materiais</v>
      </c>
    </row>
    <row r="11118" spans="1:12" ht="15" customHeight="1" x14ac:dyDescent="0.3">
      <c r="A11118" s="82" t="str">
        <f t="shared" si="346"/>
        <v>2018</v>
      </c>
      <c r="B11118" s="72" t="s">
        <v>2228</v>
      </c>
      <c r="C11118" s="73" t="s">
        <v>138</v>
      </c>
      <c r="D11118" s="74" t="str">
        <f t="shared" si="347"/>
        <v>set/2018</v>
      </c>
      <c r="E11118" s="53">
        <v>43363</v>
      </c>
      <c r="F11118" s="75">
        <v>1269</v>
      </c>
      <c r="G11118" s="72" t="s">
        <v>2229</v>
      </c>
      <c r="H11118" s="49" t="s">
        <v>2231</v>
      </c>
      <c r="I11118" s="49" t="s">
        <v>2185</v>
      </c>
      <c r="J11118" s="76">
        <v>-1881.6</v>
      </c>
      <c r="K11118" s="83" t="str">
        <f>IFERROR(IFERROR(VLOOKUP(I11118,'DE-PARA'!B:D,3,0),VLOOKUP(I11118,'DE-PARA'!C:D,2,0)),"NÃO ENCONTRADO")</f>
        <v>Materiais</v>
      </c>
      <c r="L11118" s="50" t="str">
        <f>VLOOKUP(K11118,'Base -Receita-Despesa'!$B:$AS,1,FALSE)</f>
        <v>Materiais</v>
      </c>
    </row>
    <row r="11119" spans="1:12" ht="15" customHeight="1" x14ac:dyDescent="0.3">
      <c r="A11119" s="82" t="str">
        <f t="shared" si="346"/>
        <v>2018</v>
      </c>
      <c r="B11119" s="72" t="s">
        <v>2228</v>
      </c>
      <c r="C11119" s="73" t="s">
        <v>138</v>
      </c>
      <c r="D11119" s="74" t="str">
        <f t="shared" si="347"/>
        <v>set/2018</v>
      </c>
      <c r="E11119" s="53">
        <v>43363</v>
      </c>
      <c r="F11119" s="75">
        <v>152</v>
      </c>
      <c r="G11119" s="72" t="s">
        <v>2229</v>
      </c>
      <c r="H11119" s="49" t="s">
        <v>2389</v>
      </c>
      <c r="I11119" s="49" t="s">
        <v>2197</v>
      </c>
      <c r="J11119" s="76">
        <v>-5700</v>
      </c>
      <c r="K11119" s="83" t="str">
        <f>IFERROR(IFERROR(VLOOKUP(I11119,'DE-PARA'!B:D,3,0),VLOOKUP(I11119,'DE-PARA'!C:D,2,0)),"NÃO ENCONTRADO")</f>
        <v>Serviços</v>
      </c>
      <c r="L11119" s="50" t="str">
        <f>VLOOKUP(K11119,'Base -Receita-Despesa'!$B:$AS,1,FALSE)</f>
        <v>Serviços</v>
      </c>
    </row>
    <row r="11120" spans="1:12" ht="15" customHeight="1" x14ac:dyDescent="0.3">
      <c r="A11120" s="82" t="str">
        <f t="shared" si="346"/>
        <v>2018</v>
      </c>
      <c r="B11120" s="72" t="s">
        <v>2228</v>
      </c>
      <c r="C11120" s="73" t="s">
        <v>138</v>
      </c>
      <c r="D11120" s="74" t="str">
        <f t="shared" si="347"/>
        <v>set/2018</v>
      </c>
      <c r="E11120" s="53">
        <v>43363</v>
      </c>
      <c r="F11120" s="75">
        <v>7025</v>
      </c>
      <c r="G11120" s="72" t="s">
        <v>2229</v>
      </c>
      <c r="H11120" s="49" t="s">
        <v>2315</v>
      </c>
      <c r="I11120" s="49" t="s">
        <v>2181</v>
      </c>
      <c r="J11120" s="76">
        <v>-1513</v>
      </c>
      <c r="K11120" s="83" t="str">
        <f>IFERROR(IFERROR(VLOOKUP(I11120,'DE-PARA'!B:D,3,0),VLOOKUP(I11120,'DE-PARA'!C:D,2,0)),"NÃO ENCONTRADO")</f>
        <v>Materiais</v>
      </c>
      <c r="L11120" s="50" t="str">
        <f>VLOOKUP(K11120,'Base -Receita-Despesa'!$B:$AS,1,FALSE)</f>
        <v>Materiais</v>
      </c>
    </row>
    <row r="11121" spans="1:12" ht="15" customHeight="1" x14ac:dyDescent="0.3">
      <c r="A11121" s="82" t="str">
        <f t="shared" si="346"/>
        <v>2018</v>
      </c>
      <c r="B11121" s="72" t="s">
        <v>2228</v>
      </c>
      <c r="C11121" s="73" t="s">
        <v>138</v>
      </c>
      <c r="D11121" s="74" t="str">
        <f t="shared" si="347"/>
        <v>set/2018</v>
      </c>
      <c r="E11121" s="53">
        <v>43363</v>
      </c>
      <c r="F11121" s="75">
        <v>138754</v>
      </c>
      <c r="G11121" s="72" t="s">
        <v>2229</v>
      </c>
      <c r="H11121" s="49" t="s">
        <v>1337</v>
      </c>
      <c r="I11121" s="49" t="s">
        <v>145</v>
      </c>
      <c r="J11121" s="76">
        <v>-550.33000000000004</v>
      </c>
      <c r="K11121" s="83" t="str">
        <f>IFERROR(IFERROR(VLOOKUP(I11121,'DE-PARA'!B:D,3,0),VLOOKUP(I11121,'DE-PARA'!C:D,2,0)),"NÃO ENCONTRADO")</f>
        <v>Serviços</v>
      </c>
      <c r="L11121" s="50" t="str">
        <f>VLOOKUP(K11121,'Base -Receita-Despesa'!$B:$AS,1,FALSE)</f>
        <v>Serviços</v>
      </c>
    </row>
    <row r="11122" spans="1:12" ht="15" customHeight="1" x14ac:dyDescent="0.3">
      <c r="A11122" s="82" t="str">
        <f t="shared" si="346"/>
        <v>2018</v>
      </c>
      <c r="B11122" s="72" t="s">
        <v>2228</v>
      </c>
      <c r="C11122" s="73" t="s">
        <v>138</v>
      </c>
      <c r="D11122" s="74" t="str">
        <f t="shared" si="347"/>
        <v>set/2018</v>
      </c>
      <c r="E11122" s="53">
        <v>43363</v>
      </c>
      <c r="F11122" s="75" t="s">
        <v>3160</v>
      </c>
      <c r="G11122" s="72" t="s">
        <v>2229</v>
      </c>
      <c r="H11122" s="49" t="s">
        <v>2462</v>
      </c>
      <c r="I11122" s="49" t="s">
        <v>2176</v>
      </c>
      <c r="J11122" s="76">
        <v>-5708.22</v>
      </c>
      <c r="K11122" s="83" t="str">
        <f>IFERROR(IFERROR(VLOOKUP(I11122,'DE-PARA'!B:D,3,0),VLOOKUP(I11122,'DE-PARA'!C:D,2,0)),"NÃO ENCONTRADO")</f>
        <v>Pessoal</v>
      </c>
      <c r="L11122" s="50" t="str">
        <f>VLOOKUP(K11122,'Base -Receita-Despesa'!$B:$AS,1,FALSE)</f>
        <v>Pessoal</v>
      </c>
    </row>
    <row r="11123" spans="1:12" ht="15" customHeight="1" x14ac:dyDescent="0.3">
      <c r="A11123" s="82" t="str">
        <f t="shared" si="346"/>
        <v>2018</v>
      </c>
      <c r="B11123" s="72" t="s">
        <v>2228</v>
      </c>
      <c r="C11123" s="73" t="s">
        <v>138</v>
      </c>
      <c r="D11123" s="74" t="str">
        <f t="shared" si="347"/>
        <v>set/2018</v>
      </c>
      <c r="E11123" s="53">
        <v>43363</v>
      </c>
      <c r="F11123" s="75" t="s">
        <v>3161</v>
      </c>
      <c r="G11123" s="72" t="s">
        <v>2229</v>
      </c>
      <c r="H11123" s="49" t="s">
        <v>2462</v>
      </c>
      <c r="I11123" s="49" t="s">
        <v>2176</v>
      </c>
      <c r="J11123" s="76">
        <v>-6721.38</v>
      </c>
      <c r="K11123" s="83" t="str">
        <f>IFERROR(IFERROR(VLOOKUP(I11123,'DE-PARA'!B:D,3,0),VLOOKUP(I11123,'DE-PARA'!C:D,2,0)),"NÃO ENCONTRADO")</f>
        <v>Pessoal</v>
      </c>
      <c r="L11123" s="50" t="str">
        <f>VLOOKUP(K11123,'Base -Receita-Despesa'!$B:$AS,1,FALSE)</f>
        <v>Pessoal</v>
      </c>
    </row>
    <row r="11124" spans="1:12" ht="15" customHeight="1" x14ac:dyDescent="0.3">
      <c r="A11124" s="82" t="str">
        <f t="shared" si="346"/>
        <v>2018</v>
      </c>
      <c r="B11124" s="72" t="s">
        <v>2228</v>
      </c>
      <c r="C11124" s="73" t="s">
        <v>138</v>
      </c>
      <c r="D11124" s="74" t="str">
        <f t="shared" si="347"/>
        <v>set/2018</v>
      </c>
      <c r="E11124" s="53">
        <v>43363</v>
      </c>
      <c r="F11124" s="75" t="s">
        <v>3108</v>
      </c>
      <c r="G11124" s="72" t="s">
        <v>2229</v>
      </c>
      <c r="H11124" s="49" t="s">
        <v>2462</v>
      </c>
      <c r="I11124" s="49" t="s">
        <v>2176</v>
      </c>
      <c r="J11124" s="76">
        <v>-3911.72</v>
      </c>
      <c r="K11124" s="83" t="str">
        <f>IFERROR(IFERROR(VLOOKUP(I11124,'DE-PARA'!B:D,3,0),VLOOKUP(I11124,'DE-PARA'!C:D,2,0)),"NÃO ENCONTRADO")</f>
        <v>Pessoal</v>
      </c>
      <c r="L11124" s="50" t="str">
        <f>VLOOKUP(K11124,'Base -Receita-Despesa'!$B:$AS,1,FALSE)</f>
        <v>Pessoal</v>
      </c>
    </row>
    <row r="11125" spans="1:12" ht="15" customHeight="1" x14ac:dyDescent="0.3">
      <c r="A11125" s="82" t="str">
        <f t="shared" si="346"/>
        <v>2018</v>
      </c>
      <c r="B11125" s="72" t="s">
        <v>2228</v>
      </c>
      <c r="C11125" s="73" t="s">
        <v>138</v>
      </c>
      <c r="D11125" s="74" t="str">
        <f t="shared" si="347"/>
        <v>set/2018</v>
      </c>
      <c r="E11125" s="53">
        <v>43363</v>
      </c>
      <c r="F11125" s="75" t="s">
        <v>3162</v>
      </c>
      <c r="G11125" s="72" t="s">
        <v>2229</v>
      </c>
      <c r="H11125" s="49" t="s">
        <v>2462</v>
      </c>
      <c r="I11125" s="49" t="s">
        <v>2176</v>
      </c>
      <c r="J11125" s="76">
        <v>-12126.32</v>
      </c>
      <c r="K11125" s="83" t="str">
        <f>IFERROR(IFERROR(VLOOKUP(I11125,'DE-PARA'!B:D,3,0),VLOOKUP(I11125,'DE-PARA'!C:D,2,0)),"NÃO ENCONTRADO")</f>
        <v>Pessoal</v>
      </c>
      <c r="L11125" s="50" t="str">
        <f>VLOOKUP(K11125,'Base -Receita-Despesa'!$B:$AS,1,FALSE)</f>
        <v>Pessoal</v>
      </c>
    </row>
    <row r="11126" spans="1:12" ht="15" customHeight="1" x14ac:dyDescent="0.3">
      <c r="A11126" s="82" t="str">
        <f t="shared" si="346"/>
        <v>2018</v>
      </c>
      <c r="B11126" s="72" t="s">
        <v>2228</v>
      </c>
      <c r="C11126" s="73" t="s">
        <v>138</v>
      </c>
      <c r="D11126" s="74" t="str">
        <f t="shared" si="347"/>
        <v>set/2018</v>
      </c>
      <c r="E11126" s="53">
        <v>43363</v>
      </c>
      <c r="F11126" s="75" t="s">
        <v>3163</v>
      </c>
      <c r="G11126" s="72" t="s">
        <v>2229</v>
      </c>
      <c r="H11126" s="49" t="s">
        <v>2462</v>
      </c>
      <c r="I11126" s="49" t="s">
        <v>2176</v>
      </c>
      <c r="J11126" s="76">
        <v>-17695.47</v>
      </c>
      <c r="K11126" s="83" t="str">
        <f>IFERROR(IFERROR(VLOOKUP(I11126,'DE-PARA'!B:D,3,0),VLOOKUP(I11126,'DE-PARA'!C:D,2,0)),"NÃO ENCONTRADO")</f>
        <v>Pessoal</v>
      </c>
      <c r="L11126" s="50" t="str">
        <f>VLOOKUP(K11126,'Base -Receita-Despesa'!$B:$AS,1,FALSE)</f>
        <v>Pessoal</v>
      </c>
    </row>
    <row r="11127" spans="1:12" ht="15" customHeight="1" x14ac:dyDescent="0.3">
      <c r="A11127" s="82" t="str">
        <f t="shared" si="346"/>
        <v>2018</v>
      </c>
      <c r="B11127" s="72" t="s">
        <v>2228</v>
      </c>
      <c r="C11127" s="73" t="s">
        <v>138</v>
      </c>
      <c r="D11127" s="74" t="str">
        <f t="shared" si="347"/>
        <v>set/2018</v>
      </c>
      <c r="E11127" s="53">
        <v>43363</v>
      </c>
      <c r="F11127" s="75" t="s">
        <v>3164</v>
      </c>
      <c r="G11127" s="72" t="s">
        <v>2229</v>
      </c>
      <c r="H11127" s="49" t="s">
        <v>2462</v>
      </c>
      <c r="I11127" s="49" t="s">
        <v>2176</v>
      </c>
      <c r="J11127" s="76">
        <v>-20836.28</v>
      </c>
      <c r="K11127" s="83" t="str">
        <f>IFERROR(IFERROR(VLOOKUP(I11127,'DE-PARA'!B:D,3,0),VLOOKUP(I11127,'DE-PARA'!C:D,2,0)),"NÃO ENCONTRADO")</f>
        <v>Pessoal</v>
      </c>
      <c r="L11127" s="50" t="str">
        <f>VLOOKUP(K11127,'Base -Receita-Despesa'!$B:$AS,1,FALSE)</f>
        <v>Pessoal</v>
      </c>
    </row>
    <row r="11128" spans="1:12" ht="15" customHeight="1" x14ac:dyDescent="0.3">
      <c r="A11128" s="82" t="str">
        <f t="shared" si="346"/>
        <v>2018</v>
      </c>
      <c r="B11128" s="72" t="s">
        <v>2228</v>
      </c>
      <c r="C11128" s="73" t="s">
        <v>138</v>
      </c>
      <c r="D11128" s="74" t="str">
        <f t="shared" si="347"/>
        <v>set/2018</v>
      </c>
      <c r="E11128" s="53">
        <v>43363</v>
      </c>
      <c r="F11128" s="75" t="s">
        <v>3165</v>
      </c>
      <c r="G11128" s="72" t="s">
        <v>2229</v>
      </c>
      <c r="H11128" s="49" t="s">
        <v>2462</v>
      </c>
      <c r="I11128" s="49" t="s">
        <v>2176</v>
      </c>
      <c r="J11128" s="76">
        <v>-8740</v>
      </c>
      <c r="K11128" s="83" t="str">
        <f>IFERROR(IFERROR(VLOOKUP(I11128,'DE-PARA'!B:D,3,0),VLOOKUP(I11128,'DE-PARA'!C:D,2,0)),"NÃO ENCONTRADO")</f>
        <v>Pessoal</v>
      </c>
      <c r="L11128" s="50" t="str">
        <f>VLOOKUP(K11128,'Base -Receita-Despesa'!$B:$AS,1,FALSE)</f>
        <v>Pessoal</v>
      </c>
    </row>
    <row r="11129" spans="1:12" ht="15" customHeight="1" x14ac:dyDescent="0.3">
      <c r="A11129" s="82" t="str">
        <f t="shared" si="346"/>
        <v>2018</v>
      </c>
      <c r="B11129" s="72" t="s">
        <v>2228</v>
      </c>
      <c r="C11129" s="73" t="s">
        <v>138</v>
      </c>
      <c r="D11129" s="74" t="str">
        <f t="shared" si="347"/>
        <v>set/2018</v>
      </c>
      <c r="E11129" s="53">
        <v>43363</v>
      </c>
      <c r="F11129" s="75" t="s">
        <v>3166</v>
      </c>
      <c r="G11129" s="72" t="s">
        <v>2229</v>
      </c>
      <c r="H11129" s="49" t="s">
        <v>2462</v>
      </c>
      <c r="I11129" s="49" t="s">
        <v>2176</v>
      </c>
      <c r="J11129" s="76">
        <v>-28279.35</v>
      </c>
      <c r="K11129" s="83" t="str">
        <f>IFERROR(IFERROR(VLOOKUP(I11129,'DE-PARA'!B:D,3,0),VLOOKUP(I11129,'DE-PARA'!C:D,2,0)),"NÃO ENCONTRADO")</f>
        <v>Pessoal</v>
      </c>
      <c r="L11129" s="50" t="str">
        <f>VLOOKUP(K11129,'Base -Receita-Despesa'!$B:$AS,1,FALSE)</f>
        <v>Pessoal</v>
      </c>
    </row>
    <row r="11130" spans="1:12" ht="15" customHeight="1" x14ac:dyDescent="0.3">
      <c r="A11130" s="82" t="str">
        <f t="shared" si="346"/>
        <v>2018</v>
      </c>
      <c r="B11130" s="72" t="s">
        <v>2228</v>
      </c>
      <c r="C11130" s="73" t="s">
        <v>138</v>
      </c>
      <c r="D11130" s="74" t="str">
        <f t="shared" si="347"/>
        <v>set/2018</v>
      </c>
      <c r="E11130" s="53">
        <v>43363</v>
      </c>
      <c r="F11130" s="75" t="s">
        <v>3167</v>
      </c>
      <c r="G11130" s="72" t="s">
        <v>2229</v>
      </c>
      <c r="H11130" s="49" t="s">
        <v>2462</v>
      </c>
      <c r="I11130" s="49" t="s">
        <v>2176</v>
      </c>
      <c r="J11130" s="76">
        <v>-25705.35</v>
      </c>
      <c r="K11130" s="83" t="str">
        <f>IFERROR(IFERROR(VLOOKUP(I11130,'DE-PARA'!B:D,3,0),VLOOKUP(I11130,'DE-PARA'!C:D,2,0)),"NÃO ENCONTRADO")</f>
        <v>Pessoal</v>
      </c>
      <c r="L11130" s="50" t="str">
        <f>VLOOKUP(K11130,'Base -Receita-Despesa'!$B:$AS,1,FALSE)</f>
        <v>Pessoal</v>
      </c>
    </row>
    <row r="11131" spans="1:12" ht="15" customHeight="1" x14ac:dyDescent="0.3">
      <c r="A11131" s="82" t="str">
        <f t="shared" si="346"/>
        <v>2018</v>
      </c>
      <c r="B11131" s="72" t="s">
        <v>2228</v>
      </c>
      <c r="C11131" s="73" t="s">
        <v>138</v>
      </c>
      <c r="D11131" s="74" t="str">
        <f t="shared" si="347"/>
        <v>set/2018</v>
      </c>
      <c r="E11131" s="53">
        <v>43363</v>
      </c>
      <c r="F11131" s="75" t="s">
        <v>3083</v>
      </c>
      <c r="G11131" s="72" t="s">
        <v>2229</v>
      </c>
      <c r="H11131" s="49" t="s">
        <v>2356</v>
      </c>
      <c r="I11131" s="49" t="s">
        <v>2198</v>
      </c>
      <c r="J11131" s="76">
        <v>-101.18</v>
      </c>
      <c r="K11131" s="83" t="str">
        <f>IFERROR(IFERROR(VLOOKUP(I11131,'DE-PARA'!B:D,3,0),VLOOKUP(I11131,'DE-PARA'!C:D,2,0)),"NÃO ENCONTRADO")</f>
        <v>Serviços</v>
      </c>
      <c r="L11131" s="50" t="str">
        <f>VLOOKUP(K11131,'Base -Receita-Despesa'!$B:$AS,1,FALSE)</f>
        <v>Serviços</v>
      </c>
    </row>
    <row r="11132" spans="1:12" ht="15" customHeight="1" x14ac:dyDescent="0.3">
      <c r="A11132" s="82" t="str">
        <f t="shared" si="346"/>
        <v>2018</v>
      </c>
      <c r="B11132" s="72" t="s">
        <v>2228</v>
      </c>
      <c r="C11132" s="73" t="s">
        <v>138</v>
      </c>
      <c r="D11132" s="74" t="str">
        <f t="shared" si="347"/>
        <v>set/2018</v>
      </c>
      <c r="E11132" s="53">
        <v>43363</v>
      </c>
      <c r="F11132" s="75" t="s">
        <v>3168</v>
      </c>
      <c r="G11132" s="72" t="s">
        <v>2229</v>
      </c>
      <c r="H11132" s="49" t="s">
        <v>2353</v>
      </c>
      <c r="I11132" s="49" t="s">
        <v>188</v>
      </c>
      <c r="J11132" s="76">
        <v>-382.5</v>
      </c>
      <c r="K11132" s="83" t="str">
        <f>IFERROR(IFERROR(VLOOKUP(I11132,'DE-PARA'!B:D,3,0),VLOOKUP(I11132,'DE-PARA'!C:D,2,0)),"NÃO ENCONTRADO")</f>
        <v>Serviços</v>
      </c>
      <c r="L11132" s="50" t="str">
        <f>VLOOKUP(K11132,'Base -Receita-Despesa'!$B:$AS,1,FALSE)</f>
        <v>Serviços</v>
      </c>
    </row>
    <row r="11133" spans="1:12" ht="15" customHeight="1" x14ac:dyDescent="0.3">
      <c r="A11133" s="82" t="str">
        <f t="shared" ref="A11133:A11194" si="348">IF(K11133="NÃO ENCONTRADO",0,RIGHT(D11133,4))</f>
        <v>2018</v>
      </c>
      <c r="B11133" s="72" t="s">
        <v>2228</v>
      </c>
      <c r="C11133" s="73" t="s">
        <v>138</v>
      </c>
      <c r="D11133" s="74" t="str">
        <f t="shared" si="347"/>
        <v>set/2018</v>
      </c>
      <c r="E11133" s="53">
        <v>43363</v>
      </c>
      <c r="F11133" s="75" t="s">
        <v>3169</v>
      </c>
      <c r="G11133" s="72" t="s">
        <v>2229</v>
      </c>
      <c r="H11133" s="49" t="s">
        <v>2353</v>
      </c>
      <c r="I11133" s="49" t="s">
        <v>188</v>
      </c>
      <c r="J11133" s="76">
        <v>-2805</v>
      </c>
      <c r="K11133" s="83" t="str">
        <f>IFERROR(IFERROR(VLOOKUP(I11133,'DE-PARA'!B:D,3,0),VLOOKUP(I11133,'DE-PARA'!C:D,2,0)),"NÃO ENCONTRADO")</f>
        <v>Serviços</v>
      </c>
      <c r="L11133" s="50" t="str">
        <f>VLOOKUP(K11133,'Base -Receita-Despesa'!$B:$AS,1,FALSE)</f>
        <v>Serviços</v>
      </c>
    </row>
    <row r="11134" spans="1:12" ht="15" customHeight="1" x14ac:dyDescent="0.3">
      <c r="A11134" s="82" t="str">
        <f t="shared" si="348"/>
        <v>2018</v>
      </c>
      <c r="B11134" s="72" t="s">
        <v>2228</v>
      </c>
      <c r="C11134" s="73" t="s">
        <v>138</v>
      </c>
      <c r="D11134" s="74" t="str">
        <f t="shared" si="347"/>
        <v>set/2018</v>
      </c>
      <c r="E11134" s="53">
        <v>43363</v>
      </c>
      <c r="F11134" s="75">
        <v>119</v>
      </c>
      <c r="G11134" s="72" t="s">
        <v>2229</v>
      </c>
      <c r="H11134" s="49" t="s">
        <v>2353</v>
      </c>
      <c r="I11134" s="49" t="s">
        <v>188</v>
      </c>
      <c r="J11134" s="76">
        <v>-20358.88</v>
      </c>
      <c r="K11134" s="83" t="str">
        <f>IFERROR(IFERROR(VLOOKUP(I11134,'DE-PARA'!B:D,3,0),VLOOKUP(I11134,'DE-PARA'!C:D,2,0)),"NÃO ENCONTRADO")</f>
        <v>Serviços</v>
      </c>
      <c r="L11134" s="50" t="str">
        <f>VLOOKUP(K11134,'Base -Receita-Despesa'!$B:$AS,1,FALSE)</f>
        <v>Serviços</v>
      </c>
    </row>
    <row r="11135" spans="1:12" ht="15" customHeight="1" x14ac:dyDescent="0.3">
      <c r="A11135" s="82" t="str">
        <f t="shared" si="348"/>
        <v>2018</v>
      </c>
      <c r="B11135" s="72" t="s">
        <v>2228</v>
      </c>
      <c r="C11135" s="73" t="s">
        <v>138</v>
      </c>
      <c r="D11135" s="74" t="str">
        <f t="shared" si="347"/>
        <v>set/2018</v>
      </c>
      <c r="E11135" s="53">
        <v>43363</v>
      </c>
      <c r="F11135" s="75" t="s">
        <v>3170</v>
      </c>
      <c r="G11135" s="72" t="s">
        <v>2229</v>
      </c>
      <c r="H11135" s="49" t="s">
        <v>2353</v>
      </c>
      <c r="I11135" s="49" t="s">
        <v>179</v>
      </c>
      <c r="J11135" s="76">
        <v>-771.09</v>
      </c>
      <c r="K11135" s="83" t="str">
        <f>IFERROR(IFERROR(VLOOKUP(I11135,'DE-PARA'!B:D,3,0),VLOOKUP(I11135,'DE-PARA'!C:D,2,0)),"NÃO ENCONTRADO")</f>
        <v>Serviços</v>
      </c>
      <c r="L11135" s="50" t="str">
        <f>VLOOKUP(K11135,'Base -Receita-Despesa'!$B:$AS,1,FALSE)</f>
        <v>Serviços</v>
      </c>
    </row>
    <row r="11136" spans="1:12" ht="15" customHeight="1" x14ac:dyDescent="0.3">
      <c r="A11136" s="82" t="str">
        <f t="shared" si="348"/>
        <v>2018</v>
      </c>
      <c r="B11136" s="72" t="s">
        <v>2228</v>
      </c>
      <c r="C11136" s="73" t="s">
        <v>138</v>
      </c>
      <c r="D11136" s="74" t="str">
        <f t="shared" si="347"/>
        <v>set/2018</v>
      </c>
      <c r="E11136" s="53">
        <v>43363</v>
      </c>
      <c r="F11136" s="75" t="s">
        <v>3171</v>
      </c>
      <c r="G11136" s="72" t="s">
        <v>2229</v>
      </c>
      <c r="H11136" s="49" t="s">
        <v>2353</v>
      </c>
      <c r="I11136" s="49" t="s">
        <v>179</v>
      </c>
      <c r="J11136" s="76">
        <v>-74.819999999999993</v>
      </c>
      <c r="K11136" s="83" t="str">
        <f>IFERROR(IFERROR(VLOOKUP(I11136,'DE-PARA'!B:D,3,0),VLOOKUP(I11136,'DE-PARA'!C:D,2,0)),"NÃO ENCONTRADO")</f>
        <v>Serviços</v>
      </c>
      <c r="L11136" s="50" t="str">
        <f>VLOOKUP(K11136,'Base -Receita-Despesa'!$B:$AS,1,FALSE)</f>
        <v>Serviços</v>
      </c>
    </row>
    <row r="11137" spans="1:12" ht="15" customHeight="1" x14ac:dyDescent="0.3">
      <c r="A11137" s="82" t="str">
        <f t="shared" si="348"/>
        <v>2018</v>
      </c>
      <c r="B11137" s="72" t="s">
        <v>2228</v>
      </c>
      <c r="C11137" s="73" t="s">
        <v>138</v>
      </c>
      <c r="D11137" s="74" t="str">
        <f t="shared" si="347"/>
        <v>set/2018</v>
      </c>
      <c r="E11137" s="53">
        <v>43363</v>
      </c>
      <c r="F11137" s="75" t="s">
        <v>3172</v>
      </c>
      <c r="G11137" s="72" t="s">
        <v>2229</v>
      </c>
      <c r="H11137" s="49" t="s">
        <v>2353</v>
      </c>
      <c r="I11137" s="49" t="s">
        <v>179</v>
      </c>
      <c r="J11137" s="76">
        <v>-2390.37</v>
      </c>
      <c r="K11137" s="83" t="str">
        <f>IFERROR(IFERROR(VLOOKUP(I11137,'DE-PARA'!B:D,3,0),VLOOKUP(I11137,'DE-PARA'!C:D,2,0)),"NÃO ENCONTRADO")</f>
        <v>Serviços</v>
      </c>
      <c r="L11137" s="50" t="str">
        <f>VLOOKUP(K11137,'Base -Receita-Despesa'!$B:$AS,1,FALSE)</f>
        <v>Serviços</v>
      </c>
    </row>
    <row r="11138" spans="1:12" ht="15" customHeight="1" x14ac:dyDescent="0.3">
      <c r="A11138" s="82" t="str">
        <f t="shared" si="348"/>
        <v>2018</v>
      </c>
      <c r="B11138" s="72" t="s">
        <v>2228</v>
      </c>
      <c r="C11138" s="73" t="s">
        <v>138</v>
      </c>
      <c r="D11138" s="74" t="str">
        <f t="shared" si="347"/>
        <v>set/2018</v>
      </c>
      <c r="E11138" s="53">
        <v>43363</v>
      </c>
      <c r="F11138" s="75" t="s">
        <v>3173</v>
      </c>
      <c r="G11138" s="72" t="s">
        <v>2229</v>
      </c>
      <c r="H11138" s="49" t="s">
        <v>2353</v>
      </c>
      <c r="I11138" s="49" t="s">
        <v>179</v>
      </c>
      <c r="J11138" s="76">
        <v>-1185.75</v>
      </c>
      <c r="K11138" s="83" t="str">
        <f>IFERROR(IFERROR(VLOOKUP(I11138,'DE-PARA'!B:D,3,0),VLOOKUP(I11138,'DE-PARA'!C:D,2,0)),"NÃO ENCONTRADO")</f>
        <v>Serviços</v>
      </c>
      <c r="L11138" s="50" t="str">
        <f>VLOOKUP(K11138,'Base -Receita-Despesa'!$B:$AS,1,FALSE)</f>
        <v>Serviços</v>
      </c>
    </row>
    <row r="11139" spans="1:12" ht="15" customHeight="1" x14ac:dyDescent="0.3">
      <c r="A11139" s="82" t="str">
        <f t="shared" si="348"/>
        <v>2018</v>
      </c>
      <c r="B11139" s="72" t="s">
        <v>2228</v>
      </c>
      <c r="C11139" s="73" t="s">
        <v>138</v>
      </c>
      <c r="D11139" s="74" t="str">
        <f t="shared" si="347"/>
        <v>set/2018</v>
      </c>
      <c r="E11139" s="53">
        <v>43363</v>
      </c>
      <c r="F11139" s="75" t="s">
        <v>3174</v>
      </c>
      <c r="G11139" s="72" t="s">
        <v>2229</v>
      </c>
      <c r="H11139" s="49" t="s">
        <v>2353</v>
      </c>
      <c r="I11139" s="49" t="s">
        <v>179</v>
      </c>
      <c r="J11139" s="76">
        <v>-228.61</v>
      </c>
      <c r="K11139" s="83" t="str">
        <f>IFERROR(IFERROR(VLOOKUP(I11139,'DE-PARA'!B:D,3,0),VLOOKUP(I11139,'DE-PARA'!C:D,2,0)),"NÃO ENCONTRADO")</f>
        <v>Serviços</v>
      </c>
      <c r="L11139" s="50" t="str">
        <f>VLOOKUP(K11139,'Base -Receita-Despesa'!$B:$AS,1,FALSE)</f>
        <v>Serviços</v>
      </c>
    </row>
    <row r="11140" spans="1:12" ht="15" customHeight="1" x14ac:dyDescent="0.3">
      <c r="A11140" s="82" t="str">
        <f t="shared" si="348"/>
        <v>2018</v>
      </c>
      <c r="B11140" s="72" t="s">
        <v>2228</v>
      </c>
      <c r="C11140" s="73" t="s">
        <v>138</v>
      </c>
      <c r="D11140" s="74" t="str">
        <f t="shared" ref="D11140:D11203" si="349">TEXT(E11140,"mmm/aaaa")</f>
        <v>set/2018</v>
      </c>
      <c r="E11140" s="53">
        <v>43363</v>
      </c>
      <c r="F11140" s="75" t="s">
        <v>3175</v>
      </c>
      <c r="G11140" s="72" t="s">
        <v>2229</v>
      </c>
      <c r="H11140" s="49" t="s">
        <v>2353</v>
      </c>
      <c r="I11140" s="49" t="s">
        <v>179</v>
      </c>
      <c r="J11140" s="76">
        <v>-90.35</v>
      </c>
      <c r="K11140" s="83" t="str">
        <f>IFERROR(IFERROR(VLOOKUP(I11140,'DE-PARA'!B:D,3,0),VLOOKUP(I11140,'DE-PARA'!C:D,2,0)),"NÃO ENCONTRADO")</f>
        <v>Serviços</v>
      </c>
      <c r="L11140" s="50" t="str">
        <f>VLOOKUP(K11140,'Base -Receita-Despesa'!$B:$AS,1,FALSE)</f>
        <v>Serviços</v>
      </c>
    </row>
    <row r="11141" spans="1:12" ht="15" customHeight="1" x14ac:dyDescent="0.3">
      <c r="A11141" s="82" t="str">
        <f t="shared" si="348"/>
        <v>2018</v>
      </c>
      <c r="B11141" s="72" t="s">
        <v>2228</v>
      </c>
      <c r="C11141" s="73" t="s">
        <v>138</v>
      </c>
      <c r="D11141" s="74" t="str">
        <f t="shared" si="349"/>
        <v>set/2018</v>
      </c>
      <c r="E11141" s="53">
        <v>43363</v>
      </c>
      <c r="F11141" s="75" t="s">
        <v>3176</v>
      </c>
      <c r="G11141" s="72" t="s">
        <v>2229</v>
      </c>
      <c r="H11141" s="49" t="s">
        <v>2353</v>
      </c>
      <c r="I11141" s="49" t="s">
        <v>179</v>
      </c>
      <c r="J11141" s="76">
        <v>-174.19</v>
      </c>
      <c r="K11141" s="83" t="str">
        <f>IFERROR(IFERROR(VLOOKUP(I11141,'DE-PARA'!B:D,3,0),VLOOKUP(I11141,'DE-PARA'!C:D,2,0)),"NÃO ENCONTRADO")</f>
        <v>Serviços</v>
      </c>
      <c r="L11141" s="50" t="str">
        <f>VLOOKUP(K11141,'Base -Receita-Despesa'!$B:$AS,1,FALSE)</f>
        <v>Serviços</v>
      </c>
    </row>
    <row r="11142" spans="1:12" ht="15" customHeight="1" x14ac:dyDescent="0.3">
      <c r="A11142" s="82" t="str">
        <f t="shared" si="348"/>
        <v>2018</v>
      </c>
      <c r="B11142" s="72" t="s">
        <v>2228</v>
      </c>
      <c r="C11142" s="73" t="s">
        <v>138</v>
      </c>
      <c r="D11142" s="74" t="str">
        <f t="shared" si="349"/>
        <v>set/2018</v>
      </c>
      <c r="E11142" s="53">
        <v>43363</v>
      </c>
      <c r="F11142" s="75" t="s">
        <v>3177</v>
      </c>
      <c r="G11142" s="72" t="s">
        <v>2229</v>
      </c>
      <c r="H11142" s="49" t="s">
        <v>2353</v>
      </c>
      <c r="I11142" s="49" t="s">
        <v>179</v>
      </c>
      <c r="J11142" s="76">
        <v>-158.22999999999999</v>
      </c>
      <c r="K11142" s="83" t="str">
        <f>IFERROR(IFERROR(VLOOKUP(I11142,'DE-PARA'!B:D,3,0),VLOOKUP(I11142,'DE-PARA'!C:D,2,0)),"NÃO ENCONTRADO")</f>
        <v>Serviços</v>
      </c>
      <c r="L11142" s="50" t="str">
        <f>VLOOKUP(K11142,'Base -Receita-Despesa'!$B:$AS,1,FALSE)</f>
        <v>Serviços</v>
      </c>
    </row>
    <row r="11143" spans="1:12" ht="15" customHeight="1" x14ac:dyDescent="0.3">
      <c r="A11143" s="82" t="str">
        <f t="shared" si="348"/>
        <v>2018</v>
      </c>
      <c r="B11143" s="72" t="s">
        <v>2228</v>
      </c>
      <c r="C11143" s="73" t="s">
        <v>138</v>
      </c>
      <c r="D11143" s="74" t="str">
        <f t="shared" si="349"/>
        <v>set/2018</v>
      </c>
      <c r="E11143" s="53">
        <v>43363</v>
      </c>
      <c r="F11143" s="75" t="s">
        <v>3178</v>
      </c>
      <c r="G11143" s="72" t="s">
        <v>2229</v>
      </c>
      <c r="H11143" s="49" t="s">
        <v>2353</v>
      </c>
      <c r="I11143" s="49" t="s">
        <v>179</v>
      </c>
      <c r="J11143" s="76">
        <v>-78</v>
      </c>
      <c r="K11143" s="83" t="str">
        <f>IFERROR(IFERROR(VLOOKUP(I11143,'DE-PARA'!B:D,3,0),VLOOKUP(I11143,'DE-PARA'!C:D,2,0)),"NÃO ENCONTRADO")</f>
        <v>Serviços</v>
      </c>
      <c r="L11143" s="50" t="str">
        <f>VLOOKUP(K11143,'Base -Receita-Despesa'!$B:$AS,1,FALSE)</f>
        <v>Serviços</v>
      </c>
    </row>
    <row r="11144" spans="1:12" ht="15" customHeight="1" x14ac:dyDescent="0.3">
      <c r="A11144" s="82" t="str">
        <f t="shared" si="348"/>
        <v>2018</v>
      </c>
      <c r="B11144" s="72" t="s">
        <v>2228</v>
      </c>
      <c r="C11144" s="73" t="s">
        <v>138</v>
      </c>
      <c r="D11144" s="74" t="str">
        <f t="shared" si="349"/>
        <v>set/2018</v>
      </c>
      <c r="E11144" s="53">
        <v>43363</v>
      </c>
      <c r="F11144" s="75" t="s">
        <v>3179</v>
      </c>
      <c r="G11144" s="72" t="s">
        <v>2229</v>
      </c>
      <c r="H11144" s="49" t="s">
        <v>2353</v>
      </c>
      <c r="I11144" s="49" t="s">
        <v>179</v>
      </c>
      <c r="J11144" s="76">
        <v>-135.69</v>
      </c>
      <c r="K11144" s="83" t="str">
        <f>IFERROR(IFERROR(VLOOKUP(I11144,'DE-PARA'!B:D,3,0),VLOOKUP(I11144,'DE-PARA'!C:D,2,0)),"NÃO ENCONTRADO")</f>
        <v>Serviços</v>
      </c>
      <c r="L11144" s="50" t="str">
        <f>VLOOKUP(K11144,'Base -Receita-Despesa'!$B:$AS,1,FALSE)</f>
        <v>Serviços</v>
      </c>
    </row>
    <row r="11145" spans="1:12" ht="15" customHeight="1" x14ac:dyDescent="0.3">
      <c r="A11145" s="82" t="str">
        <f t="shared" si="348"/>
        <v>2018</v>
      </c>
      <c r="B11145" s="72" t="s">
        <v>2228</v>
      </c>
      <c r="C11145" s="73" t="s">
        <v>138</v>
      </c>
      <c r="D11145" s="74" t="str">
        <f t="shared" si="349"/>
        <v>set/2018</v>
      </c>
      <c r="E11145" s="53">
        <v>43363</v>
      </c>
      <c r="F11145" s="75" t="s">
        <v>3180</v>
      </c>
      <c r="G11145" s="72" t="s">
        <v>2229</v>
      </c>
      <c r="H11145" s="49" t="s">
        <v>2353</v>
      </c>
      <c r="I11145" s="49" t="s">
        <v>179</v>
      </c>
      <c r="J11145" s="76">
        <v>-206.5</v>
      </c>
      <c r="K11145" s="83" t="str">
        <f>IFERROR(IFERROR(VLOOKUP(I11145,'DE-PARA'!B:D,3,0),VLOOKUP(I11145,'DE-PARA'!C:D,2,0)),"NÃO ENCONTRADO")</f>
        <v>Serviços</v>
      </c>
      <c r="L11145" s="50" t="str">
        <f>VLOOKUP(K11145,'Base -Receita-Despesa'!$B:$AS,1,FALSE)</f>
        <v>Serviços</v>
      </c>
    </row>
    <row r="11146" spans="1:12" ht="15" customHeight="1" x14ac:dyDescent="0.3">
      <c r="A11146" s="82" t="str">
        <f t="shared" si="348"/>
        <v>2018</v>
      </c>
      <c r="B11146" s="72" t="s">
        <v>2228</v>
      </c>
      <c r="C11146" s="73" t="s">
        <v>138</v>
      </c>
      <c r="D11146" s="74" t="str">
        <f t="shared" si="349"/>
        <v>set/2018</v>
      </c>
      <c r="E11146" s="53">
        <v>43363</v>
      </c>
      <c r="F11146" s="75" t="s">
        <v>3181</v>
      </c>
      <c r="G11146" s="72" t="s">
        <v>2229</v>
      </c>
      <c r="H11146" s="49" t="s">
        <v>2353</v>
      </c>
      <c r="I11146" s="49" t="s">
        <v>179</v>
      </c>
      <c r="J11146" s="76">
        <v>-112.95</v>
      </c>
      <c r="K11146" s="83" t="str">
        <f>IFERROR(IFERROR(VLOOKUP(I11146,'DE-PARA'!B:D,3,0),VLOOKUP(I11146,'DE-PARA'!C:D,2,0)),"NÃO ENCONTRADO")</f>
        <v>Serviços</v>
      </c>
      <c r="L11146" s="50" t="str">
        <f>VLOOKUP(K11146,'Base -Receita-Despesa'!$B:$AS,1,FALSE)</f>
        <v>Serviços</v>
      </c>
    </row>
    <row r="11147" spans="1:12" ht="15" customHeight="1" x14ac:dyDescent="0.3">
      <c r="A11147" s="82" t="str">
        <f t="shared" si="348"/>
        <v>2018</v>
      </c>
      <c r="B11147" s="72" t="s">
        <v>2228</v>
      </c>
      <c r="C11147" s="73" t="s">
        <v>138</v>
      </c>
      <c r="D11147" s="74" t="str">
        <f t="shared" si="349"/>
        <v>set/2018</v>
      </c>
      <c r="E11147" s="53">
        <v>43363</v>
      </c>
      <c r="F11147" s="75" t="s">
        <v>3182</v>
      </c>
      <c r="G11147" s="72" t="s">
        <v>2229</v>
      </c>
      <c r="H11147" s="49" t="s">
        <v>2353</v>
      </c>
      <c r="I11147" s="49" t="s">
        <v>179</v>
      </c>
      <c r="J11147" s="76">
        <v>-467.33</v>
      </c>
      <c r="K11147" s="83" t="str">
        <f>IFERROR(IFERROR(VLOOKUP(I11147,'DE-PARA'!B:D,3,0),VLOOKUP(I11147,'DE-PARA'!C:D,2,0)),"NÃO ENCONTRADO")</f>
        <v>Serviços</v>
      </c>
      <c r="L11147" s="50" t="str">
        <f>VLOOKUP(K11147,'Base -Receita-Despesa'!$B:$AS,1,FALSE)</f>
        <v>Serviços</v>
      </c>
    </row>
    <row r="11148" spans="1:12" ht="15" customHeight="1" x14ac:dyDescent="0.3">
      <c r="A11148" s="82" t="str">
        <f t="shared" si="348"/>
        <v>2018</v>
      </c>
      <c r="B11148" s="72" t="s">
        <v>2228</v>
      </c>
      <c r="C11148" s="73" t="s">
        <v>138</v>
      </c>
      <c r="D11148" s="74" t="str">
        <f t="shared" si="349"/>
        <v>set/2018</v>
      </c>
      <c r="E11148" s="53">
        <v>43363</v>
      </c>
      <c r="F11148" s="75" t="s">
        <v>3183</v>
      </c>
      <c r="G11148" s="72" t="s">
        <v>2229</v>
      </c>
      <c r="H11148" s="49" t="s">
        <v>2353</v>
      </c>
      <c r="I11148" s="49" t="s">
        <v>179</v>
      </c>
      <c r="J11148" s="76">
        <v>-2827.31</v>
      </c>
      <c r="K11148" s="83" t="str">
        <f>IFERROR(IFERROR(VLOOKUP(I11148,'DE-PARA'!B:D,3,0),VLOOKUP(I11148,'DE-PARA'!C:D,2,0)),"NÃO ENCONTRADO")</f>
        <v>Serviços</v>
      </c>
      <c r="L11148" s="50" t="str">
        <f>VLOOKUP(K11148,'Base -Receita-Despesa'!$B:$AS,1,FALSE)</f>
        <v>Serviços</v>
      </c>
    </row>
    <row r="11149" spans="1:12" ht="15" customHeight="1" x14ac:dyDescent="0.3">
      <c r="A11149" s="82" t="str">
        <f t="shared" si="348"/>
        <v>2018</v>
      </c>
      <c r="B11149" s="72" t="s">
        <v>2228</v>
      </c>
      <c r="C11149" s="73" t="s">
        <v>138</v>
      </c>
      <c r="D11149" s="74" t="str">
        <f t="shared" si="349"/>
        <v>set/2018</v>
      </c>
      <c r="E11149" s="53">
        <v>43363</v>
      </c>
      <c r="F11149" s="75" t="s">
        <v>3184</v>
      </c>
      <c r="G11149" s="72" t="s">
        <v>2229</v>
      </c>
      <c r="H11149" s="49" t="s">
        <v>3185</v>
      </c>
      <c r="I11149" s="49" t="s">
        <v>195</v>
      </c>
      <c r="J11149" s="76">
        <v>-111790.02</v>
      </c>
      <c r="K11149" s="83" t="str">
        <f>IFERROR(IFERROR(VLOOKUP(I11149,'DE-PARA'!B:D,3,0),VLOOKUP(I11149,'DE-PARA'!C:D,2,0)),"NÃO ENCONTRADO")</f>
        <v>Encargos sobre Folha de Pagamento</v>
      </c>
      <c r="L11149" s="50" t="str">
        <f>VLOOKUP(K11149,'Base -Receita-Despesa'!$B:$AS,1,FALSE)</f>
        <v>Encargos sobre Folha de Pagamento</v>
      </c>
    </row>
    <row r="11150" spans="1:12" ht="15" customHeight="1" x14ac:dyDescent="0.3">
      <c r="A11150" s="82" t="str">
        <f t="shared" si="348"/>
        <v>2018</v>
      </c>
      <c r="B11150" s="72" t="s">
        <v>2228</v>
      </c>
      <c r="C11150" s="73" t="s">
        <v>138</v>
      </c>
      <c r="D11150" s="74" t="str">
        <f t="shared" si="349"/>
        <v>set/2018</v>
      </c>
      <c r="E11150" s="53">
        <v>43363</v>
      </c>
      <c r="F11150" s="75" t="s">
        <v>3186</v>
      </c>
      <c r="G11150" s="72" t="s">
        <v>2229</v>
      </c>
      <c r="H11150" s="49" t="s">
        <v>2654</v>
      </c>
      <c r="I11150" s="49" t="s">
        <v>120</v>
      </c>
      <c r="J11150" s="76">
        <v>-23.97</v>
      </c>
      <c r="K11150" s="83" t="str">
        <f>IFERROR(IFERROR(VLOOKUP(I11150,'DE-PARA'!B:D,3,0),VLOOKUP(I11150,'DE-PARA'!C:D,2,0)),"NÃO ENCONTRADO")</f>
        <v>Serviços</v>
      </c>
      <c r="L11150" s="50" t="str">
        <f>VLOOKUP(K11150,'Base -Receita-Despesa'!$B:$AS,1,FALSE)</f>
        <v>Serviços</v>
      </c>
    </row>
    <row r="11151" spans="1:12" ht="15" customHeight="1" x14ac:dyDescent="0.3">
      <c r="A11151" s="82" t="str">
        <f t="shared" si="348"/>
        <v>2018</v>
      </c>
      <c r="B11151" s="72" t="s">
        <v>2228</v>
      </c>
      <c r="C11151" s="73" t="s">
        <v>138</v>
      </c>
      <c r="D11151" s="74" t="str">
        <f t="shared" si="349"/>
        <v>set/2018</v>
      </c>
      <c r="E11151" s="53">
        <v>43363</v>
      </c>
      <c r="F11151" s="75" t="s">
        <v>3187</v>
      </c>
      <c r="G11151" s="72" t="s">
        <v>2229</v>
      </c>
      <c r="H11151" s="49" t="s">
        <v>2654</v>
      </c>
      <c r="I11151" s="49" t="s">
        <v>120</v>
      </c>
      <c r="J11151" s="76">
        <v>-74.319999999999993</v>
      </c>
      <c r="K11151" s="83" t="str">
        <f>IFERROR(IFERROR(VLOOKUP(I11151,'DE-PARA'!B:D,3,0),VLOOKUP(I11151,'DE-PARA'!C:D,2,0)),"NÃO ENCONTRADO")</f>
        <v>Serviços</v>
      </c>
      <c r="L11151" s="50" t="str">
        <f>VLOOKUP(K11151,'Base -Receita-Despesa'!$B:$AS,1,FALSE)</f>
        <v>Serviços</v>
      </c>
    </row>
    <row r="11152" spans="1:12" ht="15" customHeight="1" x14ac:dyDescent="0.3">
      <c r="A11152" s="82" t="str">
        <f t="shared" si="348"/>
        <v>2018</v>
      </c>
      <c r="B11152" s="72" t="s">
        <v>2228</v>
      </c>
      <c r="C11152" s="73" t="s">
        <v>138</v>
      </c>
      <c r="D11152" s="74" t="str">
        <f t="shared" si="349"/>
        <v>set/2018</v>
      </c>
      <c r="E11152" s="53">
        <v>43363</v>
      </c>
      <c r="F11152" s="75" t="s">
        <v>3188</v>
      </c>
      <c r="G11152" s="72" t="s">
        <v>2229</v>
      </c>
      <c r="H11152" s="49" t="s">
        <v>3188</v>
      </c>
      <c r="I11152" s="49" t="s">
        <v>194</v>
      </c>
      <c r="J11152" s="76">
        <v>-19457.61</v>
      </c>
      <c r="K11152" s="83" t="str">
        <f>IFERROR(IFERROR(VLOOKUP(I11152,'DE-PARA'!B:D,3,0),VLOOKUP(I11152,'DE-PARA'!C:D,2,0)),"NÃO ENCONTRADO")</f>
        <v>Encargos sobre Folha de Pagamento</v>
      </c>
      <c r="L11152" s="50" t="str">
        <f>VLOOKUP(K11152,'Base -Receita-Despesa'!$B:$AS,1,FALSE)</f>
        <v>Encargos sobre Folha de Pagamento</v>
      </c>
    </row>
    <row r="11153" spans="1:12" ht="15" customHeight="1" x14ac:dyDescent="0.3">
      <c r="A11153" s="82" t="str">
        <f t="shared" si="348"/>
        <v>2018</v>
      </c>
      <c r="B11153" s="72" t="s">
        <v>2228</v>
      </c>
      <c r="C11153" s="73" t="s">
        <v>138</v>
      </c>
      <c r="D11153" s="74" t="str">
        <f t="shared" si="349"/>
        <v>set/2018</v>
      </c>
      <c r="E11153" s="53">
        <v>43363</v>
      </c>
      <c r="F11153" s="75" t="s">
        <v>2733</v>
      </c>
      <c r="G11153" s="72" t="s">
        <v>2229</v>
      </c>
      <c r="H11153" s="49" t="s">
        <v>3189</v>
      </c>
      <c r="I11153" s="49" t="s">
        <v>2176</v>
      </c>
      <c r="J11153" s="76">
        <v>-151.19999999999999</v>
      </c>
      <c r="K11153" s="83" t="str">
        <f>IFERROR(IFERROR(VLOOKUP(I11153,'DE-PARA'!B:D,3,0),VLOOKUP(I11153,'DE-PARA'!C:D,2,0)),"NÃO ENCONTRADO")</f>
        <v>Pessoal</v>
      </c>
      <c r="L11153" s="50" t="str">
        <f>VLOOKUP(K11153,'Base -Receita-Despesa'!$B:$AS,1,FALSE)</f>
        <v>Pessoal</v>
      </c>
    </row>
    <row r="11154" spans="1:12" ht="15" customHeight="1" x14ac:dyDescent="0.3">
      <c r="A11154" s="82" t="str">
        <f t="shared" si="348"/>
        <v>2018</v>
      </c>
      <c r="B11154" s="72" t="s">
        <v>2228</v>
      </c>
      <c r="C11154" s="73" t="s">
        <v>138</v>
      </c>
      <c r="D11154" s="74" t="str">
        <f t="shared" si="349"/>
        <v>set/2018</v>
      </c>
      <c r="E11154" s="53">
        <v>43363</v>
      </c>
      <c r="F11154" s="75" t="s">
        <v>2380</v>
      </c>
      <c r="G11154" s="72" t="s">
        <v>2229</v>
      </c>
      <c r="H11154" s="49" t="s">
        <v>3189</v>
      </c>
      <c r="I11154" s="49" t="s">
        <v>2176</v>
      </c>
      <c r="J11154" s="76">
        <v>-170.64</v>
      </c>
      <c r="K11154" s="83" t="str">
        <f>IFERROR(IFERROR(VLOOKUP(I11154,'DE-PARA'!B:D,3,0),VLOOKUP(I11154,'DE-PARA'!C:D,2,0)),"NÃO ENCONTRADO")</f>
        <v>Pessoal</v>
      </c>
      <c r="L11154" s="50" t="str">
        <f>VLOOKUP(K11154,'Base -Receita-Despesa'!$B:$AS,1,FALSE)</f>
        <v>Pessoal</v>
      </c>
    </row>
    <row r="11155" spans="1:12" ht="15" customHeight="1" x14ac:dyDescent="0.3">
      <c r="A11155" s="82" t="str">
        <f t="shared" si="348"/>
        <v>2018</v>
      </c>
      <c r="B11155" s="72" t="s">
        <v>2228</v>
      </c>
      <c r="C11155" s="73" t="s">
        <v>138</v>
      </c>
      <c r="D11155" s="74" t="str">
        <f t="shared" si="349"/>
        <v>set/2018</v>
      </c>
      <c r="E11155" s="53">
        <v>43363</v>
      </c>
      <c r="F11155" s="75">
        <v>1809000784544</v>
      </c>
      <c r="G11155" s="72" t="s">
        <v>2229</v>
      </c>
      <c r="H11155" s="49" t="s">
        <v>516</v>
      </c>
      <c r="I11155" s="49" t="s">
        <v>151</v>
      </c>
      <c r="J11155" s="76">
        <v>-2255.81</v>
      </c>
      <c r="K11155" s="83" t="str">
        <f>IFERROR(IFERROR(VLOOKUP(I11155,'DE-PARA'!B:D,3,0),VLOOKUP(I11155,'DE-PARA'!C:D,2,0)),"NÃO ENCONTRADO")</f>
        <v>Concessionárias (água, luz e telefone)</v>
      </c>
      <c r="L11155" s="50" t="str">
        <f>VLOOKUP(K11155,'Base -Receita-Despesa'!$B:$AS,1,FALSE)</f>
        <v>Concessionárias (água, luz e telefone)</v>
      </c>
    </row>
    <row r="11156" spans="1:12" ht="15" customHeight="1" x14ac:dyDescent="0.3">
      <c r="A11156" s="82" t="str">
        <f t="shared" si="348"/>
        <v>2018</v>
      </c>
      <c r="B11156" s="72" t="s">
        <v>2228</v>
      </c>
      <c r="C11156" s="73" t="s">
        <v>138</v>
      </c>
      <c r="D11156" s="74" t="str">
        <f t="shared" si="349"/>
        <v>set/2018</v>
      </c>
      <c r="E11156" s="53">
        <v>43363</v>
      </c>
      <c r="F11156" s="75">
        <v>1809000784547</v>
      </c>
      <c r="G11156" s="72" t="s">
        <v>2229</v>
      </c>
      <c r="H11156" s="49" t="s">
        <v>516</v>
      </c>
      <c r="I11156" s="49" t="s">
        <v>151</v>
      </c>
      <c r="J11156" s="76">
        <v>-2906.03</v>
      </c>
      <c r="K11156" s="83" t="str">
        <f>IFERROR(IFERROR(VLOOKUP(I11156,'DE-PARA'!B:D,3,0),VLOOKUP(I11156,'DE-PARA'!C:D,2,0)),"NÃO ENCONTRADO")</f>
        <v>Concessionárias (água, luz e telefone)</v>
      </c>
      <c r="L11156" s="50" t="str">
        <f>VLOOKUP(K11156,'Base -Receita-Despesa'!$B:$AS,1,FALSE)</f>
        <v>Concessionárias (água, luz e telefone)</v>
      </c>
    </row>
    <row r="11157" spans="1:12" ht="15" customHeight="1" x14ac:dyDescent="0.3">
      <c r="A11157" s="82" t="str">
        <f t="shared" si="348"/>
        <v>2018</v>
      </c>
      <c r="B11157" s="72" t="s">
        <v>2228</v>
      </c>
      <c r="C11157" s="73" t="s">
        <v>138</v>
      </c>
      <c r="D11157" s="74" t="str">
        <f t="shared" si="349"/>
        <v>set/2018</v>
      </c>
      <c r="E11157" s="53">
        <v>43363</v>
      </c>
      <c r="F11157" s="75">
        <v>52</v>
      </c>
      <c r="G11157" s="72" t="s">
        <v>2229</v>
      </c>
      <c r="H11157" s="49" t="s">
        <v>3045</v>
      </c>
      <c r="I11157" s="49" t="s">
        <v>2212</v>
      </c>
      <c r="J11157" s="76">
        <v>-19452</v>
      </c>
      <c r="K11157" s="83" t="str">
        <f>IFERROR(IFERROR(VLOOKUP(I11157,'DE-PARA'!B:D,3,0),VLOOKUP(I11157,'DE-PARA'!C:D,2,0)),"NÃO ENCONTRADO")</f>
        <v>Serviços</v>
      </c>
      <c r="L11157" s="50" t="str">
        <f>VLOOKUP(K11157,'Base -Receita-Despesa'!$B:$AS,1,FALSE)</f>
        <v>Serviços</v>
      </c>
    </row>
    <row r="11158" spans="1:12" ht="15" customHeight="1" x14ac:dyDescent="0.3">
      <c r="A11158" s="82" t="str">
        <f t="shared" si="348"/>
        <v>2018</v>
      </c>
      <c r="B11158" s="72" t="s">
        <v>2228</v>
      </c>
      <c r="C11158" s="73" t="s">
        <v>138</v>
      </c>
      <c r="D11158" s="74" t="str">
        <f t="shared" si="349"/>
        <v>set/2018</v>
      </c>
      <c r="E11158" s="53">
        <v>43363</v>
      </c>
      <c r="F11158" s="75">
        <v>1760</v>
      </c>
      <c r="G11158" s="72" t="s">
        <v>2229</v>
      </c>
      <c r="H11158" s="49" t="s">
        <v>2394</v>
      </c>
      <c r="I11158" s="49" t="s">
        <v>2192</v>
      </c>
      <c r="J11158" s="76">
        <v>-1962.05</v>
      </c>
      <c r="K11158" s="83" t="str">
        <f>IFERROR(IFERROR(VLOOKUP(I11158,'DE-PARA'!B:D,3,0),VLOOKUP(I11158,'DE-PARA'!C:D,2,0)),"NÃO ENCONTRADO")</f>
        <v>Materiais</v>
      </c>
      <c r="L11158" s="50" t="str">
        <f>VLOOKUP(K11158,'Base -Receita-Despesa'!$B:$AS,1,FALSE)</f>
        <v>Materiais</v>
      </c>
    </row>
    <row r="11159" spans="1:12" ht="15" customHeight="1" x14ac:dyDescent="0.3">
      <c r="A11159" s="82" t="str">
        <f t="shared" si="348"/>
        <v>2018</v>
      </c>
      <c r="B11159" s="72" t="s">
        <v>2228</v>
      </c>
      <c r="C11159" s="73" t="s">
        <v>138</v>
      </c>
      <c r="D11159" s="74" t="str">
        <f t="shared" si="349"/>
        <v>set/2018</v>
      </c>
      <c r="E11159" s="53">
        <v>43363</v>
      </c>
      <c r="F11159" s="75" t="s">
        <v>3190</v>
      </c>
      <c r="G11159" s="72" t="s">
        <v>2229</v>
      </c>
      <c r="H11159" s="49" t="s">
        <v>2370</v>
      </c>
      <c r="I11159" s="49" t="s">
        <v>145</v>
      </c>
      <c r="J11159" s="76">
        <v>-79.86</v>
      </c>
      <c r="K11159" s="83" t="str">
        <f>IFERROR(IFERROR(VLOOKUP(I11159,'DE-PARA'!B:D,3,0),VLOOKUP(I11159,'DE-PARA'!C:D,2,0)),"NÃO ENCONTRADO")</f>
        <v>Serviços</v>
      </c>
      <c r="L11159" s="50" t="str">
        <f>VLOOKUP(K11159,'Base -Receita-Despesa'!$B:$AS,1,FALSE)</f>
        <v>Serviços</v>
      </c>
    </row>
    <row r="11160" spans="1:12" ht="15" customHeight="1" x14ac:dyDescent="0.3">
      <c r="A11160" s="82" t="str">
        <f t="shared" si="348"/>
        <v>2018</v>
      </c>
      <c r="B11160" s="72" t="s">
        <v>2228</v>
      </c>
      <c r="C11160" s="73" t="s">
        <v>138</v>
      </c>
      <c r="D11160" s="74" t="str">
        <f t="shared" si="349"/>
        <v>set/2018</v>
      </c>
      <c r="E11160" s="53">
        <v>43363</v>
      </c>
      <c r="F11160" s="75" t="s">
        <v>3191</v>
      </c>
      <c r="G11160" s="72" t="s">
        <v>2229</v>
      </c>
      <c r="H11160" s="49" t="s">
        <v>2370</v>
      </c>
      <c r="I11160" s="49" t="s">
        <v>145</v>
      </c>
      <c r="J11160" s="76">
        <v>-247.57</v>
      </c>
      <c r="K11160" s="83" t="str">
        <f>IFERROR(IFERROR(VLOOKUP(I11160,'DE-PARA'!B:D,3,0),VLOOKUP(I11160,'DE-PARA'!C:D,2,0)),"NÃO ENCONTRADO")</f>
        <v>Serviços</v>
      </c>
      <c r="L11160" s="50" t="str">
        <f>VLOOKUP(K11160,'Base -Receita-Despesa'!$B:$AS,1,FALSE)</f>
        <v>Serviços</v>
      </c>
    </row>
    <row r="11161" spans="1:12" ht="15" customHeight="1" x14ac:dyDescent="0.3">
      <c r="A11161" s="82" t="str">
        <f t="shared" si="348"/>
        <v>2018</v>
      </c>
      <c r="B11161" s="72" t="s">
        <v>2228</v>
      </c>
      <c r="C11161" s="73" t="s">
        <v>138</v>
      </c>
      <c r="D11161" s="74" t="str">
        <f t="shared" si="349"/>
        <v>set/2018</v>
      </c>
      <c r="E11161" s="53">
        <v>43363</v>
      </c>
      <c r="F11161" s="75" t="s">
        <v>3192</v>
      </c>
      <c r="G11161" s="72" t="s">
        <v>2229</v>
      </c>
      <c r="H11161" s="49" t="s">
        <v>257</v>
      </c>
      <c r="I11161" s="49" t="s">
        <v>145</v>
      </c>
      <c r="J11161" s="76">
        <v>-13.19</v>
      </c>
      <c r="K11161" s="83" t="str">
        <f>IFERROR(IFERROR(VLOOKUP(I11161,'DE-PARA'!B:D,3,0),VLOOKUP(I11161,'DE-PARA'!C:D,2,0)),"NÃO ENCONTRADO")</f>
        <v>Serviços</v>
      </c>
      <c r="L11161" s="50" t="str">
        <f>VLOOKUP(K11161,'Base -Receita-Despesa'!$B:$AS,1,FALSE)</f>
        <v>Serviços</v>
      </c>
    </row>
    <row r="11162" spans="1:12" ht="15" customHeight="1" x14ac:dyDescent="0.3">
      <c r="A11162" s="82" t="str">
        <f t="shared" si="348"/>
        <v>2018</v>
      </c>
      <c r="B11162" s="72" t="s">
        <v>2228</v>
      </c>
      <c r="C11162" s="73" t="s">
        <v>138</v>
      </c>
      <c r="D11162" s="74" t="str">
        <f t="shared" si="349"/>
        <v>set/2018</v>
      </c>
      <c r="E11162" s="53">
        <v>43363</v>
      </c>
      <c r="F11162" s="75" t="s">
        <v>3193</v>
      </c>
      <c r="G11162" s="72" t="s">
        <v>2229</v>
      </c>
      <c r="H11162" s="49" t="s">
        <v>257</v>
      </c>
      <c r="I11162" s="49" t="s">
        <v>145</v>
      </c>
      <c r="J11162" s="76">
        <v>-40.880000000000003</v>
      </c>
      <c r="K11162" s="83" t="str">
        <f>IFERROR(IFERROR(VLOOKUP(I11162,'DE-PARA'!B:D,3,0),VLOOKUP(I11162,'DE-PARA'!C:D,2,0)),"NÃO ENCONTRADO")</f>
        <v>Serviços</v>
      </c>
      <c r="L11162" s="50" t="str">
        <f>VLOOKUP(K11162,'Base -Receita-Despesa'!$B:$AS,1,FALSE)</f>
        <v>Serviços</v>
      </c>
    </row>
    <row r="11163" spans="1:12" ht="15" customHeight="1" x14ac:dyDescent="0.3">
      <c r="A11163" s="82" t="str">
        <f t="shared" si="348"/>
        <v>2018</v>
      </c>
      <c r="B11163" s="72" t="s">
        <v>2228</v>
      </c>
      <c r="C11163" s="73" t="s">
        <v>138</v>
      </c>
      <c r="D11163" s="74" t="str">
        <f t="shared" si="349"/>
        <v>set/2018</v>
      </c>
      <c r="E11163" s="53">
        <v>43363</v>
      </c>
      <c r="F11163" s="75">
        <v>8944</v>
      </c>
      <c r="G11163" s="72" t="s">
        <v>2229</v>
      </c>
      <c r="H11163" s="49" t="s">
        <v>2683</v>
      </c>
      <c r="I11163" s="49" t="s">
        <v>2188</v>
      </c>
      <c r="J11163" s="76">
        <v>-95.03</v>
      </c>
      <c r="K11163" s="83" t="str">
        <f>IFERROR(IFERROR(VLOOKUP(I11163,'DE-PARA'!B:D,3,0),VLOOKUP(I11163,'DE-PARA'!C:D,2,0)),"NÃO ENCONTRADO")</f>
        <v>Materiais</v>
      </c>
      <c r="L11163" s="50" t="str">
        <f>VLOOKUP(K11163,'Base -Receita-Despesa'!$B:$AS,1,FALSE)</f>
        <v>Materiais</v>
      </c>
    </row>
    <row r="11164" spans="1:12" ht="15" customHeight="1" x14ac:dyDescent="0.3">
      <c r="A11164" s="82" t="str">
        <f t="shared" si="348"/>
        <v>2018</v>
      </c>
      <c r="B11164" s="72" t="s">
        <v>2228</v>
      </c>
      <c r="C11164" s="73" t="s">
        <v>138</v>
      </c>
      <c r="D11164" s="74" t="str">
        <f t="shared" si="349"/>
        <v>set/2018</v>
      </c>
      <c r="E11164" s="53">
        <v>43363</v>
      </c>
      <c r="F11164" s="75" t="s">
        <v>1261</v>
      </c>
      <c r="G11164" s="72" t="s">
        <v>2229</v>
      </c>
      <c r="H11164" s="49" t="s">
        <v>2250</v>
      </c>
      <c r="I11164" s="49" t="s">
        <v>135</v>
      </c>
      <c r="J11164" s="76">
        <v>-9.5</v>
      </c>
      <c r="K11164" s="83" t="str">
        <f>IFERROR(IFERROR(VLOOKUP(I11164,'DE-PARA'!B:D,3,0),VLOOKUP(I11164,'DE-PARA'!C:D,2,0)),"NÃO ENCONTRADO")</f>
        <v>Outras Saídas</v>
      </c>
      <c r="L11164" s="50" t="str">
        <f>VLOOKUP(K11164,'Base -Receita-Despesa'!$B:$AS,1,FALSE)</f>
        <v>Outras Saídas</v>
      </c>
    </row>
    <row r="11165" spans="1:12" ht="15" customHeight="1" x14ac:dyDescent="0.3">
      <c r="A11165" s="82" t="str">
        <f t="shared" si="348"/>
        <v>2018</v>
      </c>
      <c r="B11165" s="72" t="s">
        <v>2228</v>
      </c>
      <c r="C11165" s="73" t="s">
        <v>138</v>
      </c>
      <c r="D11165" s="74" t="str">
        <f t="shared" si="349"/>
        <v>set/2018</v>
      </c>
      <c r="E11165" s="53">
        <v>43363</v>
      </c>
      <c r="F11165" s="75" t="s">
        <v>1261</v>
      </c>
      <c r="G11165" s="72" t="s">
        <v>2229</v>
      </c>
      <c r="H11165" s="49" t="s">
        <v>2250</v>
      </c>
      <c r="I11165" s="49" t="s">
        <v>135</v>
      </c>
      <c r="J11165" s="76">
        <v>-9.5</v>
      </c>
      <c r="K11165" s="83" t="str">
        <f>IFERROR(IFERROR(VLOOKUP(I11165,'DE-PARA'!B:D,3,0),VLOOKUP(I11165,'DE-PARA'!C:D,2,0)),"NÃO ENCONTRADO")</f>
        <v>Outras Saídas</v>
      </c>
      <c r="L11165" s="50" t="str">
        <f>VLOOKUP(K11165,'Base -Receita-Despesa'!$B:$AS,1,FALSE)</f>
        <v>Outras Saídas</v>
      </c>
    </row>
    <row r="11166" spans="1:12" ht="15" customHeight="1" x14ac:dyDescent="0.3">
      <c r="A11166" s="82" t="str">
        <f t="shared" si="348"/>
        <v>2018</v>
      </c>
      <c r="B11166" s="72" t="s">
        <v>2228</v>
      </c>
      <c r="C11166" s="73" t="s">
        <v>138</v>
      </c>
      <c r="D11166" s="74" t="str">
        <f t="shared" si="349"/>
        <v>set/2018</v>
      </c>
      <c r="E11166" s="53">
        <v>43363</v>
      </c>
      <c r="F11166" s="75" t="s">
        <v>1261</v>
      </c>
      <c r="G11166" s="72" t="s">
        <v>2229</v>
      </c>
      <c r="H11166" s="49" t="s">
        <v>2250</v>
      </c>
      <c r="I11166" s="49" t="s">
        <v>135</v>
      </c>
      <c r="J11166" s="76">
        <v>-9.5</v>
      </c>
      <c r="K11166" s="83" t="str">
        <f>IFERROR(IFERROR(VLOOKUP(I11166,'DE-PARA'!B:D,3,0),VLOOKUP(I11166,'DE-PARA'!C:D,2,0)),"NÃO ENCONTRADO")</f>
        <v>Outras Saídas</v>
      </c>
      <c r="L11166" s="50" t="str">
        <f>VLOOKUP(K11166,'Base -Receita-Despesa'!$B:$AS,1,FALSE)</f>
        <v>Outras Saídas</v>
      </c>
    </row>
    <row r="11167" spans="1:12" ht="15" customHeight="1" x14ac:dyDescent="0.3">
      <c r="A11167" s="82" t="str">
        <f t="shared" si="348"/>
        <v>2018</v>
      </c>
      <c r="B11167" s="72" t="s">
        <v>2228</v>
      </c>
      <c r="C11167" s="73" t="s">
        <v>138</v>
      </c>
      <c r="D11167" s="74" t="str">
        <f t="shared" si="349"/>
        <v>set/2018</v>
      </c>
      <c r="E11167" s="53">
        <v>43363</v>
      </c>
      <c r="F11167" s="75" t="s">
        <v>1261</v>
      </c>
      <c r="G11167" s="72" t="s">
        <v>2229</v>
      </c>
      <c r="H11167" s="49" t="s">
        <v>2250</v>
      </c>
      <c r="I11167" s="49" t="s">
        <v>135</v>
      </c>
      <c r="J11167" s="76">
        <v>-9.5</v>
      </c>
      <c r="K11167" s="83" t="str">
        <f>IFERROR(IFERROR(VLOOKUP(I11167,'DE-PARA'!B:D,3,0),VLOOKUP(I11167,'DE-PARA'!C:D,2,0)),"NÃO ENCONTRADO")</f>
        <v>Outras Saídas</v>
      </c>
      <c r="L11167" s="50" t="str">
        <f>VLOOKUP(K11167,'Base -Receita-Despesa'!$B:$AS,1,FALSE)</f>
        <v>Outras Saídas</v>
      </c>
    </row>
    <row r="11168" spans="1:12" ht="15" customHeight="1" x14ac:dyDescent="0.3">
      <c r="A11168" s="82" t="str">
        <f t="shared" si="348"/>
        <v>2018</v>
      </c>
      <c r="B11168" s="72" t="s">
        <v>2228</v>
      </c>
      <c r="C11168" s="73" t="s">
        <v>138</v>
      </c>
      <c r="D11168" s="74" t="str">
        <f t="shared" si="349"/>
        <v>set/2018</v>
      </c>
      <c r="E11168" s="53">
        <v>43363</v>
      </c>
      <c r="F11168" s="75" t="s">
        <v>3194</v>
      </c>
      <c r="G11168" s="72" t="s">
        <v>2229</v>
      </c>
      <c r="H11168" s="49" t="s">
        <v>1605</v>
      </c>
      <c r="I11168" s="49" t="s">
        <v>118</v>
      </c>
      <c r="J11168" s="76">
        <v>-1298.8499999999999</v>
      </c>
      <c r="K11168" s="83" t="str">
        <f>IFERROR(IFERROR(VLOOKUP(I11168,'DE-PARA'!B:D,3,0),VLOOKUP(I11168,'DE-PARA'!C:D,2,0)),"NÃO ENCONTRADO")</f>
        <v>Serviços</v>
      </c>
      <c r="L11168" s="50" t="str">
        <f>VLOOKUP(K11168,'Base -Receita-Despesa'!$B:$AS,1,FALSE)</f>
        <v>Serviços</v>
      </c>
    </row>
    <row r="11169" spans="1:12" ht="15" customHeight="1" x14ac:dyDescent="0.3">
      <c r="A11169" s="82" t="str">
        <f t="shared" si="348"/>
        <v>2018</v>
      </c>
      <c r="B11169" s="72" t="s">
        <v>2228</v>
      </c>
      <c r="C11169" s="73" t="s">
        <v>138</v>
      </c>
      <c r="D11169" s="74" t="str">
        <f t="shared" si="349"/>
        <v>set/2018</v>
      </c>
      <c r="E11169" s="53">
        <v>43363</v>
      </c>
      <c r="F11169" s="75" t="s">
        <v>3195</v>
      </c>
      <c r="G11169" s="72" t="s">
        <v>2229</v>
      </c>
      <c r="H11169" s="49" t="s">
        <v>1605</v>
      </c>
      <c r="I11169" s="49" t="s">
        <v>118</v>
      </c>
      <c r="J11169" s="76">
        <v>-6039.66</v>
      </c>
      <c r="K11169" s="83" t="str">
        <f>IFERROR(IFERROR(VLOOKUP(I11169,'DE-PARA'!B:D,3,0),VLOOKUP(I11169,'DE-PARA'!C:D,2,0)),"NÃO ENCONTRADO")</f>
        <v>Serviços</v>
      </c>
      <c r="L11169" s="50" t="str">
        <f>VLOOKUP(K11169,'Base -Receita-Despesa'!$B:$AS,1,FALSE)</f>
        <v>Serviços</v>
      </c>
    </row>
    <row r="11170" spans="1:12" ht="15" customHeight="1" x14ac:dyDescent="0.3">
      <c r="A11170" s="82" t="str">
        <f t="shared" si="348"/>
        <v>2018</v>
      </c>
      <c r="B11170" s="72" t="s">
        <v>2228</v>
      </c>
      <c r="C11170" s="73" t="s">
        <v>138</v>
      </c>
      <c r="D11170" s="74" t="str">
        <f t="shared" si="349"/>
        <v>set/2018</v>
      </c>
      <c r="E11170" s="53">
        <v>43363</v>
      </c>
      <c r="F11170" s="75" t="s">
        <v>3196</v>
      </c>
      <c r="G11170" s="72" t="s">
        <v>2229</v>
      </c>
      <c r="H11170" s="49" t="s">
        <v>1605</v>
      </c>
      <c r="I11170" s="49" t="s">
        <v>118</v>
      </c>
      <c r="J11170" s="76">
        <v>-14287.37</v>
      </c>
      <c r="K11170" s="83" t="str">
        <f>IFERROR(IFERROR(VLOOKUP(I11170,'DE-PARA'!B:D,3,0),VLOOKUP(I11170,'DE-PARA'!C:D,2,0)),"NÃO ENCONTRADO")</f>
        <v>Serviços</v>
      </c>
      <c r="L11170" s="50" t="str">
        <f>VLOOKUP(K11170,'Base -Receita-Despesa'!$B:$AS,1,FALSE)</f>
        <v>Serviços</v>
      </c>
    </row>
    <row r="11171" spans="1:12" ht="15" customHeight="1" x14ac:dyDescent="0.3">
      <c r="A11171" s="82" t="str">
        <f t="shared" si="348"/>
        <v>2018</v>
      </c>
      <c r="B11171" s="72" t="s">
        <v>2228</v>
      </c>
      <c r="C11171" s="73" t="s">
        <v>138</v>
      </c>
      <c r="D11171" s="74" t="str">
        <f t="shared" si="349"/>
        <v>set/2018</v>
      </c>
      <c r="E11171" s="53">
        <v>43363</v>
      </c>
      <c r="F11171" s="75" t="s">
        <v>3197</v>
      </c>
      <c r="G11171" s="72" t="s">
        <v>2229</v>
      </c>
      <c r="H11171" s="49" t="s">
        <v>3198</v>
      </c>
      <c r="I11171" s="49" t="s">
        <v>181</v>
      </c>
      <c r="J11171" s="76">
        <v>-253.16</v>
      </c>
      <c r="K11171" s="83" t="str">
        <f>IFERROR(IFERROR(VLOOKUP(I11171,'DE-PARA'!B:D,3,0),VLOOKUP(I11171,'DE-PARA'!C:D,2,0)),"NÃO ENCONTRADO")</f>
        <v>Serviços</v>
      </c>
      <c r="L11171" s="50" t="str">
        <f>VLOOKUP(K11171,'Base -Receita-Despesa'!$B:$AS,1,FALSE)</f>
        <v>Serviços</v>
      </c>
    </row>
    <row r="11172" spans="1:12" ht="15" customHeight="1" x14ac:dyDescent="0.3">
      <c r="A11172" s="82" t="str">
        <f t="shared" si="348"/>
        <v>2018</v>
      </c>
      <c r="B11172" s="72" t="s">
        <v>2228</v>
      </c>
      <c r="C11172" s="73" t="s">
        <v>138</v>
      </c>
      <c r="D11172" s="74" t="str">
        <f t="shared" si="349"/>
        <v>set/2018</v>
      </c>
      <c r="E11172" s="53">
        <v>43363</v>
      </c>
      <c r="F11172" s="75" t="s">
        <v>3197</v>
      </c>
      <c r="G11172" s="72" t="s">
        <v>2229</v>
      </c>
      <c r="H11172" s="49" t="s">
        <v>3198</v>
      </c>
      <c r="I11172" s="49" t="s">
        <v>181</v>
      </c>
      <c r="J11172" s="76">
        <v>-149.57</v>
      </c>
      <c r="K11172" s="83" t="str">
        <f>IFERROR(IFERROR(VLOOKUP(I11172,'DE-PARA'!B:D,3,0),VLOOKUP(I11172,'DE-PARA'!C:D,2,0)),"NÃO ENCONTRADO")</f>
        <v>Serviços</v>
      </c>
      <c r="L11172" s="50" t="str">
        <f>VLOOKUP(K11172,'Base -Receita-Despesa'!$B:$AS,1,FALSE)</f>
        <v>Serviços</v>
      </c>
    </row>
    <row r="11173" spans="1:12" ht="15" customHeight="1" x14ac:dyDescent="0.3">
      <c r="A11173" s="82" t="str">
        <f t="shared" si="348"/>
        <v>2018</v>
      </c>
      <c r="B11173" s="72" t="s">
        <v>2228</v>
      </c>
      <c r="C11173" s="73" t="s">
        <v>138</v>
      </c>
      <c r="D11173" s="74" t="str">
        <f t="shared" si="349"/>
        <v>set/2018</v>
      </c>
      <c r="E11173" s="53">
        <v>43363</v>
      </c>
      <c r="F11173" s="75" t="s">
        <v>3199</v>
      </c>
      <c r="G11173" s="72" t="s">
        <v>2229</v>
      </c>
      <c r="H11173" s="49" t="s">
        <v>3198</v>
      </c>
      <c r="I11173" s="49" t="s">
        <v>181</v>
      </c>
      <c r="J11173" s="76">
        <v>-1177.19</v>
      </c>
      <c r="K11173" s="83" t="str">
        <f>IFERROR(IFERROR(VLOOKUP(I11173,'DE-PARA'!B:D,3,0),VLOOKUP(I11173,'DE-PARA'!C:D,2,0)),"NÃO ENCONTRADO")</f>
        <v>Serviços</v>
      </c>
      <c r="L11173" s="50" t="str">
        <f>VLOOKUP(K11173,'Base -Receita-Despesa'!$B:$AS,1,FALSE)</f>
        <v>Serviços</v>
      </c>
    </row>
    <row r="11174" spans="1:12" ht="15" customHeight="1" x14ac:dyDescent="0.3">
      <c r="A11174" s="82" t="str">
        <f t="shared" si="348"/>
        <v>2018</v>
      </c>
      <c r="B11174" s="72" t="s">
        <v>2228</v>
      </c>
      <c r="C11174" s="73" t="s">
        <v>138</v>
      </c>
      <c r="D11174" s="74" t="str">
        <f t="shared" si="349"/>
        <v>set/2018</v>
      </c>
      <c r="E11174" s="53">
        <v>43363</v>
      </c>
      <c r="F11174" s="75" t="s">
        <v>3200</v>
      </c>
      <c r="G11174" s="72" t="s">
        <v>2229</v>
      </c>
      <c r="H11174" s="49" t="s">
        <v>3198</v>
      </c>
      <c r="I11174" s="49" t="s">
        <v>181</v>
      </c>
      <c r="J11174" s="76">
        <v>-695.5</v>
      </c>
      <c r="K11174" s="83" t="str">
        <f>IFERROR(IFERROR(VLOOKUP(I11174,'DE-PARA'!B:D,3,0),VLOOKUP(I11174,'DE-PARA'!C:D,2,0)),"NÃO ENCONTRADO")</f>
        <v>Serviços</v>
      </c>
      <c r="L11174" s="50" t="str">
        <f>VLOOKUP(K11174,'Base -Receita-Despesa'!$B:$AS,1,FALSE)</f>
        <v>Serviços</v>
      </c>
    </row>
    <row r="11175" spans="1:12" ht="15" customHeight="1" x14ac:dyDescent="0.3">
      <c r="A11175" s="82" t="str">
        <f t="shared" si="348"/>
        <v>2018</v>
      </c>
      <c r="B11175" s="72" t="s">
        <v>2228</v>
      </c>
      <c r="C11175" s="73" t="s">
        <v>138</v>
      </c>
      <c r="D11175" s="74" t="str">
        <f t="shared" si="349"/>
        <v>set/2018</v>
      </c>
      <c r="E11175" s="53">
        <v>43363</v>
      </c>
      <c r="F11175" s="75" t="s">
        <v>3201</v>
      </c>
      <c r="G11175" s="72" t="s">
        <v>2229</v>
      </c>
      <c r="H11175" s="49" t="s">
        <v>3198</v>
      </c>
      <c r="I11175" s="49" t="s">
        <v>181</v>
      </c>
      <c r="J11175" s="76">
        <v>-2784.75</v>
      </c>
      <c r="K11175" s="83" t="str">
        <f>IFERROR(IFERROR(VLOOKUP(I11175,'DE-PARA'!B:D,3,0),VLOOKUP(I11175,'DE-PARA'!C:D,2,0)),"NÃO ENCONTRADO")</f>
        <v>Serviços</v>
      </c>
      <c r="L11175" s="50" t="str">
        <f>VLOOKUP(K11175,'Base -Receita-Despesa'!$B:$AS,1,FALSE)</f>
        <v>Serviços</v>
      </c>
    </row>
    <row r="11176" spans="1:12" ht="15" customHeight="1" x14ac:dyDescent="0.3">
      <c r="A11176" s="82" t="str">
        <f t="shared" si="348"/>
        <v>2018</v>
      </c>
      <c r="B11176" s="72" t="s">
        <v>2228</v>
      </c>
      <c r="C11176" s="73" t="s">
        <v>138</v>
      </c>
      <c r="D11176" s="74" t="str">
        <f t="shared" si="349"/>
        <v>set/2018</v>
      </c>
      <c r="E11176" s="53">
        <v>43363</v>
      </c>
      <c r="F11176" s="75" t="s">
        <v>1061</v>
      </c>
      <c r="G11176" s="72" t="s">
        <v>2229</v>
      </c>
      <c r="H11176" s="49" t="s">
        <v>2251</v>
      </c>
      <c r="I11176" s="49" t="s">
        <v>126</v>
      </c>
      <c r="J11176" s="76">
        <v>150000</v>
      </c>
      <c r="K11176" s="83" t="str">
        <f>IFERROR(IFERROR(VLOOKUP(I11176,'DE-PARA'!B:D,3,0),VLOOKUP(I11176,'DE-PARA'!C:D,2,0)),"NÃO ENCONTRADO")</f>
        <v>TEV – Transferências Entre Contas (Entradas)</v>
      </c>
      <c r="L11176" s="50" t="str">
        <f>VLOOKUP(K11176,'Base -Receita-Despesa'!$B:$AS,1,FALSE)</f>
        <v>TEV – Transferências Entre Contas (Entradas)</v>
      </c>
    </row>
    <row r="11177" spans="1:12" ht="15" customHeight="1" x14ac:dyDescent="0.3">
      <c r="A11177" s="82" t="str">
        <f t="shared" si="348"/>
        <v>2018</v>
      </c>
      <c r="B11177" s="72" t="s">
        <v>2228</v>
      </c>
      <c r="C11177" s="73" t="s">
        <v>138</v>
      </c>
      <c r="D11177" s="74" t="str">
        <f t="shared" si="349"/>
        <v>set/2018</v>
      </c>
      <c r="E11177" s="53">
        <v>43363</v>
      </c>
      <c r="F11177" s="75" t="s">
        <v>1061</v>
      </c>
      <c r="G11177" s="72" t="s">
        <v>2229</v>
      </c>
      <c r="H11177" s="49" t="s">
        <v>2251</v>
      </c>
      <c r="I11177" s="49" t="s">
        <v>126</v>
      </c>
      <c r="J11177" s="76">
        <v>210000</v>
      </c>
      <c r="K11177" s="83" t="str">
        <f>IFERROR(IFERROR(VLOOKUP(I11177,'DE-PARA'!B:D,3,0),VLOOKUP(I11177,'DE-PARA'!C:D,2,0)),"NÃO ENCONTRADO")</f>
        <v>TEV – Transferências Entre Contas (Entradas)</v>
      </c>
      <c r="L11177" s="50" t="str">
        <f>VLOOKUP(K11177,'Base -Receita-Despesa'!$B:$AS,1,FALSE)</f>
        <v>TEV – Transferências Entre Contas (Entradas)</v>
      </c>
    </row>
    <row r="11178" spans="1:12" ht="15" customHeight="1" x14ac:dyDescent="0.3">
      <c r="A11178" s="82" t="str">
        <f t="shared" si="348"/>
        <v>2018</v>
      </c>
      <c r="B11178" s="72" t="s">
        <v>2228</v>
      </c>
      <c r="C11178" s="73" t="s">
        <v>138</v>
      </c>
      <c r="D11178" s="74" t="str">
        <f t="shared" si="349"/>
        <v>set/2018</v>
      </c>
      <c r="E11178" s="53">
        <v>43363</v>
      </c>
      <c r="F11178" s="75" t="s">
        <v>3202</v>
      </c>
      <c r="G11178" s="72" t="s">
        <v>2229</v>
      </c>
      <c r="H11178" s="49" t="s">
        <v>2245</v>
      </c>
      <c r="I11178" s="49" t="s">
        <v>145</v>
      </c>
      <c r="J11178" s="76">
        <v>-58.44</v>
      </c>
      <c r="K11178" s="83" t="str">
        <f>IFERROR(IFERROR(VLOOKUP(I11178,'DE-PARA'!B:D,3,0),VLOOKUP(I11178,'DE-PARA'!C:D,2,0)),"NÃO ENCONTRADO")</f>
        <v>Serviços</v>
      </c>
      <c r="L11178" s="50" t="str">
        <f>VLOOKUP(K11178,'Base -Receita-Despesa'!$B:$AS,1,FALSE)</f>
        <v>Serviços</v>
      </c>
    </row>
    <row r="11179" spans="1:12" ht="15" customHeight="1" x14ac:dyDescent="0.3">
      <c r="A11179" s="82" t="str">
        <f t="shared" si="348"/>
        <v>2018</v>
      </c>
      <c r="B11179" s="72" t="s">
        <v>2228</v>
      </c>
      <c r="C11179" s="73" t="s">
        <v>138</v>
      </c>
      <c r="D11179" s="74" t="str">
        <f t="shared" si="349"/>
        <v>set/2018</v>
      </c>
      <c r="E11179" s="53">
        <v>43363</v>
      </c>
      <c r="F11179" s="75" t="s">
        <v>3203</v>
      </c>
      <c r="G11179" s="72" t="s">
        <v>2229</v>
      </c>
      <c r="H11179" s="49" t="s">
        <v>2245</v>
      </c>
      <c r="I11179" s="49" t="s">
        <v>145</v>
      </c>
      <c r="J11179" s="76">
        <v>-181.17</v>
      </c>
      <c r="K11179" s="83" t="str">
        <f>IFERROR(IFERROR(VLOOKUP(I11179,'DE-PARA'!B:D,3,0),VLOOKUP(I11179,'DE-PARA'!C:D,2,0)),"NÃO ENCONTRADO")</f>
        <v>Serviços</v>
      </c>
      <c r="L11179" s="50" t="str">
        <f>VLOOKUP(K11179,'Base -Receita-Despesa'!$B:$AS,1,FALSE)</f>
        <v>Serviços</v>
      </c>
    </row>
    <row r="11180" spans="1:12" ht="15" customHeight="1" x14ac:dyDescent="0.3">
      <c r="A11180" s="82" t="str">
        <f t="shared" si="348"/>
        <v>2018</v>
      </c>
      <c r="B11180" s="72" t="s">
        <v>2228</v>
      </c>
      <c r="C11180" s="73" t="s">
        <v>138</v>
      </c>
      <c r="D11180" s="74" t="str">
        <f t="shared" si="349"/>
        <v>set/2018</v>
      </c>
      <c r="E11180" s="53">
        <v>43363</v>
      </c>
      <c r="F11180" s="75" t="s">
        <v>3204</v>
      </c>
      <c r="G11180" s="72" t="s">
        <v>2229</v>
      </c>
      <c r="H11180" s="49" t="s">
        <v>2351</v>
      </c>
      <c r="I11180" s="49" t="s">
        <v>145</v>
      </c>
      <c r="J11180" s="76">
        <v>-291.43</v>
      </c>
      <c r="K11180" s="83" t="str">
        <f>IFERROR(IFERROR(VLOOKUP(I11180,'DE-PARA'!B:D,3,0),VLOOKUP(I11180,'DE-PARA'!C:D,2,0)),"NÃO ENCONTRADO")</f>
        <v>Serviços</v>
      </c>
      <c r="L11180" s="50" t="str">
        <f>VLOOKUP(K11180,'Base -Receita-Despesa'!$B:$AS,1,FALSE)</f>
        <v>Serviços</v>
      </c>
    </row>
    <row r="11181" spans="1:12" ht="15" customHeight="1" x14ac:dyDescent="0.3">
      <c r="A11181" s="82" t="str">
        <f t="shared" si="348"/>
        <v>2018</v>
      </c>
      <c r="B11181" s="72" t="s">
        <v>2228</v>
      </c>
      <c r="C11181" s="73" t="s">
        <v>138</v>
      </c>
      <c r="D11181" s="74" t="str">
        <f t="shared" si="349"/>
        <v>set/2018</v>
      </c>
      <c r="E11181" s="53">
        <v>43363</v>
      </c>
      <c r="F11181" s="75" t="s">
        <v>3162</v>
      </c>
      <c r="G11181" s="72" t="s">
        <v>2229</v>
      </c>
      <c r="H11181" s="49" t="s">
        <v>2351</v>
      </c>
      <c r="I11181" s="49" t="s">
        <v>145</v>
      </c>
      <c r="J11181" s="76">
        <v>-1004.4</v>
      </c>
      <c r="K11181" s="83" t="str">
        <f>IFERROR(IFERROR(VLOOKUP(I11181,'DE-PARA'!B:D,3,0),VLOOKUP(I11181,'DE-PARA'!C:D,2,0)),"NÃO ENCONTRADO")</f>
        <v>Serviços</v>
      </c>
      <c r="L11181" s="50" t="str">
        <f>VLOOKUP(K11181,'Base -Receita-Despesa'!$B:$AS,1,FALSE)</f>
        <v>Serviços</v>
      </c>
    </row>
    <row r="11182" spans="1:12" ht="15" customHeight="1" x14ac:dyDescent="0.3">
      <c r="A11182" s="82" t="str">
        <f t="shared" si="348"/>
        <v>2018</v>
      </c>
      <c r="B11182" s="72" t="s">
        <v>2228</v>
      </c>
      <c r="C11182" s="73" t="s">
        <v>138</v>
      </c>
      <c r="D11182" s="74" t="str">
        <f t="shared" si="349"/>
        <v>set/2018</v>
      </c>
      <c r="E11182" s="53">
        <v>43363</v>
      </c>
      <c r="F11182" s="75" t="s">
        <v>3205</v>
      </c>
      <c r="G11182" s="72" t="s">
        <v>2229</v>
      </c>
      <c r="H11182" s="49" t="s">
        <v>2382</v>
      </c>
      <c r="I11182" s="49" t="s">
        <v>200</v>
      </c>
      <c r="J11182" s="76">
        <v>-73.13</v>
      </c>
      <c r="K11182" s="83" t="str">
        <f>IFERROR(IFERROR(VLOOKUP(I11182,'DE-PARA'!B:D,3,0),VLOOKUP(I11182,'DE-PARA'!C:D,2,0)),"NÃO ENCONTRADO")</f>
        <v>Serviços</v>
      </c>
      <c r="L11182" s="50" t="str">
        <f>VLOOKUP(K11182,'Base -Receita-Despesa'!$B:$AS,1,FALSE)</f>
        <v>Serviços</v>
      </c>
    </row>
    <row r="11183" spans="1:12" ht="15" customHeight="1" x14ac:dyDescent="0.3">
      <c r="A11183" s="82" t="str">
        <f t="shared" si="348"/>
        <v>2018</v>
      </c>
      <c r="B11183" s="72" t="s">
        <v>2228</v>
      </c>
      <c r="C11183" s="73" t="s">
        <v>138</v>
      </c>
      <c r="D11183" s="74" t="str">
        <f t="shared" si="349"/>
        <v>set/2018</v>
      </c>
      <c r="E11183" s="53">
        <v>43363</v>
      </c>
      <c r="F11183" s="75" t="s">
        <v>3206</v>
      </c>
      <c r="G11183" s="72" t="s">
        <v>2229</v>
      </c>
      <c r="H11183" s="49" t="s">
        <v>2382</v>
      </c>
      <c r="I11183" s="49" t="s">
        <v>200</v>
      </c>
      <c r="J11183" s="76">
        <v>-226.68</v>
      </c>
      <c r="K11183" s="83" t="str">
        <f>IFERROR(IFERROR(VLOOKUP(I11183,'DE-PARA'!B:D,3,0),VLOOKUP(I11183,'DE-PARA'!C:D,2,0)),"NÃO ENCONTRADO")</f>
        <v>Serviços</v>
      </c>
      <c r="L11183" s="50" t="str">
        <f>VLOOKUP(K11183,'Base -Receita-Despesa'!$B:$AS,1,FALSE)</f>
        <v>Serviços</v>
      </c>
    </row>
    <row r="11184" spans="1:12" ht="15" customHeight="1" x14ac:dyDescent="0.3">
      <c r="A11184" s="82" t="str">
        <f t="shared" si="348"/>
        <v>2018</v>
      </c>
      <c r="B11184" s="72" t="s">
        <v>2228</v>
      </c>
      <c r="C11184" s="73" t="s">
        <v>138</v>
      </c>
      <c r="D11184" s="74" t="str">
        <f t="shared" si="349"/>
        <v>set/2018</v>
      </c>
      <c r="E11184" s="53">
        <v>43364</v>
      </c>
      <c r="F11184" s="75">
        <v>2666</v>
      </c>
      <c r="G11184" s="72" t="s">
        <v>2238</v>
      </c>
      <c r="H11184" s="49" t="s">
        <v>3041</v>
      </c>
      <c r="I11184" s="49" t="s">
        <v>2216</v>
      </c>
      <c r="J11184" s="76">
        <v>-19911.27</v>
      </c>
      <c r="K11184" s="83" t="str">
        <f>IFERROR(IFERROR(VLOOKUP(I11184,'DE-PARA'!B:D,3,0),VLOOKUP(I11184,'DE-PARA'!C:D,2,0)),"NÃO ENCONTRADO")</f>
        <v>Investimentos</v>
      </c>
      <c r="L11184" s="50" t="str">
        <f>VLOOKUP(K11184,'Base -Receita-Despesa'!$B:$AS,1,FALSE)</f>
        <v>Investimentos</v>
      </c>
    </row>
    <row r="11185" spans="1:12" ht="15" customHeight="1" x14ac:dyDescent="0.3">
      <c r="A11185" s="82" t="str">
        <f t="shared" si="348"/>
        <v>2018</v>
      </c>
      <c r="B11185" s="72" t="s">
        <v>2228</v>
      </c>
      <c r="C11185" s="73" t="s">
        <v>138</v>
      </c>
      <c r="D11185" s="74" t="str">
        <f t="shared" si="349"/>
        <v>set/2018</v>
      </c>
      <c r="E11185" s="53">
        <v>43364</v>
      </c>
      <c r="F11185" s="75">
        <v>32452</v>
      </c>
      <c r="G11185" s="72" t="s">
        <v>2229</v>
      </c>
      <c r="H11185" s="49" t="s">
        <v>3207</v>
      </c>
      <c r="I11185" s="49" t="s">
        <v>540</v>
      </c>
      <c r="J11185" s="76">
        <v>-180</v>
      </c>
      <c r="K11185" s="83" t="str">
        <f>IFERROR(IFERROR(VLOOKUP(I11185,'DE-PARA'!B:D,3,0),VLOOKUP(I11185,'DE-PARA'!C:D,2,0)),"NÃO ENCONTRADO")</f>
        <v>Tributos, Taxas e Contribuições</v>
      </c>
      <c r="L11185" s="50" t="str">
        <f>VLOOKUP(K11185,'Base -Receita-Despesa'!$B:$AS,1,FALSE)</f>
        <v>Tributos, Taxas e Contribuições</v>
      </c>
    </row>
    <row r="11186" spans="1:12" ht="15" customHeight="1" x14ac:dyDescent="0.3">
      <c r="A11186" s="82" t="str">
        <f t="shared" si="348"/>
        <v>2018</v>
      </c>
      <c r="B11186" s="72" t="s">
        <v>2228</v>
      </c>
      <c r="C11186" s="73" t="s">
        <v>138</v>
      </c>
      <c r="D11186" s="74" t="str">
        <f t="shared" si="349"/>
        <v>set/2018</v>
      </c>
      <c r="E11186" s="53">
        <v>43364</v>
      </c>
      <c r="F11186" s="75">
        <v>9909</v>
      </c>
      <c r="G11186" s="72" t="s">
        <v>2229</v>
      </c>
      <c r="H11186" s="49" t="s">
        <v>2890</v>
      </c>
      <c r="I11186" s="49" t="s">
        <v>2183</v>
      </c>
      <c r="J11186" s="76">
        <v>-310.39999999999998</v>
      </c>
      <c r="K11186" s="83" t="str">
        <f>IFERROR(IFERROR(VLOOKUP(I11186,'DE-PARA'!B:D,3,0),VLOOKUP(I11186,'DE-PARA'!C:D,2,0)),"NÃO ENCONTRADO")</f>
        <v>Materiais</v>
      </c>
      <c r="L11186" s="50" t="str">
        <f>VLOOKUP(K11186,'Base -Receita-Despesa'!$B:$AS,1,FALSE)</f>
        <v>Materiais</v>
      </c>
    </row>
    <row r="11187" spans="1:12" ht="15" customHeight="1" x14ac:dyDescent="0.3">
      <c r="A11187" s="82" t="str">
        <f t="shared" si="348"/>
        <v>2018</v>
      </c>
      <c r="B11187" s="72" t="s">
        <v>2228</v>
      </c>
      <c r="C11187" s="73" t="s">
        <v>138</v>
      </c>
      <c r="D11187" s="74" t="str">
        <f t="shared" si="349"/>
        <v>set/2018</v>
      </c>
      <c r="E11187" s="53">
        <v>43364</v>
      </c>
      <c r="F11187" s="75">
        <v>237121</v>
      </c>
      <c r="G11187" s="72" t="s">
        <v>2238</v>
      </c>
      <c r="H11187" s="49" t="s">
        <v>2236</v>
      </c>
      <c r="I11187" s="49" t="s">
        <v>2182</v>
      </c>
      <c r="J11187" s="76">
        <v>-265.86</v>
      </c>
      <c r="K11187" s="83" t="str">
        <f>IFERROR(IFERROR(VLOOKUP(I11187,'DE-PARA'!B:D,3,0),VLOOKUP(I11187,'DE-PARA'!C:D,2,0)),"NÃO ENCONTRADO")</f>
        <v>Materiais</v>
      </c>
      <c r="L11187" s="50" t="str">
        <f>VLOOKUP(K11187,'Base -Receita-Despesa'!$B:$AS,1,FALSE)</f>
        <v>Materiais</v>
      </c>
    </row>
    <row r="11188" spans="1:12" ht="15" customHeight="1" x14ac:dyDescent="0.3">
      <c r="A11188" s="82" t="str">
        <f t="shared" si="348"/>
        <v>2018</v>
      </c>
      <c r="B11188" s="72" t="s">
        <v>2228</v>
      </c>
      <c r="C11188" s="73" t="s">
        <v>138</v>
      </c>
      <c r="D11188" s="74" t="str">
        <f t="shared" si="349"/>
        <v>set/2018</v>
      </c>
      <c r="E11188" s="53">
        <v>43364</v>
      </c>
      <c r="F11188" s="75" t="s">
        <v>1070</v>
      </c>
      <c r="G11188" s="72" t="s">
        <v>2229</v>
      </c>
      <c r="H11188" s="49" t="s">
        <v>1071</v>
      </c>
      <c r="I11188" s="49" t="s">
        <v>1072</v>
      </c>
      <c r="J11188" s="76">
        <v>19874.28</v>
      </c>
      <c r="K11188" s="83" t="str">
        <f>IFERROR(IFERROR(VLOOKUP(I11188,'DE-PARA'!B:D,3,0),VLOOKUP(I11188,'DE-PARA'!C:D,2,0)),"NÃO ENCONTRADO")</f>
        <v>ENTRADA CONTA APLICAÇÃO (+)</v>
      </c>
      <c r="L11188" s="50" t="str">
        <f>VLOOKUP(K11188,'Base -Receita-Despesa'!$B:$AS,1,FALSE)</f>
        <v>ENTRADA CONTA APLICAÇÃO (+)</v>
      </c>
    </row>
    <row r="11189" spans="1:12" ht="15" customHeight="1" x14ac:dyDescent="0.3">
      <c r="A11189" s="82" t="str">
        <f t="shared" si="348"/>
        <v>2018</v>
      </c>
      <c r="B11189" s="72" t="s">
        <v>2228</v>
      </c>
      <c r="C11189" s="73" t="s">
        <v>138</v>
      </c>
      <c r="D11189" s="74" t="str">
        <f t="shared" si="349"/>
        <v>set/2018</v>
      </c>
      <c r="E11189" s="53">
        <v>43364</v>
      </c>
      <c r="F11189" s="75" t="s">
        <v>1261</v>
      </c>
      <c r="G11189" s="72" t="s">
        <v>2229</v>
      </c>
      <c r="H11189" s="49" t="s">
        <v>2250</v>
      </c>
      <c r="I11189" s="49" t="s">
        <v>135</v>
      </c>
      <c r="J11189" s="76">
        <v>-9.5</v>
      </c>
      <c r="K11189" s="83" t="str">
        <f>IFERROR(IFERROR(VLOOKUP(I11189,'DE-PARA'!B:D,3,0),VLOOKUP(I11189,'DE-PARA'!C:D,2,0)),"NÃO ENCONTRADO")</f>
        <v>Outras Saídas</v>
      </c>
      <c r="L11189" s="50" t="str">
        <f>VLOOKUP(K11189,'Base -Receita-Despesa'!$B:$AS,1,FALSE)</f>
        <v>Outras Saídas</v>
      </c>
    </row>
    <row r="11190" spans="1:12" ht="15" customHeight="1" x14ac:dyDescent="0.3">
      <c r="A11190" s="82" t="str">
        <f t="shared" si="348"/>
        <v>2018</v>
      </c>
      <c r="B11190" s="72" t="s">
        <v>2228</v>
      </c>
      <c r="C11190" s="73" t="s">
        <v>138</v>
      </c>
      <c r="D11190" s="74" t="str">
        <f t="shared" si="349"/>
        <v>set/2018</v>
      </c>
      <c r="E11190" s="53">
        <v>43367</v>
      </c>
      <c r="F11190" s="75">
        <v>71645</v>
      </c>
      <c r="G11190" s="72" t="s">
        <v>2324</v>
      </c>
      <c r="H11190" s="49" t="s">
        <v>359</v>
      </c>
      <c r="I11190" s="49" t="s">
        <v>2182</v>
      </c>
      <c r="J11190" s="76">
        <v>-883.33</v>
      </c>
      <c r="K11190" s="83" t="str">
        <f>IFERROR(IFERROR(VLOOKUP(I11190,'DE-PARA'!B:D,3,0),VLOOKUP(I11190,'DE-PARA'!C:D,2,0)),"NÃO ENCONTRADO")</f>
        <v>Materiais</v>
      </c>
      <c r="L11190" s="50" t="str">
        <f>VLOOKUP(K11190,'Base -Receita-Despesa'!$B:$AS,1,FALSE)</f>
        <v>Materiais</v>
      </c>
    </row>
    <row r="11191" spans="1:12" ht="15" customHeight="1" x14ac:dyDescent="0.3">
      <c r="A11191" s="82" t="str">
        <f t="shared" si="348"/>
        <v>2018</v>
      </c>
      <c r="B11191" s="72" t="s">
        <v>2228</v>
      </c>
      <c r="C11191" s="73" t="s">
        <v>138</v>
      </c>
      <c r="D11191" s="74" t="str">
        <f t="shared" si="349"/>
        <v>set/2018</v>
      </c>
      <c r="E11191" s="53">
        <v>43367</v>
      </c>
      <c r="F11191" s="75">
        <v>985590</v>
      </c>
      <c r="G11191" s="72" t="s">
        <v>2324</v>
      </c>
      <c r="H11191" s="49" t="s">
        <v>2605</v>
      </c>
      <c r="I11191" s="49" t="s">
        <v>2182</v>
      </c>
      <c r="J11191" s="76">
        <v>-882.95</v>
      </c>
      <c r="K11191" s="83" t="str">
        <f>IFERROR(IFERROR(VLOOKUP(I11191,'DE-PARA'!B:D,3,0),VLOOKUP(I11191,'DE-PARA'!C:D,2,0)),"NÃO ENCONTRADO")</f>
        <v>Materiais</v>
      </c>
      <c r="L11191" s="50" t="str">
        <f>VLOOKUP(K11191,'Base -Receita-Despesa'!$B:$AS,1,FALSE)</f>
        <v>Materiais</v>
      </c>
    </row>
    <row r="11192" spans="1:12" ht="15" customHeight="1" x14ac:dyDescent="0.3">
      <c r="A11192" s="82" t="str">
        <f t="shared" si="348"/>
        <v>2018</v>
      </c>
      <c r="B11192" s="72" t="s">
        <v>2228</v>
      </c>
      <c r="C11192" s="73" t="s">
        <v>138</v>
      </c>
      <c r="D11192" s="74" t="str">
        <f t="shared" si="349"/>
        <v>set/2018</v>
      </c>
      <c r="E11192" s="53">
        <v>43367</v>
      </c>
      <c r="F11192" s="75">
        <v>277571</v>
      </c>
      <c r="G11192" s="72" t="s">
        <v>2229</v>
      </c>
      <c r="H11192" s="49" t="s">
        <v>174</v>
      </c>
      <c r="I11192" s="49" t="s">
        <v>2188</v>
      </c>
      <c r="J11192" s="76">
        <v>-59</v>
      </c>
      <c r="K11192" s="83" t="str">
        <f>IFERROR(IFERROR(VLOOKUP(I11192,'DE-PARA'!B:D,3,0),VLOOKUP(I11192,'DE-PARA'!C:D,2,0)),"NÃO ENCONTRADO")</f>
        <v>Materiais</v>
      </c>
      <c r="L11192" s="50" t="str">
        <f>VLOOKUP(K11192,'Base -Receita-Despesa'!$B:$AS,1,FALSE)</f>
        <v>Materiais</v>
      </c>
    </row>
    <row r="11193" spans="1:12" ht="15" customHeight="1" x14ac:dyDescent="0.3">
      <c r="A11193" s="82" t="str">
        <f t="shared" si="348"/>
        <v>2018</v>
      </c>
      <c r="B11193" s="72" t="s">
        <v>2228</v>
      </c>
      <c r="C11193" s="73" t="s">
        <v>138</v>
      </c>
      <c r="D11193" s="74" t="str">
        <f t="shared" si="349"/>
        <v>set/2018</v>
      </c>
      <c r="E11193" s="53">
        <v>43367</v>
      </c>
      <c r="F11193" s="75" t="s">
        <v>1070</v>
      </c>
      <c r="G11193" s="72" t="s">
        <v>3208</v>
      </c>
      <c r="H11193" s="49" t="s">
        <v>1071</v>
      </c>
      <c r="I11193" s="49" t="s">
        <v>1072</v>
      </c>
      <c r="J11193" s="76">
        <v>4829.28</v>
      </c>
      <c r="K11193" s="83" t="str">
        <f>IFERROR(IFERROR(VLOOKUP(I11193,'DE-PARA'!B:D,3,0),VLOOKUP(I11193,'DE-PARA'!C:D,2,0)),"NÃO ENCONTRADO")</f>
        <v>ENTRADA CONTA APLICAÇÃO (+)</v>
      </c>
      <c r="L11193" s="50" t="str">
        <f>VLOOKUP(K11193,'Base -Receita-Despesa'!$B:$AS,1,FALSE)</f>
        <v>ENTRADA CONTA APLICAÇÃO (+)</v>
      </c>
    </row>
    <row r="11194" spans="1:12" ht="15" customHeight="1" x14ac:dyDescent="0.3">
      <c r="A11194" s="82" t="str">
        <f t="shared" si="348"/>
        <v>2018</v>
      </c>
      <c r="B11194" s="72" t="s">
        <v>2228</v>
      </c>
      <c r="C11194" s="73" t="s">
        <v>138</v>
      </c>
      <c r="D11194" s="74" t="str">
        <f t="shared" si="349"/>
        <v>set/2018</v>
      </c>
      <c r="E11194" s="53">
        <v>43367</v>
      </c>
      <c r="F11194" s="75">
        <v>68270</v>
      </c>
      <c r="G11194" s="72" t="s">
        <v>2229</v>
      </c>
      <c r="H11194" s="49" t="s">
        <v>2848</v>
      </c>
      <c r="I11194" s="49" t="s">
        <v>2182</v>
      </c>
      <c r="J11194" s="76">
        <v>-1175</v>
      </c>
      <c r="K11194" s="83" t="str">
        <f>IFERROR(IFERROR(VLOOKUP(I11194,'DE-PARA'!B:D,3,0),VLOOKUP(I11194,'DE-PARA'!C:D,2,0)),"NÃO ENCONTRADO")</f>
        <v>Materiais</v>
      </c>
      <c r="L11194" s="50" t="str">
        <f>VLOOKUP(K11194,'Base -Receita-Despesa'!$B:$AS,1,FALSE)</f>
        <v>Materiais</v>
      </c>
    </row>
    <row r="11195" spans="1:12" ht="15" customHeight="1" x14ac:dyDescent="0.3">
      <c r="A11195" s="82" t="str">
        <f t="shared" ref="A11195:A11254" si="350">IF(K11195="NÃO ENCONTRADO",0,RIGHT(D11195,4))</f>
        <v>2018</v>
      </c>
      <c r="B11195" s="72" t="s">
        <v>2228</v>
      </c>
      <c r="C11195" s="73" t="s">
        <v>138</v>
      </c>
      <c r="D11195" s="74" t="str">
        <f t="shared" si="349"/>
        <v>set/2018</v>
      </c>
      <c r="E11195" s="53">
        <v>43367</v>
      </c>
      <c r="F11195" s="75">
        <v>37813</v>
      </c>
      <c r="G11195" s="72" t="s">
        <v>3208</v>
      </c>
      <c r="H11195" s="49" t="s">
        <v>2787</v>
      </c>
      <c r="I11195" s="49" t="s">
        <v>2193</v>
      </c>
      <c r="J11195" s="76">
        <v>-1564</v>
      </c>
      <c r="K11195" s="83" t="str">
        <f>IFERROR(IFERROR(VLOOKUP(I11195,'DE-PARA'!B:D,3,0),VLOOKUP(I11195,'DE-PARA'!C:D,2,0)),"NÃO ENCONTRADO")</f>
        <v>Materiais</v>
      </c>
      <c r="L11195" s="50" t="str">
        <f>VLOOKUP(K11195,'Base -Receita-Despesa'!$B:$AS,1,FALSE)</f>
        <v>Materiais</v>
      </c>
    </row>
    <row r="11196" spans="1:12" ht="15" customHeight="1" x14ac:dyDescent="0.3">
      <c r="A11196" s="82" t="str">
        <f t="shared" si="350"/>
        <v>2018</v>
      </c>
      <c r="B11196" s="72" t="s">
        <v>2228</v>
      </c>
      <c r="C11196" s="73" t="s">
        <v>138</v>
      </c>
      <c r="D11196" s="74" t="str">
        <f t="shared" si="349"/>
        <v>set/2018</v>
      </c>
      <c r="E11196" s="53">
        <v>43367</v>
      </c>
      <c r="F11196" s="75">
        <v>1827</v>
      </c>
      <c r="G11196" s="72" t="s">
        <v>2229</v>
      </c>
      <c r="H11196" s="49" t="s">
        <v>2309</v>
      </c>
      <c r="I11196" s="49" t="s">
        <v>2182</v>
      </c>
      <c r="J11196" s="76">
        <v>-265</v>
      </c>
      <c r="K11196" s="83" t="str">
        <f>IFERROR(IFERROR(VLOOKUP(I11196,'DE-PARA'!B:D,3,0),VLOOKUP(I11196,'DE-PARA'!C:D,2,0)),"NÃO ENCONTRADO")</f>
        <v>Materiais</v>
      </c>
      <c r="L11196" s="50" t="str">
        <f>VLOOKUP(K11196,'Base -Receita-Despesa'!$B:$AS,1,FALSE)</f>
        <v>Materiais</v>
      </c>
    </row>
    <row r="11197" spans="1:12" ht="15" customHeight="1" x14ac:dyDescent="0.3">
      <c r="A11197" s="82" t="str">
        <f t="shared" si="350"/>
        <v>2018</v>
      </c>
      <c r="B11197" s="72" t="s">
        <v>2240</v>
      </c>
      <c r="C11197" s="73" t="s">
        <v>138</v>
      </c>
      <c r="D11197" s="74" t="str">
        <f t="shared" si="349"/>
        <v>set/2018</v>
      </c>
      <c r="E11197" s="53">
        <v>43368</v>
      </c>
      <c r="F11197" s="75" t="s">
        <v>161</v>
      </c>
      <c r="G11197" s="72" t="s">
        <v>2229</v>
      </c>
      <c r="H11197" s="49" t="s">
        <v>161</v>
      </c>
      <c r="I11197" s="49" t="s">
        <v>2168</v>
      </c>
      <c r="J11197" s="76">
        <v>600000</v>
      </c>
      <c r="K11197" s="83" t="str">
        <f>IFERROR(IFERROR(VLOOKUP(I11197,'DE-PARA'!B:D,3,0),VLOOKUP(I11197,'DE-PARA'!C:D,2,0)),"NÃO ENCONTRADO")</f>
        <v>Repasses Contrato de Gestão</v>
      </c>
      <c r="L11197" s="50" t="str">
        <f>VLOOKUP(K11197,'Base -Receita-Despesa'!$B:$AS,1,FALSE)</f>
        <v>Repasses Contrato de Gestão</v>
      </c>
    </row>
    <row r="11198" spans="1:12" ht="15" customHeight="1" x14ac:dyDescent="0.3">
      <c r="A11198" s="82" t="str">
        <f t="shared" si="350"/>
        <v>2018</v>
      </c>
      <c r="B11198" s="72" t="s">
        <v>2240</v>
      </c>
      <c r="C11198" s="73" t="s">
        <v>138</v>
      </c>
      <c r="D11198" s="74" t="str">
        <f t="shared" si="349"/>
        <v>set/2018</v>
      </c>
      <c r="E11198" s="53">
        <v>43368</v>
      </c>
      <c r="F11198" s="75" t="s">
        <v>1261</v>
      </c>
      <c r="G11198" s="72" t="s">
        <v>2229</v>
      </c>
      <c r="H11198" s="49" t="s">
        <v>2338</v>
      </c>
      <c r="I11198" s="49" t="s">
        <v>135</v>
      </c>
      <c r="J11198" s="76">
        <v>-169</v>
      </c>
      <c r="K11198" s="83" t="str">
        <f>IFERROR(IFERROR(VLOOKUP(I11198,'DE-PARA'!B:D,3,0),VLOOKUP(I11198,'DE-PARA'!C:D,2,0)),"NÃO ENCONTRADO")</f>
        <v>Outras Saídas</v>
      </c>
      <c r="L11198" s="50" t="str">
        <f>VLOOKUP(K11198,'Base -Receita-Despesa'!$B:$AS,1,FALSE)</f>
        <v>Outras Saídas</v>
      </c>
    </row>
    <row r="11199" spans="1:12" ht="15" customHeight="1" x14ac:dyDescent="0.3">
      <c r="A11199" s="82" t="str">
        <f t="shared" si="350"/>
        <v>2018</v>
      </c>
      <c r="B11199" s="72" t="s">
        <v>2240</v>
      </c>
      <c r="C11199" s="73" t="s">
        <v>138</v>
      </c>
      <c r="D11199" s="74" t="str">
        <f t="shared" si="349"/>
        <v>set/2018</v>
      </c>
      <c r="E11199" s="53">
        <v>43368</v>
      </c>
      <c r="F11199" s="75" t="s">
        <v>1261</v>
      </c>
      <c r="G11199" s="72" t="s">
        <v>2229</v>
      </c>
      <c r="H11199" s="49" t="s">
        <v>2338</v>
      </c>
      <c r="I11199" s="49" t="s">
        <v>135</v>
      </c>
      <c r="J11199" s="76">
        <v>-169</v>
      </c>
      <c r="K11199" s="83" t="str">
        <f>IFERROR(IFERROR(VLOOKUP(I11199,'DE-PARA'!B:D,3,0),VLOOKUP(I11199,'DE-PARA'!C:D,2,0)),"NÃO ENCONTRADO")</f>
        <v>Outras Saídas</v>
      </c>
      <c r="L11199" s="50" t="str">
        <f>VLOOKUP(K11199,'Base -Receita-Despesa'!$B:$AS,1,FALSE)</f>
        <v>Outras Saídas</v>
      </c>
    </row>
    <row r="11200" spans="1:12" ht="15" customHeight="1" x14ac:dyDescent="0.3">
      <c r="A11200" s="82" t="str">
        <f t="shared" si="350"/>
        <v>2018</v>
      </c>
      <c r="B11200" s="72" t="s">
        <v>2228</v>
      </c>
      <c r="C11200" s="73" t="s">
        <v>138</v>
      </c>
      <c r="D11200" s="74" t="str">
        <f t="shared" si="349"/>
        <v>set/2018</v>
      </c>
      <c r="E11200" s="53">
        <v>43368</v>
      </c>
      <c r="F11200" s="75" t="s">
        <v>3209</v>
      </c>
      <c r="G11200" s="72" t="s">
        <v>2229</v>
      </c>
      <c r="H11200" s="49" t="s">
        <v>3209</v>
      </c>
      <c r="I11200" s="49" t="s">
        <v>194</v>
      </c>
      <c r="J11200" s="76">
        <v>-3214.99</v>
      </c>
      <c r="K11200" s="83" t="str">
        <f>IFERROR(IFERROR(VLOOKUP(I11200,'DE-PARA'!B:D,3,0),VLOOKUP(I11200,'DE-PARA'!C:D,2,0)),"NÃO ENCONTRADO")</f>
        <v>Encargos sobre Folha de Pagamento</v>
      </c>
      <c r="L11200" s="50" t="str">
        <f>VLOOKUP(K11200,'Base -Receita-Despesa'!$B:$AS,1,FALSE)</f>
        <v>Encargos sobre Folha de Pagamento</v>
      </c>
    </row>
    <row r="11201" spans="1:12" ht="15" customHeight="1" x14ac:dyDescent="0.3">
      <c r="A11201" s="82" t="str">
        <f t="shared" si="350"/>
        <v>2018</v>
      </c>
      <c r="B11201" s="72" t="s">
        <v>2228</v>
      </c>
      <c r="C11201" s="73" t="s">
        <v>138</v>
      </c>
      <c r="D11201" s="74" t="str">
        <f t="shared" si="349"/>
        <v>set/2018</v>
      </c>
      <c r="E11201" s="53">
        <v>43368</v>
      </c>
      <c r="F11201" s="75">
        <v>237558</v>
      </c>
      <c r="G11201" s="72" t="s">
        <v>2232</v>
      </c>
      <c r="H11201" s="49" t="s">
        <v>2236</v>
      </c>
      <c r="I11201" s="49" t="s">
        <v>2181</v>
      </c>
      <c r="J11201" s="76">
        <v>-240.5</v>
      </c>
      <c r="K11201" s="83" t="str">
        <f>IFERROR(IFERROR(VLOOKUP(I11201,'DE-PARA'!B:D,3,0),VLOOKUP(I11201,'DE-PARA'!C:D,2,0)),"NÃO ENCONTRADO")</f>
        <v>Materiais</v>
      </c>
      <c r="L11201" s="50" t="str">
        <f>VLOOKUP(K11201,'Base -Receita-Despesa'!$B:$AS,1,FALSE)</f>
        <v>Materiais</v>
      </c>
    </row>
    <row r="11202" spans="1:12" ht="15" customHeight="1" x14ac:dyDescent="0.3">
      <c r="A11202" s="82" t="str">
        <f t="shared" si="350"/>
        <v>2018</v>
      </c>
      <c r="B11202" s="72" t="s">
        <v>2228</v>
      </c>
      <c r="C11202" s="73" t="s">
        <v>138</v>
      </c>
      <c r="D11202" s="74" t="str">
        <f t="shared" si="349"/>
        <v>set/2018</v>
      </c>
      <c r="E11202" s="53">
        <v>43368</v>
      </c>
      <c r="F11202" s="75" t="s">
        <v>1070</v>
      </c>
      <c r="G11202" s="72" t="s">
        <v>2229</v>
      </c>
      <c r="H11202" s="49" t="s">
        <v>1071</v>
      </c>
      <c r="I11202" s="49" t="s">
        <v>1072</v>
      </c>
      <c r="J11202" s="76">
        <v>3455.49</v>
      </c>
      <c r="K11202" s="83" t="str">
        <f>IFERROR(IFERROR(VLOOKUP(I11202,'DE-PARA'!B:D,3,0),VLOOKUP(I11202,'DE-PARA'!C:D,2,0)),"NÃO ENCONTRADO")</f>
        <v>ENTRADA CONTA APLICAÇÃO (+)</v>
      </c>
      <c r="L11202" s="50" t="str">
        <f>VLOOKUP(K11202,'Base -Receita-Despesa'!$B:$AS,1,FALSE)</f>
        <v>ENTRADA CONTA APLICAÇÃO (+)</v>
      </c>
    </row>
    <row r="11203" spans="1:12" ht="15" customHeight="1" x14ac:dyDescent="0.3">
      <c r="A11203" s="82" t="str">
        <f t="shared" si="350"/>
        <v>2018</v>
      </c>
      <c r="B11203" s="72" t="s">
        <v>2228</v>
      </c>
      <c r="C11203" s="73" t="s">
        <v>138</v>
      </c>
      <c r="D11203" s="74" t="str">
        <f t="shared" si="349"/>
        <v>set/2018</v>
      </c>
      <c r="E11203" s="53">
        <v>43369</v>
      </c>
      <c r="F11203" s="75">
        <v>10363</v>
      </c>
      <c r="G11203" s="72" t="s">
        <v>2238</v>
      </c>
      <c r="H11203" s="49" t="s">
        <v>2315</v>
      </c>
      <c r="I11203" s="49" t="s">
        <v>2181</v>
      </c>
      <c r="J11203" s="76">
        <v>-913.5</v>
      </c>
      <c r="K11203" s="83" t="str">
        <f>IFERROR(IFERROR(VLOOKUP(I11203,'DE-PARA'!B:D,3,0),VLOOKUP(I11203,'DE-PARA'!C:D,2,0)),"NÃO ENCONTRADO")</f>
        <v>Materiais</v>
      </c>
      <c r="L11203" s="50" t="str">
        <f>VLOOKUP(K11203,'Base -Receita-Despesa'!$B:$AS,1,FALSE)</f>
        <v>Materiais</v>
      </c>
    </row>
    <row r="11204" spans="1:12" ht="15" customHeight="1" x14ac:dyDescent="0.3">
      <c r="A11204" s="82" t="str">
        <f t="shared" si="350"/>
        <v>2018</v>
      </c>
      <c r="B11204" s="72" t="s">
        <v>2228</v>
      </c>
      <c r="C11204" s="73" t="s">
        <v>138</v>
      </c>
      <c r="D11204" s="74" t="str">
        <f t="shared" ref="D11204:D11267" si="351">TEXT(E11204,"mmm/aaaa")</f>
        <v>set/2018</v>
      </c>
      <c r="E11204" s="53">
        <v>43369</v>
      </c>
      <c r="F11204" s="75">
        <v>870</v>
      </c>
      <c r="G11204" s="72" t="s">
        <v>2229</v>
      </c>
      <c r="H11204" s="49" t="s">
        <v>2246</v>
      </c>
      <c r="I11204" s="49" t="s">
        <v>120</v>
      </c>
      <c r="J11204" s="76">
        <v>-120</v>
      </c>
      <c r="K11204" s="83" t="str">
        <f>IFERROR(IFERROR(VLOOKUP(I11204,'DE-PARA'!B:D,3,0),VLOOKUP(I11204,'DE-PARA'!C:D,2,0)),"NÃO ENCONTRADO")</f>
        <v>Serviços</v>
      </c>
      <c r="L11204" s="50" t="str">
        <f>VLOOKUP(K11204,'Base -Receita-Despesa'!$B:$AS,1,FALSE)</f>
        <v>Serviços</v>
      </c>
    </row>
    <row r="11205" spans="1:12" ht="15" customHeight="1" x14ac:dyDescent="0.3">
      <c r="A11205" s="82" t="str">
        <f t="shared" si="350"/>
        <v>2018</v>
      </c>
      <c r="B11205" s="72" t="s">
        <v>2228</v>
      </c>
      <c r="C11205" s="73" t="s">
        <v>138</v>
      </c>
      <c r="D11205" s="74" t="str">
        <f t="shared" si="351"/>
        <v>set/2018</v>
      </c>
      <c r="E11205" s="53">
        <v>43369</v>
      </c>
      <c r="F11205" s="75">
        <v>12</v>
      </c>
      <c r="G11205" s="72" t="s">
        <v>2229</v>
      </c>
      <c r="H11205" s="49" t="s">
        <v>2396</v>
      </c>
      <c r="I11205" s="49" t="s">
        <v>241</v>
      </c>
      <c r="J11205" s="76">
        <v>-320</v>
      </c>
      <c r="K11205" s="83" t="str">
        <f>IFERROR(IFERROR(VLOOKUP(I11205,'DE-PARA'!B:D,3,0),VLOOKUP(I11205,'DE-PARA'!C:D,2,0)),"NÃO ENCONTRADO")</f>
        <v>Serviços</v>
      </c>
      <c r="L11205" s="50" t="str">
        <f>VLOOKUP(K11205,'Base -Receita-Despesa'!$B:$AS,1,FALSE)</f>
        <v>Serviços</v>
      </c>
    </row>
    <row r="11206" spans="1:12" ht="15" customHeight="1" x14ac:dyDescent="0.3">
      <c r="A11206" s="82" t="str">
        <f t="shared" si="350"/>
        <v>2018</v>
      </c>
      <c r="B11206" s="72" t="s">
        <v>2228</v>
      </c>
      <c r="C11206" s="73" t="s">
        <v>138</v>
      </c>
      <c r="D11206" s="74" t="str">
        <f t="shared" si="351"/>
        <v>set/2018</v>
      </c>
      <c r="E11206" s="53">
        <v>43369</v>
      </c>
      <c r="F11206" s="75">
        <v>231</v>
      </c>
      <c r="G11206" s="72" t="s">
        <v>2229</v>
      </c>
      <c r="H11206" s="49" t="s">
        <v>2357</v>
      </c>
      <c r="I11206" s="49" t="s">
        <v>164</v>
      </c>
      <c r="J11206" s="76">
        <v>-7000</v>
      </c>
      <c r="K11206" s="83" t="str">
        <f>IFERROR(IFERROR(VLOOKUP(I11206,'DE-PARA'!B:D,3,0),VLOOKUP(I11206,'DE-PARA'!C:D,2,0)),"NÃO ENCONTRADO")</f>
        <v>Concessionárias (água, luz e telefone)</v>
      </c>
      <c r="L11206" s="50" t="str">
        <f>VLOOKUP(K11206,'Base -Receita-Despesa'!$B:$AS,1,FALSE)</f>
        <v>Concessionárias (água, luz e telefone)</v>
      </c>
    </row>
    <row r="11207" spans="1:12" ht="15" customHeight="1" x14ac:dyDescent="0.3">
      <c r="A11207" s="82" t="str">
        <f t="shared" si="350"/>
        <v>2018</v>
      </c>
      <c r="B11207" s="72" t="s">
        <v>2228</v>
      </c>
      <c r="C11207" s="73" t="s">
        <v>138</v>
      </c>
      <c r="D11207" s="74" t="str">
        <f t="shared" si="351"/>
        <v>set/2018</v>
      </c>
      <c r="E11207" s="53">
        <v>43369</v>
      </c>
      <c r="F11207" s="75">
        <v>237332</v>
      </c>
      <c r="G11207" s="72" t="s">
        <v>2324</v>
      </c>
      <c r="H11207" s="49" t="s">
        <v>2236</v>
      </c>
      <c r="I11207" s="49" t="s">
        <v>2181</v>
      </c>
      <c r="J11207" s="76">
        <v>-917.5</v>
      </c>
      <c r="K11207" s="83" t="str">
        <f>IFERROR(IFERROR(VLOOKUP(I11207,'DE-PARA'!B:D,3,0),VLOOKUP(I11207,'DE-PARA'!C:D,2,0)),"NÃO ENCONTRADO")</f>
        <v>Materiais</v>
      </c>
      <c r="L11207" s="50" t="str">
        <f>VLOOKUP(K11207,'Base -Receita-Despesa'!$B:$AS,1,FALSE)</f>
        <v>Materiais</v>
      </c>
    </row>
    <row r="11208" spans="1:12" ht="15" customHeight="1" x14ac:dyDescent="0.3">
      <c r="A11208" s="82" t="str">
        <f t="shared" si="350"/>
        <v>2018</v>
      </c>
      <c r="B11208" s="72" t="s">
        <v>2228</v>
      </c>
      <c r="C11208" s="73" t="s">
        <v>138</v>
      </c>
      <c r="D11208" s="74" t="str">
        <f t="shared" si="351"/>
        <v>set/2018</v>
      </c>
      <c r="E11208" s="53">
        <v>43369</v>
      </c>
      <c r="F11208" s="75" t="s">
        <v>2671</v>
      </c>
      <c r="G11208" s="72" t="s">
        <v>2229</v>
      </c>
      <c r="H11208" s="49" t="s">
        <v>3210</v>
      </c>
      <c r="I11208" s="49" t="s">
        <v>2214</v>
      </c>
      <c r="J11208" s="76">
        <v>-16040.37</v>
      </c>
      <c r="K11208" s="83" t="str">
        <f>IFERROR(IFERROR(VLOOKUP(I11208,'DE-PARA'!B:D,3,0),VLOOKUP(I11208,'DE-PARA'!C:D,2,0)),"NÃO ENCONTRADO")</f>
        <v>Outras Saídas</v>
      </c>
      <c r="L11208" s="50" t="str">
        <f>VLOOKUP(K11208,'Base -Receita-Despesa'!$B:$AS,1,FALSE)</f>
        <v>Outras Saídas</v>
      </c>
    </row>
    <row r="11209" spans="1:12" ht="15" customHeight="1" x14ac:dyDescent="0.3">
      <c r="A11209" s="82" t="str">
        <f t="shared" si="350"/>
        <v>2018</v>
      </c>
      <c r="B11209" s="72" t="s">
        <v>2228</v>
      </c>
      <c r="C11209" s="73" t="s">
        <v>138</v>
      </c>
      <c r="D11209" s="74" t="str">
        <f t="shared" si="351"/>
        <v>set/2018</v>
      </c>
      <c r="E11209" s="53">
        <v>43369</v>
      </c>
      <c r="F11209" s="75" t="s">
        <v>1261</v>
      </c>
      <c r="G11209" s="72" t="s">
        <v>2229</v>
      </c>
      <c r="H11209" s="49" t="s">
        <v>2250</v>
      </c>
      <c r="I11209" s="49" t="s">
        <v>135</v>
      </c>
      <c r="J11209" s="76">
        <v>-9.5</v>
      </c>
      <c r="K11209" s="83" t="str">
        <f>IFERROR(IFERROR(VLOOKUP(I11209,'DE-PARA'!B:D,3,0),VLOOKUP(I11209,'DE-PARA'!C:D,2,0)),"NÃO ENCONTRADO")</f>
        <v>Outras Saídas</v>
      </c>
      <c r="L11209" s="50" t="str">
        <f>VLOOKUP(K11209,'Base -Receita-Despesa'!$B:$AS,1,FALSE)</f>
        <v>Outras Saídas</v>
      </c>
    </row>
    <row r="11210" spans="1:12" ht="15" customHeight="1" x14ac:dyDescent="0.3">
      <c r="A11210" s="82" t="str">
        <f t="shared" si="350"/>
        <v>2018</v>
      </c>
      <c r="B11210" s="72" t="s">
        <v>2228</v>
      </c>
      <c r="C11210" s="73" t="s">
        <v>138</v>
      </c>
      <c r="D11210" s="74" t="str">
        <f t="shared" si="351"/>
        <v>set/2018</v>
      </c>
      <c r="E11210" s="53">
        <v>43369</v>
      </c>
      <c r="F11210" s="75" t="s">
        <v>1261</v>
      </c>
      <c r="G11210" s="72" t="s">
        <v>2229</v>
      </c>
      <c r="H11210" s="49" t="s">
        <v>2250</v>
      </c>
      <c r="I11210" s="49" t="s">
        <v>135</v>
      </c>
      <c r="J11210" s="76">
        <v>-9.5</v>
      </c>
      <c r="K11210" s="83" t="str">
        <f>IFERROR(IFERROR(VLOOKUP(I11210,'DE-PARA'!B:D,3,0),VLOOKUP(I11210,'DE-PARA'!C:D,2,0)),"NÃO ENCONTRADO")</f>
        <v>Outras Saídas</v>
      </c>
      <c r="L11210" s="50" t="str">
        <f>VLOOKUP(K11210,'Base -Receita-Despesa'!$B:$AS,1,FALSE)</f>
        <v>Outras Saídas</v>
      </c>
    </row>
    <row r="11211" spans="1:12" ht="15" customHeight="1" x14ac:dyDescent="0.3">
      <c r="A11211" s="82" t="str">
        <f t="shared" si="350"/>
        <v>2018</v>
      </c>
      <c r="B11211" s="72" t="s">
        <v>2228</v>
      </c>
      <c r="C11211" s="73" t="s">
        <v>138</v>
      </c>
      <c r="D11211" s="74" t="str">
        <f t="shared" si="351"/>
        <v>set/2018</v>
      </c>
      <c r="E11211" s="53">
        <v>43369</v>
      </c>
      <c r="F11211" s="75" t="s">
        <v>1261</v>
      </c>
      <c r="G11211" s="72" t="s">
        <v>3208</v>
      </c>
      <c r="H11211" s="49" t="s">
        <v>2250</v>
      </c>
      <c r="I11211" s="49" t="s">
        <v>135</v>
      </c>
      <c r="J11211" s="76">
        <v>-9.5</v>
      </c>
      <c r="K11211" s="83" t="str">
        <f>IFERROR(IFERROR(VLOOKUP(I11211,'DE-PARA'!B:D,3,0),VLOOKUP(I11211,'DE-PARA'!C:D,2,0)),"NÃO ENCONTRADO")</f>
        <v>Outras Saídas</v>
      </c>
      <c r="L11211" s="50" t="str">
        <f>VLOOKUP(K11211,'Base -Receita-Despesa'!$B:$AS,1,FALSE)</f>
        <v>Outras Saídas</v>
      </c>
    </row>
    <row r="11212" spans="1:12" ht="15" customHeight="1" x14ac:dyDescent="0.3">
      <c r="A11212" s="82" t="str">
        <f t="shared" si="350"/>
        <v>2018</v>
      </c>
      <c r="B11212" s="72" t="s">
        <v>2228</v>
      </c>
      <c r="C11212" s="73" t="s">
        <v>138</v>
      </c>
      <c r="D11212" s="74" t="str">
        <f t="shared" si="351"/>
        <v>set/2018</v>
      </c>
      <c r="E11212" s="53">
        <v>43369</v>
      </c>
      <c r="F11212" s="75" t="s">
        <v>1061</v>
      </c>
      <c r="G11212" s="72" t="s">
        <v>2229</v>
      </c>
      <c r="H11212" s="49" t="s">
        <v>2251</v>
      </c>
      <c r="I11212" s="49" t="s">
        <v>126</v>
      </c>
      <c r="J11212" s="76">
        <v>500000</v>
      </c>
      <c r="K11212" s="83" t="str">
        <f>IFERROR(IFERROR(VLOOKUP(I11212,'DE-PARA'!B:D,3,0),VLOOKUP(I11212,'DE-PARA'!C:D,2,0)),"NÃO ENCONTRADO")</f>
        <v>TEV – Transferências Entre Contas (Entradas)</v>
      </c>
      <c r="L11212" s="50" t="str">
        <f>VLOOKUP(K11212,'Base -Receita-Despesa'!$B:$AS,1,FALSE)</f>
        <v>TEV – Transferências Entre Contas (Entradas)</v>
      </c>
    </row>
    <row r="11213" spans="1:12" ht="15" customHeight="1" x14ac:dyDescent="0.3">
      <c r="A11213" s="82" t="str">
        <f t="shared" si="350"/>
        <v>2018</v>
      </c>
      <c r="B11213" s="72" t="s">
        <v>2240</v>
      </c>
      <c r="C11213" s="73" t="s">
        <v>138</v>
      </c>
      <c r="D11213" s="74" t="str">
        <f t="shared" si="351"/>
        <v>set/2018</v>
      </c>
      <c r="E11213" s="53">
        <v>43369</v>
      </c>
      <c r="F11213" s="75" t="s">
        <v>1061</v>
      </c>
      <c r="G11213" s="72" t="s">
        <v>2229</v>
      </c>
      <c r="H11213" s="49" t="s">
        <v>2251</v>
      </c>
      <c r="I11213" s="49" t="s">
        <v>126</v>
      </c>
      <c r="J11213" s="76">
        <v>-500000</v>
      </c>
      <c r="K11213" s="83" t="str">
        <f>IFERROR(IFERROR(VLOOKUP(I11213,'DE-PARA'!B:D,3,0),VLOOKUP(I11213,'DE-PARA'!C:D,2,0)),"NÃO ENCONTRADO")</f>
        <v>TEV – Transferências Entre Contas (Entradas)</v>
      </c>
      <c r="L11213" s="50" t="str">
        <f>VLOOKUP(K11213,'Base -Receita-Despesa'!$B:$AS,1,FALSE)</f>
        <v>TEV – Transferências Entre Contas (Entradas)</v>
      </c>
    </row>
    <row r="11214" spans="1:12" ht="15" customHeight="1" x14ac:dyDescent="0.3">
      <c r="A11214" s="82" t="str">
        <f t="shared" si="350"/>
        <v>2018</v>
      </c>
      <c r="B11214" s="72" t="s">
        <v>2228</v>
      </c>
      <c r="C11214" s="73" t="s">
        <v>138</v>
      </c>
      <c r="D11214" s="74" t="str">
        <f t="shared" si="351"/>
        <v>set/2018</v>
      </c>
      <c r="E11214" s="53">
        <v>43370</v>
      </c>
      <c r="F11214" s="75">
        <v>2802</v>
      </c>
      <c r="G11214" s="72" t="s">
        <v>2229</v>
      </c>
      <c r="H11214" s="49" t="s">
        <v>3211</v>
      </c>
      <c r="I11214" s="49" t="s">
        <v>2183</v>
      </c>
      <c r="J11214" s="76">
        <v>-3520</v>
      </c>
      <c r="K11214" s="83" t="str">
        <f>IFERROR(IFERROR(VLOOKUP(I11214,'DE-PARA'!B:D,3,0),VLOOKUP(I11214,'DE-PARA'!C:D,2,0)),"NÃO ENCONTRADO")</f>
        <v>Materiais</v>
      </c>
      <c r="L11214" s="50" t="str">
        <f>VLOOKUP(K11214,'Base -Receita-Despesa'!$B:$AS,1,FALSE)</f>
        <v>Materiais</v>
      </c>
    </row>
    <row r="11215" spans="1:12" ht="15" customHeight="1" x14ac:dyDescent="0.3">
      <c r="A11215" s="82" t="str">
        <f t="shared" si="350"/>
        <v>2018</v>
      </c>
      <c r="B11215" s="72" t="s">
        <v>2228</v>
      </c>
      <c r="C11215" s="73" t="s">
        <v>138</v>
      </c>
      <c r="D11215" s="74" t="str">
        <f t="shared" si="351"/>
        <v>set/2018</v>
      </c>
      <c r="E11215" s="53">
        <v>43370</v>
      </c>
      <c r="F11215" s="75">
        <v>1454</v>
      </c>
      <c r="G11215" s="72" t="s">
        <v>2229</v>
      </c>
      <c r="H11215" s="49" t="s">
        <v>2231</v>
      </c>
      <c r="I11215" s="49" t="s">
        <v>2185</v>
      </c>
      <c r="J11215" s="76">
        <v>-2358.73</v>
      </c>
      <c r="K11215" s="83" t="str">
        <f>IFERROR(IFERROR(VLOOKUP(I11215,'DE-PARA'!B:D,3,0),VLOOKUP(I11215,'DE-PARA'!C:D,2,0)),"NÃO ENCONTRADO")</f>
        <v>Materiais</v>
      </c>
      <c r="L11215" s="50" t="str">
        <f>VLOOKUP(K11215,'Base -Receita-Despesa'!$B:$AS,1,FALSE)</f>
        <v>Materiais</v>
      </c>
    </row>
    <row r="11216" spans="1:12" ht="15" customHeight="1" x14ac:dyDescent="0.3">
      <c r="A11216" s="82" t="str">
        <f t="shared" si="350"/>
        <v>2018</v>
      </c>
      <c r="B11216" s="72" t="s">
        <v>2228</v>
      </c>
      <c r="C11216" s="73" t="s">
        <v>138</v>
      </c>
      <c r="D11216" s="74" t="str">
        <f t="shared" si="351"/>
        <v>set/2018</v>
      </c>
      <c r="E11216" s="53">
        <v>43370</v>
      </c>
      <c r="F11216" s="75">
        <v>7025</v>
      </c>
      <c r="G11216" s="72" t="s">
        <v>2238</v>
      </c>
      <c r="H11216" s="49" t="s">
        <v>2315</v>
      </c>
      <c r="I11216" s="49" t="s">
        <v>2181</v>
      </c>
      <c r="J11216" s="76">
        <v>-1513</v>
      </c>
      <c r="K11216" s="83" t="str">
        <f>IFERROR(IFERROR(VLOOKUP(I11216,'DE-PARA'!B:D,3,0),VLOOKUP(I11216,'DE-PARA'!C:D,2,0)),"NÃO ENCONTRADO")</f>
        <v>Materiais</v>
      </c>
      <c r="L11216" s="50" t="str">
        <f>VLOOKUP(K11216,'Base -Receita-Despesa'!$B:$AS,1,FALSE)</f>
        <v>Materiais</v>
      </c>
    </row>
    <row r="11217" spans="1:12" ht="15" customHeight="1" x14ac:dyDescent="0.3">
      <c r="A11217" s="82" t="str">
        <f t="shared" si="350"/>
        <v>2018</v>
      </c>
      <c r="B11217" s="72" t="s">
        <v>2228</v>
      </c>
      <c r="C11217" s="73" t="s">
        <v>138</v>
      </c>
      <c r="D11217" s="74" t="str">
        <f t="shared" si="351"/>
        <v>set/2018</v>
      </c>
      <c r="E11217" s="53">
        <v>43370</v>
      </c>
      <c r="F11217" s="75">
        <v>10</v>
      </c>
      <c r="G11217" s="72" t="s">
        <v>2229</v>
      </c>
      <c r="H11217" s="49" t="s">
        <v>2462</v>
      </c>
      <c r="I11217" s="49" t="s">
        <v>2176</v>
      </c>
      <c r="J11217" s="76">
        <v>-401636.22</v>
      </c>
      <c r="K11217" s="83" t="str">
        <f>IFERROR(IFERROR(VLOOKUP(I11217,'DE-PARA'!B:D,3,0),VLOOKUP(I11217,'DE-PARA'!C:D,2,0)),"NÃO ENCONTRADO")</f>
        <v>Pessoal</v>
      </c>
      <c r="L11217" s="50" t="str">
        <f>VLOOKUP(K11217,'Base -Receita-Despesa'!$B:$AS,1,FALSE)</f>
        <v>Pessoal</v>
      </c>
    </row>
    <row r="11218" spans="1:12" ht="15" customHeight="1" x14ac:dyDescent="0.3">
      <c r="A11218" s="82" t="str">
        <f t="shared" si="350"/>
        <v>2018</v>
      </c>
      <c r="B11218" s="72" t="s">
        <v>2228</v>
      </c>
      <c r="C11218" s="73" t="s">
        <v>138</v>
      </c>
      <c r="D11218" s="74" t="str">
        <f t="shared" si="351"/>
        <v>set/2018</v>
      </c>
      <c r="E11218" s="53">
        <v>43370</v>
      </c>
      <c r="F11218" s="75">
        <v>167</v>
      </c>
      <c r="G11218" s="72" t="s">
        <v>2229</v>
      </c>
      <c r="H11218" s="49" t="s">
        <v>212</v>
      </c>
      <c r="I11218" s="49" t="s">
        <v>213</v>
      </c>
      <c r="J11218" s="76">
        <v>-7000</v>
      </c>
      <c r="K11218" s="83" t="str">
        <f>IFERROR(IFERROR(VLOOKUP(I11218,'DE-PARA'!B:D,3,0),VLOOKUP(I11218,'DE-PARA'!C:D,2,0)),"NÃO ENCONTRADO")</f>
        <v>Serviços</v>
      </c>
      <c r="L11218" s="50" t="str">
        <f>VLOOKUP(K11218,'Base -Receita-Despesa'!$B:$AS,1,FALSE)</f>
        <v>Serviços</v>
      </c>
    </row>
    <row r="11219" spans="1:12" ht="15" customHeight="1" x14ac:dyDescent="0.3">
      <c r="A11219" s="82" t="str">
        <f t="shared" si="350"/>
        <v>2018</v>
      </c>
      <c r="B11219" s="72" t="s">
        <v>2228</v>
      </c>
      <c r="C11219" s="73" t="s">
        <v>138</v>
      </c>
      <c r="D11219" s="74" t="str">
        <f t="shared" si="351"/>
        <v>set/2018</v>
      </c>
      <c r="E11219" s="53">
        <v>43370</v>
      </c>
      <c r="F11219" s="75">
        <v>1735661</v>
      </c>
      <c r="G11219" s="72" t="s">
        <v>2229</v>
      </c>
      <c r="H11219" s="49" t="s">
        <v>3046</v>
      </c>
      <c r="I11219" s="49" t="s">
        <v>846</v>
      </c>
      <c r="J11219" s="76">
        <v>-706.3</v>
      </c>
      <c r="K11219" s="83" t="str">
        <f>IFERROR(IFERROR(VLOOKUP(I11219,'DE-PARA'!B:D,3,0),VLOOKUP(I11219,'DE-PARA'!C:D,2,0)),"NÃO ENCONTRADO")</f>
        <v>Pessoal</v>
      </c>
      <c r="L11219" s="50" t="str">
        <f>VLOOKUP(K11219,'Base -Receita-Despesa'!$B:$AS,1,FALSE)</f>
        <v>Pessoal</v>
      </c>
    </row>
    <row r="11220" spans="1:12" ht="15" customHeight="1" x14ac:dyDescent="0.3">
      <c r="A11220" s="82" t="str">
        <f t="shared" si="350"/>
        <v>2018</v>
      </c>
      <c r="B11220" s="72" t="s">
        <v>2228</v>
      </c>
      <c r="C11220" s="73" t="s">
        <v>138</v>
      </c>
      <c r="D11220" s="74" t="str">
        <f t="shared" si="351"/>
        <v>set/2018</v>
      </c>
      <c r="E11220" s="53">
        <v>43370</v>
      </c>
      <c r="F11220" s="75" t="s">
        <v>1261</v>
      </c>
      <c r="G11220" s="72" t="s">
        <v>2229</v>
      </c>
      <c r="H11220" s="49" t="s">
        <v>2250</v>
      </c>
      <c r="I11220" s="49" t="s">
        <v>135</v>
      </c>
      <c r="J11220" s="76">
        <v>-9.5</v>
      </c>
      <c r="K11220" s="83" t="str">
        <f>IFERROR(IFERROR(VLOOKUP(I11220,'DE-PARA'!B:D,3,0),VLOOKUP(I11220,'DE-PARA'!C:D,2,0)),"NÃO ENCONTRADO")</f>
        <v>Outras Saídas</v>
      </c>
      <c r="L11220" s="50" t="str">
        <f>VLOOKUP(K11220,'Base -Receita-Despesa'!$B:$AS,1,FALSE)</f>
        <v>Outras Saídas</v>
      </c>
    </row>
    <row r="11221" spans="1:12" ht="15" customHeight="1" x14ac:dyDescent="0.3">
      <c r="A11221" s="82" t="str">
        <f t="shared" si="350"/>
        <v>2018</v>
      </c>
      <c r="B11221" s="72" t="s">
        <v>2228</v>
      </c>
      <c r="C11221" s="73" t="s">
        <v>138</v>
      </c>
      <c r="D11221" s="74" t="str">
        <f t="shared" si="351"/>
        <v>set/2018</v>
      </c>
      <c r="E11221" s="53">
        <v>43370</v>
      </c>
      <c r="F11221" s="75" t="s">
        <v>1261</v>
      </c>
      <c r="G11221" s="72" t="s">
        <v>2229</v>
      </c>
      <c r="H11221" s="49" t="s">
        <v>2250</v>
      </c>
      <c r="I11221" s="49" t="s">
        <v>135</v>
      </c>
      <c r="J11221" s="76">
        <v>-9.5</v>
      </c>
      <c r="K11221" s="83" t="str">
        <f>IFERROR(IFERROR(VLOOKUP(I11221,'DE-PARA'!B:D,3,0),VLOOKUP(I11221,'DE-PARA'!C:D,2,0)),"NÃO ENCONTRADO")</f>
        <v>Outras Saídas</v>
      </c>
      <c r="L11221" s="50" t="str">
        <f>VLOOKUP(K11221,'Base -Receita-Despesa'!$B:$AS,1,FALSE)</f>
        <v>Outras Saídas</v>
      </c>
    </row>
    <row r="11222" spans="1:12" ht="15" customHeight="1" x14ac:dyDescent="0.3">
      <c r="A11222" s="82" t="str">
        <f t="shared" si="350"/>
        <v>2018</v>
      </c>
      <c r="B11222" s="72" t="s">
        <v>2228</v>
      </c>
      <c r="C11222" s="73" t="s">
        <v>138</v>
      </c>
      <c r="D11222" s="74" t="str">
        <f t="shared" si="351"/>
        <v>set/2018</v>
      </c>
      <c r="E11222" s="53">
        <v>43370</v>
      </c>
      <c r="F11222" s="75" t="s">
        <v>1261</v>
      </c>
      <c r="G11222" s="72" t="s">
        <v>2229</v>
      </c>
      <c r="H11222" s="49" t="s">
        <v>2250</v>
      </c>
      <c r="I11222" s="49" t="s">
        <v>135</v>
      </c>
      <c r="J11222" s="76">
        <v>-9.5</v>
      </c>
      <c r="K11222" s="83" t="str">
        <f>IFERROR(IFERROR(VLOOKUP(I11222,'DE-PARA'!B:D,3,0),VLOOKUP(I11222,'DE-PARA'!C:D,2,0)),"NÃO ENCONTRADO")</f>
        <v>Outras Saídas</v>
      </c>
      <c r="L11222" s="50" t="str">
        <f>VLOOKUP(K11222,'Base -Receita-Despesa'!$B:$AS,1,FALSE)</f>
        <v>Outras Saídas</v>
      </c>
    </row>
    <row r="11223" spans="1:12" ht="15" customHeight="1" x14ac:dyDescent="0.3">
      <c r="A11223" s="82" t="str">
        <f t="shared" si="350"/>
        <v>2018</v>
      </c>
      <c r="B11223" s="72" t="s">
        <v>2228</v>
      </c>
      <c r="C11223" s="73" t="s">
        <v>138</v>
      </c>
      <c r="D11223" s="74" t="str">
        <f t="shared" si="351"/>
        <v>set/2018</v>
      </c>
      <c r="E11223" s="53">
        <v>43370</v>
      </c>
      <c r="F11223" s="75">
        <v>83491</v>
      </c>
      <c r="G11223" s="72" t="s">
        <v>2229</v>
      </c>
      <c r="H11223" s="49" t="s">
        <v>1022</v>
      </c>
      <c r="I11223" s="49" t="s">
        <v>2184</v>
      </c>
      <c r="J11223" s="76">
        <v>-1645</v>
      </c>
      <c r="K11223" s="83" t="str">
        <f>IFERROR(IFERROR(VLOOKUP(I11223,'DE-PARA'!B:D,3,0),VLOOKUP(I11223,'DE-PARA'!C:D,2,0)),"NÃO ENCONTRADO")</f>
        <v>Materiais</v>
      </c>
      <c r="L11223" s="50" t="str">
        <f>VLOOKUP(K11223,'Base -Receita-Despesa'!$B:$AS,1,FALSE)</f>
        <v>Materiais</v>
      </c>
    </row>
    <row r="11224" spans="1:12" ht="15" customHeight="1" x14ac:dyDescent="0.3">
      <c r="A11224" s="82" t="str">
        <f t="shared" si="350"/>
        <v>2018</v>
      </c>
      <c r="B11224" s="72" t="s">
        <v>2228</v>
      </c>
      <c r="C11224" s="73" t="s">
        <v>138</v>
      </c>
      <c r="D11224" s="74" t="str">
        <f t="shared" si="351"/>
        <v>set/2018</v>
      </c>
      <c r="E11224" s="53">
        <v>43370</v>
      </c>
      <c r="F11224" s="75" t="s">
        <v>1061</v>
      </c>
      <c r="G11224" s="72" t="s">
        <v>2229</v>
      </c>
      <c r="H11224" s="49" t="s">
        <v>2251</v>
      </c>
      <c r="I11224" s="49" t="s">
        <v>126</v>
      </c>
      <c r="J11224" s="76">
        <v>99662</v>
      </c>
      <c r="K11224" s="83" t="str">
        <f>IFERROR(IFERROR(VLOOKUP(I11224,'DE-PARA'!B:D,3,0),VLOOKUP(I11224,'DE-PARA'!C:D,2,0)),"NÃO ENCONTRADO")</f>
        <v>TEV – Transferências Entre Contas (Entradas)</v>
      </c>
      <c r="L11224" s="50" t="str">
        <f>VLOOKUP(K11224,'Base -Receita-Despesa'!$B:$AS,1,FALSE)</f>
        <v>TEV – Transferências Entre Contas (Entradas)</v>
      </c>
    </row>
    <row r="11225" spans="1:12" ht="15" customHeight="1" x14ac:dyDescent="0.3">
      <c r="A11225" s="82" t="str">
        <f t="shared" si="350"/>
        <v>2018</v>
      </c>
      <c r="B11225" s="72" t="s">
        <v>2240</v>
      </c>
      <c r="C11225" s="73" t="s">
        <v>138</v>
      </c>
      <c r="D11225" s="74" t="str">
        <f t="shared" si="351"/>
        <v>set/2018</v>
      </c>
      <c r="E11225" s="53">
        <v>43370</v>
      </c>
      <c r="F11225" s="75" t="s">
        <v>1061</v>
      </c>
      <c r="G11225" s="72" t="s">
        <v>2229</v>
      </c>
      <c r="H11225" s="49" t="s">
        <v>2251</v>
      </c>
      <c r="I11225" s="49" t="s">
        <v>126</v>
      </c>
      <c r="J11225" s="76">
        <v>-99662</v>
      </c>
      <c r="K11225" s="83" t="str">
        <f>IFERROR(IFERROR(VLOOKUP(I11225,'DE-PARA'!B:D,3,0),VLOOKUP(I11225,'DE-PARA'!C:D,2,0)),"NÃO ENCONTRADO")</f>
        <v>TEV – Transferências Entre Contas (Entradas)</v>
      </c>
      <c r="L11225" s="50" t="str">
        <f>VLOOKUP(K11225,'Base -Receita-Despesa'!$B:$AS,1,FALSE)</f>
        <v>TEV – Transferências Entre Contas (Entradas)</v>
      </c>
    </row>
    <row r="11226" spans="1:12" ht="15" customHeight="1" x14ac:dyDescent="0.3">
      <c r="A11226" s="82" t="str">
        <f t="shared" si="350"/>
        <v>2018</v>
      </c>
      <c r="B11226" s="72" t="s">
        <v>2228</v>
      </c>
      <c r="C11226" s="73" t="s">
        <v>138</v>
      </c>
      <c r="D11226" s="74" t="str">
        <f t="shared" si="351"/>
        <v>set/2018</v>
      </c>
      <c r="E11226" s="53">
        <v>43370</v>
      </c>
      <c r="F11226" s="75" t="s">
        <v>1416</v>
      </c>
      <c r="G11226" s="72" t="s">
        <v>2229</v>
      </c>
      <c r="H11226" s="49" t="s">
        <v>1416</v>
      </c>
      <c r="I11226" s="49" t="s">
        <v>1064</v>
      </c>
      <c r="J11226" s="76">
        <v>-155864.38</v>
      </c>
      <c r="K11226" s="83" t="str">
        <f>IFERROR(IFERROR(VLOOKUP(I11226,'DE-PARA'!B:D,3,0),VLOOKUP(I11226,'DE-PARA'!C:D,2,0)),"NÃO ENCONTRADO")</f>
        <v>Saídas Da C/A Por Regates (-)</v>
      </c>
      <c r="L11226" s="50" t="str">
        <f>VLOOKUP(K11226,'Base -Receita-Despesa'!$B:$AS,1,FALSE)</f>
        <v>SAÍDAS DA C/A POR REGATES (-)</v>
      </c>
    </row>
    <row r="11227" spans="1:12" ht="15" customHeight="1" x14ac:dyDescent="0.3">
      <c r="A11227" s="82" t="str">
        <f t="shared" si="350"/>
        <v>2018</v>
      </c>
      <c r="B11227" s="72" t="s">
        <v>2228</v>
      </c>
      <c r="C11227" s="73" t="s">
        <v>138</v>
      </c>
      <c r="D11227" s="74" t="str">
        <f t="shared" si="351"/>
        <v>set/2018</v>
      </c>
      <c r="E11227" s="53">
        <v>43371</v>
      </c>
      <c r="F11227" s="75" t="s">
        <v>2326</v>
      </c>
      <c r="G11227" s="72" t="s">
        <v>2229</v>
      </c>
      <c r="H11227" s="49" t="s">
        <v>883</v>
      </c>
      <c r="I11227" s="49" t="s">
        <v>2209</v>
      </c>
      <c r="J11227" s="76">
        <v>-263.16000000000003</v>
      </c>
      <c r="K11227" s="83" t="str">
        <f>IFERROR(IFERROR(VLOOKUP(I11227,'DE-PARA'!B:D,3,0),VLOOKUP(I11227,'DE-PARA'!C:D,2,0)),"NÃO ENCONTRADO")</f>
        <v>Despesas com Viagens</v>
      </c>
      <c r="L11227" s="50" t="str">
        <f>VLOOKUP(K11227,'Base -Receita-Despesa'!$B:$AS,1,FALSE)</f>
        <v>Despesas com Viagens</v>
      </c>
    </row>
    <row r="11228" spans="1:12" ht="15" customHeight="1" x14ac:dyDescent="0.3">
      <c r="A11228" s="82" t="str">
        <f t="shared" si="350"/>
        <v>2018</v>
      </c>
      <c r="B11228" s="72" t="s">
        <v>2240</v>
      </c>
      <c r="C11228" s="73" t="s">
        <v>138</v>
      </c>
      <c r="D11228" s="74" t="str">
        <f t="shared" si="351"/>
        <v>set/2018</v>
      </c>
      <c r="E11228" s="53">
        <v>43371</v>
      </c>
      <c r="F11228" s="75" t="s">
        <v>161</v>
      </c>
      <c r="G11228" s="72" t="s">
        <v>2229</v>
      </c>
      <c r="H11228" s="49" t="s">
        <v>161</v>
      </c>
      <c r="I11228" s="49" t="s">
        <v>2168</v>
      </c>
      <c r="J11228" s="76">
        <v>300000</v>
      </c>
      <c r="K11228" s="83" t="str">
        <f>IFERROR(IFERROR(VLOOKUP(I11228,'DE-PARA'!B:D,3,0),VLOOKUP(I11228,'DE-PARA'!C:D,2,0)),"NÃO ENCONTRADO")</f>
        <v>Repasses Contrato de Gestão</v>
      </c>
      <c r="L11228" s="50" t="str">
        <f>VLOOKUP(K11228,'Base -Receita-Despesa'!$B:$AS,1,FALSE)</f>
        <v>Repasses Contrato de Gestão</v>
      </c>
    </row>
    <row r="11229" spans="1:12" ht="15" customHeight="1" x14ac:dyDescent="0.3">
      <c r="A11229" s="82" t="str">
        <f t="shared" si="350"/>
        <v>2018</v>
      </c>
      <c r="B11229" s="72" t="s">
        <v>2228</v>
      </c>
      <c r="C11229" s="73" t="s">
        <v>138</v>
      </c>
      <c r="D11229" s="74" t="str">
        <f t="shared" si="351"/>
        <v>set/2018</v>
      </c>
      <c r="E11229" s="53">
        <v>43371</v>
      </c>
      <c r="F11229" s="75" t="s">
        <v>131</v>
      </c>
      <c r="G11229" s="72" t="s">
        <v>2229</v>
      </c>
      <c r="H11229" s="49" t="s">
        <v>3213</v>
      </c>
      <c r="I11229" s="49" t="s">
        <v>133</v>
      </c>
      <c r="J11229" s="76">
        <v>-2519.13</v>
      </c>
      <c r="K11229" s="83" t="str">
        <f>IFERROR(IFERROR(VLOOKUP(I11229,'DE-PARA'!B:D,3,0),VLOOKUP(I11229,'DE-PARA'!C:D,2,0)),"NÃO ENCONTRADO")</f>
        <v>Pessoal</v>
      </c>
      <c r="L11229" s="50" t="str">
        <f>VLOOKUP(K11229,'Base -Receita-Despesa'!$B:$AS,1,FALSE)</f>
        <v>Pessoal</v>
      </c>
    </row>
    <row r="11230" spans="1:12" ht="15" customHeight="1" x14ac:dyDescent="0.3">
      <c r="A11230" s="82" t="str">
        <f t="shared" si="350"/>
        <v>2018</v>
      </c>
      <c r="B11230" s="72" t="s">
        <v>2228</v>
      </c>
      <c r="C11230" s="73" t="s">
        <v>138</v>
      </c>
      <c r="D11230" s="74" t="str">
        <f t="shared" si="351"/>
        <v>set/2018</v>
      </c>
      <c r="E11230" s="53">
        <v>43371</v>
      </c>
      <c r="F11230" s="75" t="s">
        <v>1008</v>
      </c>
      <c r="G11230" s="72" t="s">
        <v>2229</v>
      </c>
      <c r="H11230" s="49" t="s">
        <v>1512</v>
      </c>
      <c r="I11230" s="49" t="s">
        <v>133</v>
      </c>
      <c r="J11230" s="76">
        <v>-1669.61</v>
      </c>
      <c r="K11230" s="83" t="str">
        <f>IFERROR(IFERROR(VLOOKUP(I11230,'DE-PARA'!B:D,3,0),VLOOKUP(I11230,'DE-PARA'!C:D,2,0)),"NÃO ENCONTRADO")</f>
        <v>Pessoal</v>
      </c>
      <c r="L11230" s="50" t="str">
        <f>VLOOKUP(K11230,'Base -Receita-Despesa'!$B:$AS,1,FALSE)</f>
        <v>Pessoal</v>
      </c>
    </row>
    <row r="11231" spans="1:12" ht="15" customHeight="1" x14ac:dyDescent="0.3">
      <c r="A11231" s="82" t="str">
        <f t="shared" si="350"/>
        <v>2018</v>
      </c>
      <c r="B11231" s="72" t="s">
        <v>2228</v>
      </c>
      <c r="C11231" s="73" t="s">
        <v>138</v>
      </c>
      <c r="D11231" s="74" t="str">
        <f t="shared" si="351"/>
        <v>set/2018</v>
      </c>
      <c r="E11231" s="53">
        <v>43371</v>
      </c>
      <c r="F11231" s="75">
        <v>33772</v>
      </c>
      <c r="G11231" s="72" t="s">
        <v>2330</v>
      </c>
      <c r="H11231" s="49" t="s">
        <v>3023</v>
      </c>
      <c r="I11231" s="49" t="s">
        <v>2182</v>
      </c>
      <c r="J11231" s="76">
        <v>-113.33</v>
      </c>
      <c r="K11231" s="83" t="str">
        <f>IFERROR(IFERROR(VLOOKUP(I11231,'DE-PARA'!B:D,3,0),VLOOKUP(I11231,'DE-PARA'!C:D,2,0)),"NÃO ENCONTRADO")</f>
        <v>Materiais</v>
      </c>
      <c r="L11231" s="50" t="str">
        <f>VLOOKUP(K11231,'Base -Receita-Despesa'!$B:$AS,1,FALSE)</f>
        <v>Materiais</v>
      </c>
    </row>
    <row r="11232" spans="1:12" ht="15" customHeight="1" x14ac:dyDescent="0.3">
      <c r="A11232" s="82" t="str">
        <f t="shared" si="350"/>
        <v>2018</v>
      </c>
      <c r="B11232" s="72" t="s">
        <v>2228</v>
      </c>
      <c r="C11232" s="73" t="s">
        <v>138</v>
      </c>
      <c r="D11232" s="74" t="str">
        <f t="shared" si="351"/>
        <v>set/2018</v>
      </c>
      <c r="E11232" s="53">
        <v>43371</v>
      </c>
      <c r="F11232" s="75" t="s">
        <v>1008</v>
      </c>
      <c r="G11232" s="72" t="s">
        <v>2229</v>
      </c>
      <c r="H11232" s="49" t="s">
        <v>385</v>
      </c>
      <c r="I11232" s="49" t="s">
        <v>133</v>
      </c>
      <c r="J11232" s="76">
        <v>-2187.31</v>
      </c>
      <c r="K11232" s="83" t="str">
        <f>IFERROR(IFERROR(VLOOKUP(I11232,'DE-PARA'!B:D,3,0),VLOOKUP(I11232,'DE-PARA'!C:D,2,0)),"NÃO ENCONTRADO")</f>
        <v>Pessoal</v>
      </c>
      <c r="L11232" s="50" t="str">
        <f>VLOOKUP(K11232,'Base -Receita-Despesa'!$B:$AS,1,FALSE)</f>
        <v>Pessoal</v>
      </c>
    </row>
    <row r="11233" spans="1:12" ht="15" customHeight="1" x14ac:dyDescent="0.3">
      <c r="A11233" s="82" t="str">
        <f t="shared" si="350"/>
        <v>2018</v>
      </c>
      <c r="B11233" s="72" t="s">
        <v>2228</v>
      </c>
      <c r="C11233" s="73" t="s">
        <v>138</v>
      </c>
      <c r="D11233" s="74" t="str">
        <f t="shared" si="351"/>
        <v>set/2018</v>
      </c>
      <c r="E11233" s="53">
        <v>43371</v>
      </c>
      <c r="F11233" s="75" t="s">
        <v>131</v>
      </c>
      <c r="G11233" s="72" t="s">
        <v>2229</v>
      </c>
      <c r="H11233" s="49" t="s">
        <v>3214</v>
      </c>
      <c r="I11233" s="49" t="s">
        <v>133</v>
      </c>
      <c r="J11233" s="76">
        <v>-2187.31</v>
      </c>
      <c r="K11233" s="83" t="str">
        <f>IFERROR(IFERROR(VLOOKUP(I11233,'DE-PARA'!B:D,3,0),VLOOKUP(I11233,'DE-PARA'!C:D,2,0)),"NÃO ENCONTRADO")</f>
        <v>Pessoal</v>
      </c>
      <c r="L11233" s="50" t="str">
        <f>VLOOKUP(K11233,'Base -Receita-Despesa'!$B:$AS,1,FALSE)</f>
        <v>Pessoal</v>
      </c>
    </row>
    <row r="11234" spans="1:12" ht="15" customHeight="1" x14ac:dyDescent="0.3">
      <c r="A11234" s="82" t="str">
        <f t="shared" si="350"/>
        <v>2018</v>
      </c>
      <c r="B11234" s="72" t="s">
        <v>2228</v>
      </c>
      <c r="C11234" s="73" t="s">
        <v>138</v>
      </c>
      <c r="D11234" s="74" t="str">
        <f t="shared" si="351"/>
        <v>set/2018</v>
      </c>
      <c r="E11234" s="53">
        <v>43371</v>
      </c>
      <c r="F11234" s="75" t="s">
        <v>1008</v>
      </c>
      <c r="G11234" s="72" t="s">
        <v>2229</v>
      </c>
      <c r="H11234" s="49" t="s">
        <v>3215</v>
      </c>
      <c r="I11234" s="49" t="s">
        <v>133</v>
      </c>
      <c r="J11234" s="76">
        <v>-1701.34</v>
      </c>
      <c r="K11234" s="83" t="str">
        <f>IFERROR(IFERROR(VLOOKUP(I11234,'DE-PARA'!B:D,3,0),VLOOKUP(I11234,'DE-PARA'!C:D,2,0)),"NÃO ENCONTRADO")</f>
        <v>Pessoal</v>
      </c>
      <c r="L11234" s="50" t="str">
        <f>VLOOKUP(K11234,'Base -Receita-Despesa'!$B:$AS,1,FALSE)</f>
        <v>Pessoal</v>
      </c>
    </row>
    <row r="11235" spans="1:12" ht="15" customHeight="1" x14ac:dyDescent="0.3">
      <c r="A11235" s="82" t="str">
        <f t="shared" si="350"/>
        <v>2018</v>
      </c>
      <c r="B11235" s="72" t="s">
        <v>2228</v>
      </c>
      <c r="C11235" s="73" t="s">
        <v>138</v>
      </c>
      <c r="D11235" s="74" t="str">
        <f t="shared" si="351"/>
        <v>set/2018</v>
      </c>
      <c r="E11235" s="53">
        <v>43371</v>
      </c>
      <c r="F11235" s="75" t="s">
        <v>3216</v>
      </c>
      <c r="G11235" s="72" t="s">
        <v>2229</v>
      </c>
      <c r="H11235" s="49" t="s">
        <v>3071</v>
      </c>
      <c r="I11235" s="49" t="s">
        <v>2204</v>
      </c>
      <c r="J11235" s="76">
        <v>-85.19</v>
      </c>
      <c r="K11235" s="83" t="str">
        <f>IFERROR(IFERROR(VLOOKUP(I11235,'DE-PARA'!B:D,3,0),VLOOKUP(I11235,'DE-PARA'!C:D,2,0)),"NÃO ENCONTRADO")</f>
        <v>Serviços</v>
      </c>
      <c r="L11235" s="50" t="str">
        <f>VLOOKUP(K11235,'Base -Receita-Despesa'!$B:$AS,1,FALSE)</f>
        <v>Serviços</v>
      </c>
    </row>
    <row r="11236" spans="1:12" ht="15" customHeight="1" x14ac:dyDescent="0.3">
      <c r="A11236" s="82" t="str">
        <f t="shared" si="350"/>
        <v>2018</v>
      </c>
      <c r="B11236" s="72" t="s">
        <v>2228</v>
      </c>
      <c r="C11236" s="73" t="s">
        <v>138</v>
      </c>
      <c r="D11236" s="74" t="str">
        <f t="shared" si="351"/>
        <v>set/2018</v>
      </c>
      <c r="E11236" s="53">
        <v>43371</v>
      </c>
      <c r="F11236" s="75" t="s">
        <v>1261</v>
      </c>
      <c r="G11236" s="72" t="s">
        <v>2229</v>
      </c>
      <c r="H11236" s="49" t="s">
        <v>2250</v>
      </c>
      <c r="I11236" s="49" t="s">
        <v>135</v>
      </c>
      <c r="J11236" s="76">
        <v>-9.5</v>
      </c>
      <c r="K11236" s="83" t="str">
        <f>IFERROR(IFERROR(VLOOKUP(I11236,'DE-PARA'!B:D,3,0),VLOOKUP(I11236,'DE-PARA'!C:D,2,0)),"NÃO ENCONTRADO")</f>
        <v>Outras Saídas</v>
      </c>
      <c r="L11236" s="50" t="str">
        <f>VLOOKUP(K11236,'Base -Receita-Despesa'!$B:$AS,1,FALSE)</f>
        <v>Outras Saídas</v>
      </c>
    </row>
    <row r="11237" spans="1:12" ht="15" customHeight="1" x14ac:dyDescent="0.3">
      <c r="A11237" s="82" t="str">
        <f t="shared" si="350"/>
        <v>2018</v>
      </c>
      <c r="B11237" s="72" t="s">
        <v>2228</v>
      </c>
      <c r="C11237" s="73" t="s">
        <v>138</v>
      </c>
      <c r="D11237" s="74" t="str">
        <f t="shared" si="351"/>
        <v>set/2018</v>
      </c>
      <c r="E11237" s="53">
        <v>43371</v>
      </c>
      <c r="F11237" s="75">
        <v>2292159</v>
      </c>
      <c r="G11237" s="72" t="s">
        <v>2229</v>
      </c>
      <c r="H11237" s="49" t="s">
        <v>2392</v>
      </c>
      <c r="I11237" s="49" t="s">
        <v>145</v>
      </c>
      <c r="J11237" s="76">
        <v>-415.36</v>
      </c>
      <c r="K11237" s="83" t="str">
        <f>IFERROR(IFERROR(VLOOKUP(I11237,'DE-PARA'!B:D,3,0),VLOOKUP(I11237,'DE-PARA'!C:D,2,0)),"NÃO ENCONTRADO")</f>
        <v>Serviços</v>
      </c>
      <c r="L11237" s="50" t="str">
        <f>VLOOKUP(K11237,'Base -Receita-Despesa'!$B:$AS,1,FALSE)</f>
        <v>Serviços</v>
      </c>
    </row>
    <row r="11238" spans="1:12" ht="15" customHeight="1" x14ac:dyDescent="0.3">
      <c r="A11238" s="82" t="str">
        <f t="shared" si="350"/>
        <v>2018</v>
      </c>
      <c r="B11238" s="72" t="s">
        <v>2228</v>
      </c>
      <c r="C11238" s="73" t="s">
        <v>138</v>
      </c>
      <c r="D11238" s="74" t="str">
        <f t="shared" si="351"/>
        <v>set/2018</v>
      </c>
      <c r="E11238" s="53">
        <v>43371</v>
      </c>
      <c r="F11238" s="75" t="s">
        <v>1061</v>
      </c>
      <c r="G11238" s="72" t="s">
        <v>2229</v>
      </c>
      <c r="H11238" s="49" t="s">
        <v>2251</v>
      </c>
      <c r="I11238" s="49" t="s">
        <v>2170</v>
      </c>
      <c r="J11238" s="76">
        <v>24663.1</v>
      </c>
      <c r="K11238" s="83" t="str">
        <f>IFERROR(IFERROR(VLOOKUP(I11238,'DE-PARA'!B:D,3,0),VLOOKUP(I11238,'DE-PARA'!C:D,2,0)),"NÃO ENCONTRADO")</f>
        <v>Reembolso de Rateios(-)</v>
      </c>
      <c r="L11238" s="50" t="str">
        <f>VLOOKUP(K11238,'Base -Receita-Despesa'!$B:$AS,1,FALSE)</f>
        <v>Reembolso de Rateios(-)</v>
      </c>
    </row>
    <row r="11239" spans="1:12" ht="15" customHeight="1" x14ac:dyDescent="0.3">
      <c r="A11239" s="82" t="str">
        <f t="shared" si="350"/>
        <v>2018</v>
      </c>
      <c r="B11239" s="72" t="s">
        <v>2228</v>
      </c>
      <c r="C11239" s="73" t="s">
        <v>138</v>
      </c>
      <c r="D11239" s="74" t="str">
        <f t="shared" si="351"/>
        <v>set/2018</v>
      </c>
      <c r="E11239" s="53">
        <v>43371</v>
      </c>
      <c r="F11239" s="75">
        <v>324895060</v>
      </c>
      <c r="G11239" s="72" t="s">
        <v>2229</v>
      </c>
      <c r="H11239" s="49" t="s">
        <v>2470</v>
      </c>
      <c r="I11239" s="49" t="s">
        <v>190</v>
      </c>
      <c r="J11239" s="76">
        <v>-334.66</v>
      </c>
      <c r="K11239" s="83" t="str">
        <f>IFERROR(IFERROR(VLOOKUP(I11239,'DE-PARA'!B:D,3,0),VLOOKUP(I11239,'DE-PARA'!C:D,2,0)),"NÃO ENCONTRADO")</f>
        <v>Concessionárias (água, luz e telefone)</v>
      </c>
      <c r="L11239" s="50" t="str">
        <f>VLOOKUP(K11239,'Base -Receita-Despesa'!$B:$AS,1,FALSE)</f>
        <v>Concessionárias (água, luz e telefone)</v>
      </c>
    </row>
    <row r="11240" spans="1:12" ht="15" customHeight="1" x14ac:dyDescent="0.3">
      <c r="A11240" s="82" t="str">
        <f t="shared" si="350"/>
        <v>2018</v>
      </c>
      <c r="B11240" s="72" t="s">
        <v>2228</v>
      </c>
      <c r="C11240" s="73" t="s">
        <v>138</v>
      </c>
      <c r="D11240" s="74" t="str">
        <f t="shared" si="351"/>
        <v>set/2018</v>
      </c>
      <c r="E11240" s="53">
        <v>43371</v>
      </c>
      <c r="F11240" s="75">
        <v>326329706</v>
      </c>
      <c r="G11240" s="72" t="s">
        <v>2229</v>
      </c>
      <c r="H11240" s="49" t="s">
        <v>2470</v>
      </c>
      <c r="I11240" s="49" t="s">
        <v>190</v>
      </c>
      <c r="J11240" s="76">
        <v>-73.31</v>
      </c>
      <c r="K11240" s="83" t="str">
        <f>IFERROR(IFERROR(VLOOKUP(I11240,'DE-PARA'!B:D,3,0),VLOOKUP(I11240,'DE-PARA'!C:D,2,0)),"NÃO ENCONTRADO")</f>
        <v>Concessionárias (água, luz e telefone)</v>
      </c>
      <c r="L11240" s="50" t="str">
        <f>VLOOKUP(K11240,'Base -Receita-Despesa'!$B:$AS,1,FALSE)</f>
        <v>Concessionárias (água, luz e telefone)</v>
      </c>
    </row>
    <row r="11241" spans="1:12" ht="15" customHeight="1" x14ac:dyDescent="0.3">
      <c r="A11241" s="82" t="str">
        <f t="shared" si="350"/>
        <v>2018</v>
      </c>
      <c r="B11241" s="72" t="s">
        <v>2228</v>
      </c>
      <c r="C11241" s="73" t="s">
        <v>138</v>
      </c>
      <c r="D11241" s="74" t="str">
        <f t="shared" si="351"/>
        <v>set/2018</v>
      </c>
      <c r="E11241" s="53">
        <v>43371</v>
      </c>
      <c r="F11241" s="75">
        <v>324913602</v>
      </c>
      <c r="G11241" s="72" t="s">
        <v>2284</v>
      </c>
      <c r="H11241" s="49" t="s">
        <v>2470</v>
      </c>
      <c r="I11241" s="49" t="s">
        <v>190</v>
      </c>
      <c r="J11241" s="76">
        <v>-1064.9000000000001</v>
      </c>
      <c r="K11241" s="83" t="str">
        <f>IFERROR(IFERROR(VLOOKUP(I11241,'DE-PARA'!B:D,3,0),VLOOKUP(I11241,'DE-PARA'!C:D,2,0)),"NÃO ENCONTRADO")</f>
        <v>Concessionárias (água, luz e telefone)</v>
      </c>
      <c r="L11241" s="50" t="str">
        <f>VLOOKUP(K11241,'Base -Receita-Despesa'!$B:$AS,1,FALSE)</f>
        <v>Concessionárias (água, luz e telefone)</v>
      </c>
    </row>
    <row r="11242" spans="1:12" ht="15" customHeight="1" x14ac:dyDescent="0.3">
      <c r="A11242" s="82" t="str">
        <f t="shared" si="350"/>
        <v>2018</v>
      </c>
      <c r="B11242" s="72" t="s">
        <v>2228</v>
      </c>
      <c r="C11242" s="73" t="s">
        <v>138</v>
      </c>
      <c r="D11242" s="74" t="str">
        <f t="shared" si="351"/>
        <v>set/2018</v>
      </c>
      <c r="E11242" s="53">
        <v>43371</v>
      </c>
      <c r="F11242" s="75">
        <v>63618</v>
      </c>
      <c r="G11242" s="72" t="s">
        <v>2229</v>
      </c>
      <c r="H11242" s="49" t="s">
        <v>2239</v>
      </c>
      <c r="I11242" s="49" t="s">
        <v>2183</v>
      </c>
      <c r="J11242" s="76">
        <v>-2222.6</v>
      </c>
      <c r="K11242" s="83" t="str">
        <f>IFERROR(IFERROR(VLOOKUP(I11242,'DE-PARA'!B:D,3,0),VLOOKUP(I11242,'DE-PARA'!C:D,2,0)),"NÃO ENCONTRADO")</f>
        <v>Materiais</v>
      </c>
      <c r="L11242" s="50" t="str">
        <f>VLOOKUP(K11242,'Base -Receita-Despesa'!$B:$AS,1,FALSE)</f>
        <v>Materiais</v>
      </c>
    </row>
    <row r="11243" spans="1:12" ht="15" customHeight="1" x14ac:dyDescent="0.3">
      <c r="A11243" s="82" t="str">
        <f t="shared" si="350"/>
        <v>2018</v>
      </c>
      <c r="B11243" s="72" t="s">
        <v>2228</v>
      </c>
      <c r="C11243" s="73" t="s">
        <v>138</v>
      </c>
      <c r="D11243" s="74" t="str">
        <f t="shared" si="351"/>
        <v>set/2018</v>
      </c>
      <c r="E11243" s="53">
        <v>43373</v>
      </c>
      <c r="F11243" s="75" t="s">
        <v>250</v>
      </c>
      <c r="G11243" s="72" t="s">
        <v>2229</v>
      </c>
      <c r="H11243" s="49" t="s">
        <v>3212</v>
      </c>
      <c r="I11243" s="49" t="s">
        <v>2171</v>
      </c>
      <c r="J11243" s="76">
        <v>-423.96000000000004</v>
      </c>
      <c r="K11243" s="83" t="str">
        <f>IFERROR(IFERROR(VLOOKUP(I11243,'DE-PARA'!B:D,3,0),VLOOKUP(I11243,'DE-PARA'!C:D,2,0)),"NÃO ENCONTRADO")</f>
        <v>Rendimentos sobre Aplicações Financeiras</v>
      </c>
      <c r="L11243" s="50" t="str">
        <f>VLOOKUP(K11243,'Base -Receita-Despesa'!$B:$AS,1,FALSE)</f>
        <v>Rendimentos sobre Aplicações Financeiras</v>
      </c>
    </row>
    <row r="11244" spans="1:12" ht="15" customHeight="1" x14ac:dyDescent="0.3">
      <c r="A11244" s="82" t="str">
        <f t="shared" si="350"/>
        <v>2018</v>
      </c>
      <c r="B11244" s="72" t="s">
        <v>2228</v>
      </c>
      <c r="C11244" s="73" t="s">
        <v>138</v>
      </c>
      <c r="D11244" s="74" t="str">
        <f t="shared" si="351"/>
        <v>out/2018</v>
      </c>
      <c r="E11244" s="53">
        <v>43374</v>
      </c>
      <c r="F11244" s="75" t="s">
        <v>2326</v>
      </c>
      <c r="G11244" s="72" t="s">
        <v>2229</v>
      </c>
      <c r="H11244" s="49" t="s">
        <v>1785</v>
      </c>
      <c r="I11244" s="49" t="s">
        <v>2209</v>
      </c>
      <c r="J11244" s="76">
        <v>-263.16000000000003</v>
      </c>
      <c r="K11244" s="83" t="str">
        <f>IFERROR(IFERROR(VLOOKUP(I11244,'DE-PARA'!B:D,3,0),VLOOKUP(I11244,'DE-PARA'!C:D,2,0)),"NÃO ENCONTRADO")</f>
        <v>Despesas com Viagens</v>
      </c>
      <c r="L11244" s="50" t="str">
        <f>VLOOKUP(K11244,'Base -Receita-Despesa'!$B:$AS,1,FALSE)</f>
        <v>Despesas com Viagens</v>
      </c>
    </row>
    <row r="11245" spans="1:12" ht="15" customHeight="1" x14ac:dyDescent="0.3">
      <c r="A11245" s="82" t="str">
        <f t="shared" si="350"/>
        <v>2018</v>
      </c>
      <c r="B11245" s="72" t="s">
        <v>2228</v>
      </c>
      <c r="C11245" s="73" t="s">
        <v>138</v>
      </c>
      <c r="D11245" s="74" t="str">
        <f t="shared" si="351"/>
        <v>out/2018</v>
      </c>
      <c r="E11245" s="53">
        <v>43374</v>
      </c>
      <c r="F11245" s="75" t="s">
        <v>1416</v>
      </c>
      <c r="G11245" s="72" t="s">
        <v>2229</v>
      </c>
      <c r="H11245" s="49" t="s">
        <v>1416</v>
      </c>
      <c r="I11245" s="49" t="s">
        <v>1064</v>
      </c>
      <c r="J11245" s="76">
        <v>-77216.34</v>
      </c>
      <c r="K11245" s="83" t="str">
        <f>IFERROR(IFERROR(VLOOKUP(I11245,'DE-PARA'!B:D,3,0),VLOOKUP(I11245,'DE-PARA'!C:D,2,0)),"NÃO ENCONTRADO")</f>
        <v>Saídas Da C/A Por Regates (-)</v>
      </c>
      <c r="L11245" s="50" t="str">
        <f>VLOOKUP(K11245,'Base -Receita-Despesa'!$B:$AS,1,FALSE)</f>
        <v>SAÍDAS DA C/A POR REGATES (-)</v>
      </c>
    </row>
    <row r="11246" spans="1:12" ht="15" customHeight="1" x14ac:dyDescent="0.3">
      <c r="A11246" s="82" t="str">
        <f t="shared" si="350"/>
        <v>2018</v>
      </c>
      <c r="B11246" s="72" t="s">
        <v>2228</v>
      </c>
      <c r="C11246" s="73" t="s">
        <v>138</v>
      </c>
      <c r="D11246" s="74" t="str">
        <f t="shared" si="351"/>
        <v>out/2018</v>
      </c>
      <c r="E11246" s="53">
        <v>43374</v>
      </c>
      <c r="F11246" s="75" t="s">
        <v>1061</v>
      </c>
      <c r="G11246" s="72" t="s">
        <v>2229</v>
      </c>
      <c r="H11246" s="49" t="s">
        <v>2251</v>
      </c>
      <c r="I11246" s="49" t="s">
        <v>126</v>
      </c>
      <c r="J11246" s="76">
        <v>300000</v>
      </c>
      <c r="K11246" s="83" t="str">
        <f>IFERROR(IFERROR(VLOOKUP(I11246,'DE-PARA'!B:D,3,0),VLOOKUP(I11246,'DE-PARA'!C:D,2,0)),"NÃO ENCONTRADO")</f>
        <v>TEV – Transferências Entre Contas (Entradas)</v>
      </c>
      <c r="L11246" s="50" t="str">
        <f>VLOOKUP(K11246,'Base -Receita-Despesa'!$B:$AS,1,FALSE)</f>
        <v>TEV – Transferências Entre Contas (Entradas)</v>
      </c>
    </row>
    <row r="11247" spans="1:12" ht="15" customHeight="1" x14ac:dyDescent="0.3">
      <c r="A11247" s="82" t="str">
        <f t="shared" si="350"/>
        <v>2018</v>
      </c>
      <c r="B11247" s="72" t="s">
        <v>2228</v>
      </c>
      <c r="C11247" s="73" t="s">
        <v>138</v>
      </c>
      <c r="D11247" s="74" t="str">
        <f t="shared" si="351"/>
        <v>out/2018</v>
      </c>
      <c r="E11247" s="53">
        <v>43374</v>
      </c>
      <c r="F11247" s="75">
        <v>2181</v>
      </c>
      <c r="G11247" s="72" t="s">
        <v>2229</v>
      </c>
      <c r="H11247" s="49" t="s">
        <v>2245</v>
      </c>
      <c r="I11247" s="49" t="s">
        <v>145</v>
      </c>
      <c r="J11247" s="76">
        <v>-3656.54</v>
      </c>
      <c r="K11247" s="83" t="str">
        <f>IFERROR(IFERROR(VLOOKUP(I11247,'DE-PARA'!B:D,3,0),VLOOKUP(I11247,'DE-PARA'!C:D,2,0)),"NÃO ENCONTRADO")</f>
        <v>Serviços</v>
      </c>
      <c r="L11247" s="50" t="str">
        <f>VLOOKUP(K11247,'Base -Receita-Despesa'!$B:$AS,1,FALSE)</f>
        <v>Serviços</v>
      </c>
    </row>
    <row r="11248" spans="1:12" ht="15" customHeight="1" x14ac:dyDescent="0.3">
      <c r="A11248" s="82" t="str">
        <f t="shared" si="350"/>
        <v>2018</v>
      </c>
      <c r="B11248" s="72" t="s">
        <v>2228</v>
      </c>
      <c r="C11248" s="73" t="s">
        <v>138</v>
      </c>
      <c r="D11248" s="74" t="str">
        <f t="shared" si="351"/>
        <v>out/2018</v>
      </c>
      <c r="E11248" s="53">
        <v>43374</v>
      </c>
      <c r="F11248" s="75">
        <v>4210</v>
      </c>
      <c r="G11248" s="72" t="s">
        <v>2229</v>
      </c>
      <c r="H11248" s="49" t="s">
        <v>2342</v>
      </c>
      <c r="I11248" s="49" t="s">
        <v>2182</v>
      </c>
      <c r="J11248" s="76">
        <v>-342.5</v>
      </c>
      <c r="K11248" s="83" t="str">
        <f>IFERROR(IFERROR(VLOOKUP(I11248,'DE-PARA'!B:D,3,0),VLOOKUP(I11248,'DE-PARA'!C:D,2,0)),"NÃO ENCONTRADO")</f>
        <v>Materiais</v>
      </c>
      <c r="L11248" s="50" t="str">
        <f>VLOOKUP(K11248,'Base -Receita-Despesa'!$B:$AS,1,FALSE)</f>
        <v>Materiais</v>
      </c>
    </row>
    <row r="11249" spans="1:12" ht="15" customHeight="1" x14ac:dyDescent="0.3">
      <c r="A11249" s="82" t="str">
        <f t="shared" si="350"/>
        <v>2018</v>
      </c>
      <c r="B11249" s="72" t="s">
        <v>2228</v>
      </c>
      <c r="C11249" s="73" t="s">
        <v>138</v>
      </c>
      <c r="D11249" s="74" t="str">
        <f t="shared" si="351"/>
        <v>out/2018</v>
      </c>
      <c r="E11249" s="53">
        <v>43374</v>
      </c>
      <c r="F11249" s="75">
        <v>7013</v>
      </c>
      <c r="G11249" s="72" t="s">
        <v>2232</v>
      </c>
      <c r="H11249" s="49" t="s">
        <v>3159</v>
      </c>
      <c r="I11249" s="49" t="s">
        <v>2181</v>
      </c>
      <c r="J11249" s="76">
        <v>-1454.4</v>
      </c>
      <c r="K11249" s="83" t="str">
        <f>IFERROR(IFERROR(VLOOKUP(I11249,'DE-PARA'!B:D,3,0),VLOOKUP(I11249,'DE-PARA'!C:D,2,0)),"NÃO ENCONTRADO")</f>
        <v>Materiais</v>
      </c>
      <c r="L11249" s="50" t="str">
        <f>VLOOKUP(K11249,'Base -Receita-Despesa'!$B:$AS,1,FALSE)</f>
        <v>Materiais</v>
      </c>
    </row>
    <row r="11250" spans="1:12" ht="15" customHeight="1" x14ac:dyDescent="0.3">
      <c r="A11250" s="82" t="str">
        <f t="shared" si="350"/>
        <v>2018</v>
      </c>
      <c r="B11250" s="72" t="s">
        <v>2228</v>
      </c>
      <c r="C11250" s="73" t="s">
        <v>138</v>
      </c>
      <c r="D11250" s="74" t="str">
        <f t="shared" si="351"/>
        <v>out/2018</v>
      </c>
      <c r="E11250" s="53">
        <v>43374</v>
      </c>
      <c r="F11250" s="75">
        <v>62831</v>
      </c>
      <c r="G11250" s="72" t="s">
        <v>2232</v>
      </c>
      <c r="H11250" s="49" t="s">
        <v>2310</v>
      </c>
      <c r="I11250" s="49" t="s">
        <v>2181</v>
      </c>
      <c r="J11250" s="76">
        <v>-1036.72</v>
      </c>
      <c r="K11250" s="83" t="str">
        <f>IFERROR(IFERROR(VLOOKUP(I11250,'DE-PARA'!B:D,3,0),VLOOKUP(I11250,'DE-PARA'!C:D,2,0)),"NÃO ENCONTRADO")</f>
        <v>Materiais</v>
      </c>
      <c r="L11250" s="50" t="str">
        <f>VLOOKUP(K11250,'Base -Receita-Despesa'!$B:$AS,1,FALSE)</f>
        <v>Materiais</v>
      </c>
    </row>
    <row r="11251" spans="1:12" ht="15" customHeight="1" x14ac:dyDescent="0.3">
      <c r="A11251" s="82" t="str">
        <f t="shared" si="350"/>
        <v>2018</v>
      </c>
      <c r="B11251" s="72" t="s">
        <v>2228</v>
      </c>
      <c r="C11251" s="73" t="s">
        <v>138</v>
      </c>
      <c r="D11251" s="74" t="str">
        <f t="shared" si="351"/>
        <v>out/2018</v>
      </c>
      <c r="E11251" s="53">
        <v>43374</v>
      </c>
      <c r="F11251" s="75">
        <v>183806</v>
      </c>
      <c r="G11251" s="72" t="s">
        <v>2324</v>
      </c>
      <c r="H11251" s="49" t="s">
        <v>2314</v>
      </c>
      <c r="I11251" s="49" t="s">
        <v>2181</v>
      </c>
      <c r="J11251" s="76">
        <v>-2097.19</v>
      </c>
      <c r="K11251" s="83" t="str">
        <f>IFERROR(IFERROR(VLOOKUP(I11251,'DE-PARA'!B:D,3,0),VLOOKUP(I11251,'DE-PARA'!C:D,2,0)),"NÃO ENCONTRADO")</f>
        <v>Materiais</v>
      </c>
      <c r="L11251" s="50" t="str">
        <f>VLOOKUP(K11251,'Base -Receita-Despesa'!$B:$AS,1,FALSE)</f>
        <v>Materiais</v>
      </c>
    </row>
    <row r="11252" spans="1:12" ht="15" customHeight="1" x14ac:dyDescent="0.3">
      <c r="A11252" s="82" t="str">
        <f t="shared" si="350"/>
        <v>2018</v>
      </c>
      <c r="B11252" s="72" t="s">
        <v>2228</v>
      </c>
      <c r="C11252" s="73" t="s">
        <v>138</v>
      </c>
      <c r="D11252" s="74" t="str">
        <f t="shared" si="351"/>
        <v>out/2018</v>
      </c>
      <c r="E11252" s="53">
        <v>43374</v>
      </c>
      <c r="F11252" s="75">
        <v>16542</v>
      </c>
      <c r="G11252" s="72" t="s">
        <v>2229</v>
      </c>
      <c r="H11252" s="49" t="s">
        <v>1980</v>
      </c>
      <c r="I11252" s="49" t="s">
        <v>2182</v>
      </c>
      <c r="J11252" s="76">
        <v>-108.96</v>
      </c>
      <c r="K11252" s="83" t="str">
        <f>IFERROR(IFERROR(VLOOKUP(I11252,'DE-PARA'!B:D,3,0),VLOOKUP(I11252,'DE-PARA'!C:D,2,0)),"NÃO ENCONTRADO")</f>
        <v>Materiais</v>
      </c>
      <c r="L11252" s="50" t="str">
        <f>VLOOKUP(K11252,'Base -Receita-Despesa'!$B:$AS,1,FALSE)</f>
        <v>Materiais</v>
      </c>
    </row>
    <row r="11253" spans="1:12" ht="15" customHeight="1" x14ac:dyDescent="0.3">
      <c r="A11253" s="82" t="str">
        <f t="shared" si="350"/>
        <v>2018</v>
      </c>
      <c r="B11253" s="72" t="s">
        <v>2228</v>
      </c>
      <c r="C11253" s="73" t="s">
        <v>138</v>
      </c>
      <c r="D11253" s="74" t="str">
        <f t="shared" si="351"/>
        <v>out/2018</v>
      </c>
      <c r="E11253" s="53">
        <v>43374</v>
      </c>
      <c r="F11253" s="75">
        <v>262526</v>
      </c>
      <c r="G11253" s="72" t="s">
        <v>2324</v>
      </c>
      <c r="H11253" s="49" t="s">
        <v>222</v>
      </c>
      <c r="I11253" s="49" t="s">
        <v>2181</v>
      </c>
      <c r="J11253" s="76">
        <v>-2599.61</v>
      </c>
      <c r="K11253" s="83" t="str">
        <f>IFERROR(IFERROR(VLOOKUP(I11253,'DE-PARA'!B:D,3,0),VLOOKUP(I11253,'DE-PARA'!C:D,2,0)),"NÃO ENCONTRADO")</f>
        <v>Materiais</v>
      </c>
      <c r="L11253" s="50" t="str">
        <f>VLOOKUP(K11253,'Base -Receita-Despesa'!$B:$AS,1,FALSE)</f>
        <v>Materiais</v>
      </c>
    </row>
    <row r="11254" spans="1:12" ht="15" customHeight="1" x14ac:dyDescent="0.3">
      <c r="A11254" s="82" t="str">
        <f t="shared" si="350"/>
        <v>2018</v>
      </c>
      <c r="B11254" s="72" t="s">
        <v>2228</v>
      </c>
      <c r="C11254" s="73" t="s">
        <v>138</v>
      </c>
      <c r="D11254" s="74" t="str">
        <f t="shared" si="351"/>
        <v>out/2018</v>
      </c>
      <c r="E11254" s="53">
        <v>43374</v>
      </c>
      <c r="F11254" s="75">
        <v>34077</v>
      </c>
      <c r="G11254" s="72" t="s">
        <v>2330</v>
      </c>
      <c r="H11254" s="49" t="s">
        <v>3023</v>
      </c>
      <c r="I11254" s="49" t="s">
        <v>2182</v>
      </c>
      <c r="J11254" s="76">
        <v>-180</v>
      </c>
      <c r="K11254" s="83" t="str">
        <f>IFERROR(IFERROR(VLOOKUP(I11254,'DE-PARA'!B:D,3,0),VLOOKUP(I11254,'DE-PARA'!C:D,2,0)),"NÃO ENCONTRADO")</f>
        <v>Materiais</v>
      </c>
      <c r="L11254" s="50" t="str">
        <f>VLOOKUP(K11254,'Base -Receita-Despesa'!$B:$AS,1,FALSE)</f>
        <v>Materiais</v>
      </c>
    </row>
    <row r="11255" spans="1:12" ht="15" customHeight="1" x14ac:dyDescent="0.3">
      <c r="A11255" s="82" t="str">
        <f t="shared" ref="A11255:A11317" si="352">IF(K11255="NÃO ENCONTRADO",0,RIGHT(D11255,4))</f>
        <v>2018</v>
      </c>
      <c r="B11255" s="72" t="s">
        <v>2228</v>
      </c>
      <c r="C11255" s="73" t="s">
        <v>138</v>
      </c>
      <c r="D11255" s="74" t="str">
        <f t="shared" si="351"/>
        <v>out/2018</v>
      </c>
      <c r="E11255" s="53">
        <v>43374</v>
      </c>
      <c r="F11255" s="75">
        <v>263615</v>
      </c>
      <c r="G11255" s="72" t="s">
        <v>2229</v>
      </c>
      <c r="H11255" s="49" t="s">
        <v>222</v>
      </c>
      <c r="I11255" s="49" t="s">
        <v>2182</v>
      </c>
      <c r="J11255" s="76">
        <v>-812.81</v>
      </c>
      <c r="K11255" s="83" t="str">
        <f>IFERROR(IFERROR(VLOOKUP(I11255,'DE-PARA'!B:D,3,0),VLOOKUP(I11255,'DE-PARA'!C:D,2,0)),"NÃO ENCONTRADO")</f>
        <v>Materiais</v>
      </c>
      <c r="L11255" s="50" t="str">
        <f>VLOOKUP(K11255,'Base -Receita-Despesa'!$B:$AS,1,FALSE)</f>
        <v>Materiais</v>
      </c>
    </row>
    <row r="11256" spans="1:12" ht="15" customHeight="1" x14ac:dyDescent="0.3">
      <c r="A11256" s="82" t="str">
        <f t="shared" si="352"/>
        <v>2018</v>
      </c>
      <c r="B11256" s="72" t="s">
        <v>2228</v>
      </c>
      <c r="C11256" s="73" t="s">
        <v>138</v>
      </c>
      <c r="D11256" s="74" t="str">
        <f t="shared" si="351"/>
        <v>out/2018</v>
      </c>
      <c r="E11256" s="53">
        <v>43374</v>
      </c>
      <c r="F11256" s="75">
        <v>2844</v>
      </c>
      <c r="G11256" s="72" t="s">
        <v>2229</v>
      </c>
      <c r="H11256" s="49" t="s">
        <v>3217</v>
      </c>
      <c r="I11256" s="49" t="s">
        <v>2182</v>
      </c>
      <c r="J11256" s="76">
        <v>-652.5</v>
      </c>
      <c r="K11256" s="83" t="str">
        <f>IFERROR(IFERROR(VLOOKUP(I11256,'DE-PARA'!B:D,3,0),VLOOKUP(I11256,'DE-PARA'!C:D,2,0)),"NÃO ENCONTRADO")</f>
        <v>Materiais</v>
      </c>
      <c r="L11256" s="50" t="str">
        <f>VLOOKUP(K11256,'Base -Receita-Despesa'!$B:$AS,1,FALSE)</f>
        <v>Materiais</v>
      </c>
    </row>
    <row r="11257" spans="1:12" ht="15" customHeight="1" x14ac:dyDescent="0.3">
      <c r="A11257" s="82" t="str">
        <f t="shared" si="352"/>
        <v>2018</v>
      </c>
      <c r="B11257" s="72" t="s">
        <v>2228</v>
      </c>
      <c r="C11257" s="73" t="s">
        <v>138</v>
      </c>
      <c r="D11257" s="74" t="str">
        <f t="shared" si="351"/>
        <v>out/2018</v>
      </c>
      <c r="E11257" s="53">
        <v>43374</v>
      </c>
      <c r="F11257" s="75">
        <v>2764</v>
      </c>
      <c r="G11257" s="72" t="s">
        <v>2229</v>
      </c>
      <c r="H11257" s="49" t="s">
        <v>2231</v>
      </c>
      <c r="I11257" s="49" t="s">
        <v>2185</v>
      </c>
      <c r="J11257" s="76">
        <v>-450</v>
      </c>
      <c r="K11257" s="83" t="str">
        <f>IFERROR(IFERROR(VLOOKUP(I11257,'DE-PARA'!B:D,3,0),VLOOKUP(I11257,'DE-PARA'!C:D,2,0)),"NÃO ENCONTRADO")</f>
        <v>Materiais</v>
      </c>
      <c r="L11257" s="50" t="str">
        <f>VLOOKUP(K11257,'Base -Receita-Despesa'!$B:$AS,1,FALSE)</f>
        <v>Materiais</v>
      </c>
    </row>
    <row r="11258" spans="1:12" ht="15" customHeight="1" x14ac:dyDescent="0.3">
      <c r="A11258" s="82" t="str">
        <f t="shared" si="352"/>
        <v>2018</v>
      </c>
      <c r="B11258" s="72" t="s">
        <v>2228</v>
      </c>
      <c r="C11258" s="73" t="s">
        <v>138</v>
      </c>
      <c r="D11258" s="74" t="str">
        <f t="shared" si="351"/>
        <v>out/2018</v>
      </c>
      <c r="E11258" s="53">
        <v>43374</v>
      </c>
      <c r="F11258" s="75">
        <v>11</v>
      </c>
      <c r="G11258" s="72" t="s">
        <v>2229</v>
      </c>
      <c r="H11258" s="49" t="s">
        <v>3189</v>
      </c>
      <c r="I11258" s="49" t="s">
        <v>2176</v>
      </c>
      <c r="J11258" s="76">
        <v>-218751.68</v>
      </c>
      <c r="K11258" s="83" t="str">
        <f>IFERROR(IFERROR(VLOOKUP(I11258,'DE-PARA'!B:D,3,0),VLOOKUP(I11258,'DE-PARA'!C:D,2,0)),"NÃO ENCONTRADO")</f>
        <v>Pessoal</v>
      </c>
      <c r="L11258" s="50" t="str">
        <f>VLOOKUP(K11258,'Base -Receita-Despesa'!$B:$AS,1,FALSE)</f>
        <v>Pessoal</v>
      </c>
    </row>
    <row r="11259" spans="1:12" ht="15" customHeight="1" x14ac:dyDescent="0.3">
      <c r="A11259" s="82" t="str">
        <f t="shared" si="352"/>
        <v>2018</v>
      </c>
      <c r="B11259" s="72" t="s">
        <v>2228</v>
      </c>
      <c r="C11259" s="73" t="s">
        <v>138</v>
      </c>
      <c r="D11259" s="74" t="str">
        <f t="shared" si="351"/>
        <v>out/2018</v>
      </c>
      <c r="E11259" s="53">
        <v>43374</v>
      </c>
      <c r="F11259" s="75">
        <v>643</v>
      </c>
      <c r="G11259" s="72" t="s">
        <v>2229</v>
      </c>
      <c r="H11259" s="49" t="s">
        <v>3052</v>
      </c>
      <c r="I11259" s="49" t="s">
        <v>2182</v>
      </c>
      <c r="J11259" s="76">
        <v>-643.98</v>
      </c>
      <c r="K11259" s="83" t="str">
        <f>IFERROR(IFERROR(VLOOKUP(I11259,'DE-PARA'!B:D,3,0),VLOOKUP(I11259,'DE-PARA'!C:D,2,0)),"NÃO ENCONTRADO")</f>
        <v>Materiais</v>
      </c>
      <c r="L11259" s="50" t="str">
        <f>VLOOKUP(K11259,'Base -Receita-Despesa'!$B:$AS,1,FALSE)</f>
        <v>Materiais</v>
      </c>
    </row>
    <row r="11260" spans="1:12" ht="15" customHeight="1" x14ac:dyDescent="0.3">
      <c r="A11260" s="82" t="str">
        <f t="shared" si="352"/>
        <v>2018</v>
      </c>
      <c r="B11260" s="72" t="s">
        <v>2228</v>
      </c>
      <c r="C11260" s="73" t="s">
        <v>138</v>
      </c>
      <c r="D11260" s="74" t="str">
        <f t="shared" si="351"/>
        <v>out/2018</v>
      </c>
      <c r="E11260" s="53">
        <v>43374</v>
      </c>
      <c r="F11260" s="75" t="s">
        <v>1070</v>
      </c>
      <c r="G11260" s="72" t="s">
        <v>2229</v>
      </c>
      <c r="H11260" s="49" t="s">
        <v>1071</v>
      </c>
      <c r="I11260" s="49" t="s">
        <v>1072</v>
      </c>
      <c r="J11260" s="76">
        <v>400</v>
      </c>
      <c r="K11260" s="83" t="str">
        <f>IFERROR(IFERROR(VLOOKUP(I11260,'DE-PARA'!B:D,3,0),VLOOKUP(I11260,'DE-PARA'!C:D,2,0)),"NÃO ENCONTRADO")</f>
        <v>ENTRADA CONTA APLICAÇÃO (+)</v>
      </c>
      <c r="L11260" s="50" t="str">
        <f>VLOOKUP(K11260,'Base -Receita-Despesa'!$B:$AS,1,FALSE)</f>
        <v>ENTRADA CONTA APLICAÇÃO (+)</v>
      </c>
    </row>
    <row r="11261" spans="1:12" ht="15" customHeight="1" x14ac:dyDescent="0.3">
      <c r="A11261" s="82" t="str">
        <f t="shared" si="352"/>
        <v>2018</v>
      </c>
      <c r="B11261" s="72" t="s">
        <v>2240</v>
      </c>
      <c r="C11261" s="73" t="s">
        <v>138</v>
      </c>
      <c r="D11261" s="74" t="str">
        <f t="shared" si="351"/>
        <v>out/2018</v>
      </c>
      <c r="E11261" s="53">
        <v>43374</v>
      </c>
      <c r="F11261" s="75" t="s">
        <v>1061</v>
      </c>
      <c r="G11261" s="72" t="s">
        <v>2229</v>
      </c>
      <c r="H11261" s="49" t="s">
        <v>2251</v>
      </c>
      <c r="I11261" s="49" t="s">
        <v>126</v>
      </c>
      <c r="J11261" s="76">
        <v>-300000</v>
      </c>
      <c r="K11261" s="83" t="str">
        <f>IFERROR(IFERROR(VLOOKUP(I11261,'DE-PARA'!B:D,3,0),VLOOKUP(I11261,'DE-PARA'!C:D,2,0)),"NÃO ENCONTRADO")</f>
        <v>TEV – Transferências Entre Contas (Entradas)</v>
      </c>
      <c r="L11261" s="50" t="str">
        <f>VLOOKUP(K11261,'Base -Receita-Despesa'!$B:$AS,1,FALSE)</f>
        <v>TEV – Transferências Entre Contas (Entradas)</v>
      </c>
    </row>
    <row r="11262" spans="1:12" ht="15" customHeight="1" x14ac:dyDescent="0.3">
      <c r="A11262" s="82" t="str">
        <f t="shared" si="352"/>
        <v>2018</v>
      </c>
      <c r="B11262" s="72" t="s">
        <v>2228</v>
      </c>
      <c r="C11262" s="73" t="s">
        <v>138</v>
      </c>
      <c r="D11262" s="74" t="str">
        <f t="shared" si="351"/>
        <v>out/2018</v>
      </c>
      <c r="E11262" s="53">
        <v>43375</v>
      </c>
      <c r="F11262" s="75" t="s">
        <v>159</v>
      </c>
      <c r="G11262" s="72" t="s">
        <v>2229</v>
      </c>
      <c r="H11262" s="49" t="s">
        <v>3218</v>
      </c>
      <c r="I11262" s="49" t="s">
        <v>160</v>
      </c>
      <c r="J11262" s="76">
        <v>-2000</v>
      </c>
      <c r="K11262" s="83" t="str">
        <f>IFERROR(IFERROR(VLOOKUP(I11262,'DE-PARA'!B:D,3,0),VLOOKUP(I11262,'DE-PARA'!C:D,2,0)),"NÃO ENCONTRADO")</f>
        <v>Outras Saídas</v>
      </c>
      <c r="L11262" s="50" t="str">
        <f>VLOOKUP(K11262,'Base -Receita-Despesa'!$B:$AS,1,FALSE)</f>
        <v>Outras Saídas</v>
      </c>
    </row>
    <row r="11263" spans="1:12" ht="15" customHeight="1" x14ac:dyDescent="0.3">
      <c r="A11263" s="82" t="str">
        <f t="shared" si="352"/>
        <v>2018</v>
      </c>
      <c r="B11263" s="72" t="s">
        <v>2228</v>
      </c>
      <c r="C11263" s="73" t="s">
        <v>138</v>
      </c>
      <c r="D11263" s="74" t="str">
        <f t="shared" si="351"/>
        <v>out/2018</v>
      </c>
      <c r="E11263" s="53">
        <v>43375</v>
      </c>
      <c r="F11263" s="75">
        <v>104</v>
      </c>
      <c r="G11263" s="72" t="s">
        <v>2229</v>
      </c>
      <c r="H11263" s="49" t="s">
        <v>2356</v>
      </c>
      <c r="I11263" s="49" t="s">
        <v>2198</v>
      </c>
      <c r="J11263" s="76">
        <v>-2522.69</v>
      </c>
      <c r="K11263" s="83" t="str">
        <f>IFERROR(IFERROR(VLOOKUP(I11263,'DE-PARA'!B:D,3,0),VLOOKUP(I11263,'DE-PARA'!C:D,2,0)),"NÃO ENCONTRADO")</f>
        <v>Serviços</v>
      </c>
      <c r="L11263" s="50" t="str">
        <f>VLOOKUP(K11263,'Base -Receita-Despesa'!$B:$AS,1,FALSE)</f>
        <v>Serviços</v>
      </c>
    </row>
    <row r="11264" spans="1:12" ht="15" customHeight="1" x14ac:dyDescent="0.3">
      <c r="A11264" s="82" t="str">
        <f t="shared" si="352"/>
        <v>2018</v>
      </c>
      <c r="B11264" s="72" t="s">
        <v>2228</v>
      </c>
      <c r="C11264" s="73" t="s">
        <v>138</v>
      </c>
      <c r="D11264" s="74" t="str">
        <f t="shared" si="351"/>
        <v>out/2018</v>
      </c>
      <c r="E11264" s="53">
        <v>43375</v>
      </c>
      <c r="F11264" s="75" t="s">
        <v>1061</v>
      </c>
      <c r="G11264" s="72" t="s">
        <v>2229</v>
      </c>
      <c r="H11264" s="49" t="s">
        <v>2241</v>
      </c>
      <c r="I11264" s="49" t="s">
        <v>2170</v>
      </c>
      <c r="J11264" s="76">
        <v>-67000</v>
      </c>
      <c r="K11264" s="83" t="str">
        <f>IFERROR(IFERROR(VLOOKUP(I11264,'DE-PARA'!B:D,3,0),VLOOKUP(I11264,'DE-PARA'!C:D,2,0)),"NÃO ENCONTRADO")</f>
        <v>Reembolso de Rateios(-)</v>
      </c>
      <c r="L11264" s="50" t="str">
        <f>VLOOKUP(K11264,'Base -Receita-Despesa'!$B:$AS,1,FALSE)</f>
        <v>Reembolso de Rateios(-)</v>
      </c>
    </row>
    <row r="11265" spans="1:12" ht="15" customHeight="1" x14ac:dyDescent="0.3">
      <c r="A11265" s="82" t="str">
        <f t="shared" si="352"/>
        <v>2018</v>
      </c>
      <c r="B11265" s="72" t="s">
        <v>2228</v>
      </c>
      <c r="C11265" s="73" t="s">
        <v>138</v>
      </c>
      <c r="D11265" s="74" t="str">
        <f t="shared" si="351"/>
        <v>out/2018</v>
      </c>
      <c r="E11265" s="53">
        <v>43375</v>
      </c>
      <c r="F11265" s="75" t="s">
        <v>1261</v>
      </c>
      <c r="G11265" s="72" t="s">
        <v>2229</v>
      </c>
      <c r="H11265" s="49" t="s">
        <v>2308</v>
      </c>
      <c r="I11265" s="49" t="s">
        <v>135</v>
      </c>
      <c r="J11265" s="76">
        <v>-6.15</v>
      </c>
      <c r="K11265" s="83" t="str">
        <f>IFERROR(IFERROR(VLOOKUP(I11265,'DE-PARA'!B:D,3,0),VLOOKUP(I11265,'DE-PARA'!C:D,2,0)),"NÃO ENCONTRADO")</f>
        <v>Outras Saídas</v>
      </c>
      <c r="L11265" s="50" t="str">
        <f>VLOOKUP(K11265,'Base -Receita-Despesa'!$B:$AS,1,FALSE)</f>
        <v>Outras Saídas</v>
      </c>
    </row>
    <row r="11266" spans="1:12" ht="15" customHeight="1" x14ac:dyDescent="0.3">
      <c r="A11266" s="82" t="str">
        <f t="shared" si="352"/>
        <v>2018</v>
      </c>
      <c r="B11266" s="72" t="s">
        <v>2228</v>
      </c>
      <c r="C11266" s="73" t="s">
        <v>138</v>
      </c>
      <c r="D11266" s="74" t="str">
        <f t="shared" si="351"/>
        <v>out/2018</v>
      </c>
      <c r="E11266" s="53">
        <v>43375</v>
      </c>
      <c r="F11266" s="75" t="s">
        <v>1070</v>
      </c>
      <c r="G11266" s="72" t="s">
        <v>2229</v>
      </c>
      <c r="H11266" s="49" t="s">
        <v>1071</v>
      </c>
      <c r="I11266" s="49" t="s">
        <v>1072</v>
      </c>
      <c r="J11266" s="76">
        <v>71528.84</v>
      </c>
      <c r="K11266" s="83" t="str">
        <f>IFERROR(IFERROR(VLOOKUP(I11266,'DE-PARA'!B:D,3,0),VLOOKUP(I11266,'DE-PARA'!C:D,2,0)),"NÃO ENCONTRADO")</f>
        <v>ENTRADA CONTA APLICAÇÃO (+)</v>
      </c>
      <c r="L11266" s="50" t="str">
        <f>VLOOKUP(K11266,'Base -Receita-Despesa'!$B:$AS,1,FALSE)</f>
        <v>ENTRADA CONTA APLICAÇÃO (+)</v>
      </c>
    </row>
    <row r="11267" spans="1:12" ht="15" customHeight="1" x14ac:dyDescent="0.3">
      <c r="A11267" s="82" t="str">
        <f t="shared" si="352"/>
        <v>2018</v>
      </c>
      <c r="B11267" s="72" t="s">
        <v>2228</v>
      </c>
      <c r="C11267" s="73" t="s">
        <v>138</v>
      </c>
      <c r="D11267" s="74" t="str">
        <f t="shared" si="351"/>
        <v>out/2018</v>
      </c>
      <c r="E11267" s="53">
        <v>43376</v>
      </c>
      <c r="F11267" s="75">
        <v>14570</v>
      </c>
      <c r="G11267" s="72" t="s">
        <v>2229</v>
      </c>
      <c r="H11267" s="49" t="s">
        <v>3219</v>
      </c>
      <c r="I11267" s="49" t="s">
        <v>2194</v>
      </c>
      <c r="J11267" s="76">
        <v>-744.5</v>
      </c>
      <c r="K11267" s="83" t="str">
        <f>IFERROR(IFERROR(VLOOKUP(I11267,'DE-PARA'!B:D,3,0),VLOOKUP(I11267,'DE-PARA'!C:D,2,0)),"NÃO ENCONTRADO")</f>
        <v>Materiais</v>
      </c>
      <c r="L11267" s="50" t="str">
        <f>VLOOKUP(K11267,'Base -Receita-Despesa'!$B:$AS,1,FALSE)</f>
        <v>Materiais</v>
      </c>
    </row>
    <row r="11268" spans="1:12" ht="15" customHeight="1" x14ac:dyDescent="0.3">
      <c r="A11268" s="82" t="str">
        <f t="shared" si="352"/>
        <v>2018</v>
      </c>
      <c r="B11268" s="72" t="s">
        <v>2228</v>
      </c>
      <c r="C11268" s="73" t="s">
        <v>138</v>
      </c>
      <c r="D11268" s="74" t="str">
        <f t="shared" ref="D11268:D11331" si="353">TEXT(E11268,"mmm/aaaa")</f>
        <v>out/2018</v>
      </c>
      <c r="E11268" s="53">
        <v>43376</v>
      </c>
      <c r="F11268" s="75" t="s">
        <v>1070</v>
      </c>
      <c r="G11268" s="72" t="s">
        <v>2229</v>
      </c>
      <c r="H11268" s="49" t="s">
        <v>1071</v>
      </c>
      <c r="I11268" s="49" t="s">
        <v>1072</v>
      </c>
      <c r="J11268" s="76">
        <v>744.5</v>
      </c>
      <c r="K11268" s="83" t="str">
        <f>IFERROR(IFERROR(VLOOKUP(I11268,'DE-PARA'!B:D,3,0),VLOOKUP(I11268,'DE-PARA'!C:D,2,0)),"NÃO ENCONTRADO")</f>
        <v>ENTRADA CONTA APLICAÇÃO (+)</v>
      </c>
      <c r="L11268" s="50" t="str">
        <f>VLOOKUP(K11268,'Base -Receita-Despesa'!$B:$AS,1,FALSE)</f>
        <v>ENTRADA CONTA APLICAÇÃO (+)</v>
      </c>
    </row>
    <row r="11269" spans="1:12" ht="15" customHeight="1" x14ac:dyDescent="0.3">
      <c r="A11269" s="82" t="str">
        <f t="shared" si="352"/>
        <v>2018</v>
      </c>
      <c r="B11269" s="72" t="s">
        <v>2228</v>
      </c>
      <c r="C11269" s="73" t="s">
        <v>138</v>
      </c>
      <c r="D11269" s="74" t="str">
        <f t="shared" si="353"/>
        <v>out/2018</v>
      </c>
      <c r="E11269" s="53">
        <v>43377</v>
      </c>
      <c r="F11269" s="75">
        <v>4224</v>
      </c>
      <c r="G11269" s="72" t="s">
        <v>2229</v>
      </c>
      <c r="H11269" s="49" t="s">
        <v>2342</v>
      </c>
      <c r="I11269" s="49" t="s">
        <v>2202</v>
      </c>
      <c r="J11269" s="76">
        <v>-540</v>
      </c>
      <c r="K11269" s="83" t="str">
        <f>IFERROR(IFERROR(VLOOKUP(I11269,'DE-PARA'!B:D,3,0),VLOOKUP(I11269,'DE-PARA'!C:D,2,0)),"NÃO ENCONTRADO")</f>
        <v>Serviços</v>
      </c>
      <c r="L11269" s="50" t="str">
        <f>VLOOKUP(K11269,'Base -Receita-Despesa'!$B:$AS,1,FALSE)</f>
        <v>Serviços</v>
      </c>
    </row>
    <row r="11270" spans="1:12" ht="15" customHeight="1" x14ac:dyDescent="0.3">
      <c r="A11270" s="82" t="str">
        <f t="shared" si="352"/>
        <v>2018</v>
      </c>
      <c r="B11270" s="72" t="s">
        <v>2228</v>
      </c>
      <c r="C11270" s="73" t="s">
        <v>138</v>
      </c>
      <c r="D11270" s="74" t="str">
        <f t="shared" si="353"/>
        <v>out/2018</v>
      </c>
      <c r="E11270" s="53">
        <v>43377</v>
      </c>
      <c r="F11270" s="75" t="s">
        <v>1070</v>
      </c>
      <c r="G11270" s="72" t="s">
        <v>2229</v>
      </c>
      <c r="H11270" s="49" t="s">
        <v>1071</v>
      </c>
      <c r="I11270" s="49" t="s">
        <v>1072</v>
      </c>
      <c r="J11270" s="76">
        <v>540</v>
      </c>
      <c r="K11270" s="83" t="str">
        <f>IFERROR(IFERROR(VLOOKUP(I11270,'DE-PARA'!B:D,3,0),VLOOKUP(I11270,'DE-PARA'!C:D,2,0)),"NÃO ENCONTRADO")</f>
        <v>ENTRADA CONTA APLICAÇÃO (+)</v>
      </c>
      <c r="L11270" s="50" t="str">
        <f>VLOOKUP(K11270,'Base -Receita-Despesa'!$B:$AS,1,FALSE)</f>
        <v>ENTRADA CONTA APLICAÇÃO (+)</v>
      </c>
    </row>
    <row r="11271" spans="1:12" ht="15" customHeight="1" x14ac:dyDescent="0.3">
      <c r="A11271" s="82" t="str">
        <f t="shared" si="352"/>
        <v>2018</v>
      </c>
      <c r="B11271" s="72" t="s">
        <v>2228</v>
      </c>
      <c r="C11271" s="73" t="s">
        <v>138</v>
      </c>
      <c r="D11271" s="74" t="str">
        <f t="shared" si="353"/>
        <v>out/2018</v>
      </c>
      <c r="E11271" s="53">
        <v>43378</v>
      </c>
      <c r="F11271" s="75" t="s">
        <v>1061</v>
      </c>
      <c r="G11271" s="72" t="s">
        <v>2229</v>
      </c>
      <c r="H11271" s="49" t="s">
        <v>2251</v>
      </c>
      <c r="I11271" s="49" t="s">
        <v>126</v>
      </c>
      <c r="J11271" s="76">
        <v>97844.42</v>
      </c>
      <c r="K11271" s="83" t="str">
        <f>IFERROR(IFERROR(VLOOKUP(I11271,'DE-PARA'!B:D,3,0),VLOOKUP(I11271,'DE-PARA'!C:D,2,0)),"NÃO ENCONTRADO")</f>
        <v>TEV – Transferências Entre Contas (Entradas)</v>
      </c>
      <c r="L11271" s="50" t="str">
        <f>VLOOKUP(K11271,'Base -Receita-Despesa'!$B:$AS,1,FALSE)</f>
        <v>TEV – Transferências Entre Contas (Entradas)</v>
      </c>
    </row>
    <row r="11272" spans="1:12" ht="15" customHeight="1" x14ac:dyDescent="0.3">
      <c r="A11272" s="82" t="str">
        <f t="shared" si="352"/>
        <v>2018</v>
      </c>
      <c r="B11272" s="72" t="s">
        <v>2228</v>
      </c>
      <c r="C11272" s="73" t="s">
        <v>138</v>
      </c>
      <c r="D11272" s="74" t="str">
        <f t="shared" si="353"/>
        <v>out/2018</v>
      </c>
      <c r="E11272" s="53">
        <v>43378</v>
      </c>
      <c r="F11272" s="75">
        <v>7981</v>
      </c>
      <c r="G11272" s="72" t="s">
        <v>2229</v>
      </c>
      <c r="H11272" s="49" t="s">
        <v>2704</v>
      </c>
      <c r="I11272" s="49" t="s">
        <v>2182</v>
      </c>
      <c r="J11272" s="76">
        <v>-888</v>
      </c>
      <c r="K11272" s="83" t="str">
        <f>IFERROR(IFERROR(VLOOKUP(I11272,'DE-PARA'!B:D,3,0),VLOOKUP(I11272,'DE-PARA'!C:D,2,0)),"NÃO ENCONTRADO")</f>
        <v>Materiais</v>
      </c>
      <c r="L11272" s="50" t="str">
        <f>VLOOKUP(K11272,'Base -Receita-Despesa'!$B:$AS,1,FALSE)</f>
        <v>Materiais</v>
      </c>
    </row>
    <row r="11273" spans="1:12" ht="15" customHeight="1" x14ac:dyDescent="0.3">
      <c r="A11273" s="82" t="str">
        <f t="shared" si="352"/>
        <v>2018</v>
      </c>
      <c r="B11273" s="72" t="s">
        <v>2228</v>
      </c>
      <c r="C11273" s="73" t="s">
        <v>138</v>
      </c>
      <c r="D11273" s="74" t="str">
        <f t="shared" si="353"/>
        <v>out/2018</v>
      </c>
      <c r="E11273" s="53">
        <v>43378</v>
      </c>
      <c r="F11273" s="75">
        <v>7867</v>
      </c>
      <c r="G11273" s="72" t="s">
        <v>2229</v>
      </c>
      <c r="H11273" s="49" t="s">
        <v>3123</v>
      </c>
      <c r="I11273" s="49" t="s">
        <v>2182</v>
      </c>
      <c r="J11273" s="76">
        <v>-291.26</v>
      </c>
      <c r="K11273" s="83" t="str">
        <f>IFERROR(IFERROR(VLOOKUP(I11273,'DE-PARA'!B:D,3,0),VLOOKUP(I11273,'DE-PARA'!C:D,2,0)),"NÃO ENCONTRADO")</f>
        <v>Materiais</v>
      </c>
      <c r="L11273" s="50" t="str">
        <f>VLOOKUP(K11273,'Base -Receita-Despesa'!$B:$AS,1,FALSE)</f>
        <v>Materiais</v>
      </c>
    </row>
    <row r="11274" spans="1:12" ht="15" customHeight="1" x14ac:dyDescent="0.3">
      <c r="A11274" s="82" t="str">
        <f t="shared" si="352"/>
        <v>2018</v>
      </c>
      <c r="B11274" s="72" t="s">
        <v>2228</v>
      </c>
      <c r="C11274" s="73" t="s">
        <v>138</v>
      </c>
      <c r="D11274" s="74" t="str">
        <f t="shared" si="353"/>
        <v>out/2018</v>
      </c>
      <c r="E11274" s="53">
        <v>43378</v>
      </c>
      <c r="F11274" s="75">
        <v>423079</v>
      </c>
      <c r="G11274" s="72" t="s">
        <v>2229</v>
      </c>
      <c r="H11274" s="49" t="s">
        <v>257</v>
      </c>
      <c r="I11274" s="49" t="s">
        <v>145</v>
      </c>
      <c r="J11274" s="76">
        <v>-825.04</v>
      </c>
      <c r="K11274" s="83" t="str">
        <f>IFERROR(IFERROR(VLOOKUP(I11274,'DE-PARA'!B:D,3,0),VLOOKUP(I11274,'DE-PARA'!C:D,2,0)),"NÃO ENCONTRADO")</f>
        <v>Serviços</v>
      </c>
      <c r="L11274" s="50" t="str">
        <f>VLOOKUP(K11274,'Base -Receita-Despesa'!$B:$AS,1,FALSE)</f>
        <v>Serviços</v>
      </c>
    </row>
    <row r="11275" spans="1:12" ht="15" customHeight="1" x14ac:dyDescent="0.3">
      <c r="A11275" s="82" t="str">
        <f t="shared" si="352"/>
        <v>2018</v>
      </c>
      <c r="B11275" s="72" t="s">
        <v>2228</v>
      </c>
      <c r="C11275" s="73" t="s">
        <v>138</v>
      </c>
      <c r="D11275" s="74" t="str">
        <f t="shared" si="353"/>
        <v>out/2018</v>
      </c>
      <c r="E11275" s="53">
        <v>43378</v>
      </c>
      <c r="F11275" s="75" t="s">
        <v>131</v>
      </c>
      <c r="G11275" s="72" t="s">
        <v>2229</v>
      </c>
      <c r="H11275" s="49" t="s">
        <v>697</v>
      </c>
      <c r="I11275" s="49" t="s">
        <v>133</v>
      </c>
      <c r="J11275" s="76">
        <v>-1424.82</v>
      </c>
      <c r="K11275" s="83" t="str">
        <f>IFERROR(IFERROR(VLOOKUP(I11275,'DE-PARA'!B:D,3,0),VLOOKUP(I11275,'DE-PARA'!C:D,2,0)),"NÃO ENCONTRADO")</f>
        <v>Pessoal</v>
      </c>
      <c r="L11275" s="50" t="str">
        <f>VLOOKUP(K11275,'Base -Receita-Despesa'!$B:$AS,1,FALSE)</f>
        <v>Pessoal</v>
      </c>
    </row>
    <row r="11276" spans="1:12" ht="15" customHeight="1" x14ac:dyDescent="0.3">
      <c r="A11276" s="82" t="str">
        <f t="shared" si="352"/>
        <v>2018</v>
      </c>
      <c r="B11276" s="72" t="s">
        <v>2228</v>
      </c>
      <c r="C11276" s="73" t="s">
        <v>138</v>
      </c>
      <c r="D11276" s="74" t="str">
        <f t="shared" si="353"/>
        <v>out/2018</v>
      </c>
      <c r="E11276" s="53">
        <v>43378</v>
      </c>
      <c r="F11276" s="75" t="s">
        <v>3220</v>
      </c>
      <c r="G11276" s="72" t="s">
        <v>2229</v>
      </c>
      <c r="H11276" s="49" t="s">
        <v>2254</v>
      </c>
      <c r="I11276" s="49" t="s">
        <v>141</v>
      </c>
      <c r="J11276" s="76">
        <v>-700</v>
      </c>
      <c r="K11276" s="83" t="str">
        <f>IFERROR(IFERROR(VLOOKUP(I11276,'DE-PARA'!B:D,3,0),VLOOKUP(I11276,'DE-PARA'!C:D,2,0)),"NÃO ENCONTRADO")</f>
        <v>Pessoal</v>
      </c>
      <c r="L11276" s="50" t="str">
        <f>VLOOKUP(K11276,'Base -Receita-Despesa'!$B:$AS,1,FALSE)</f>
        <v>Pessoal</v>
      </c>
    </row>
    <row r="11277" spans="1:12" ht="15" customHeight="1" x14ac:dyDescent="0.3">
      <c r="A11277" s="82" t="str">
        <f t="shared" si="352"/>
        <v>2018</v>
      </c>
      <c r="B11277" s="72" t="s">
        <v>2228</v>
      </c>
      <c r="C11277" s="73" t="s">
        <v>138</v>
      </c>
      <c r="D11277" s="74" t="str">
        <f t="shared" si="353"/>
        <v>out/2018</v>
      </c>
      <c r="E11277" s="53">
        <v>43378</v>
      </c>
      <c r="F11277" s="75" t="s">
        <v>3220</v>
      </c>
      <c r="G11277" s="72" t="s">
        <v>2229</v>
      </c>
      <c r="H11277" s="49" t="s">
        <v>3221</v>
      </c>
      <c r="I11277" s="49" t="s">
        <v>141</v>
      </c>
      <c r="J11277" s="76">
        <v>-750</v>
      </c>
      <c r="K11277" s="83" t="str">
        <f>IFERROR(IFERROR(VLOOKUP(I11277,'DE-PARA'!B:D,3,0),VLOOKUP(I11277,'DE-PARA'!C:D,2,0)),"NÃO ENCONTRADO")</f>
        <v>Pessoal</v>
      </c>
      <c r="L11277" s="50" t="str">
        <f>VLOOKUP(K11277,'Base -Receita-Despesa'!$B:$AS,1,FALSE)</f>
        <v>Pessoal</v>
      </c>
    </row>
    <row r="11278" spans="1:12" ht="15" customHeight="1" x14ac:dyDescent="0.3">
      <c r="A11278" s="82" t="str">
        <f t="shared" si="352"/>
        <v>2018</v>
      </c>
      <c r="B11278" s="72" t="s">
        <v>2228</v>
      </c>
      <c r="C11278" s="73" t="s">
        <v>138</v>
      </c>
      <c r="D11278" s="74" t="str">
        <f t="shared" si="353"/>
        <v>out/2018</v>
      </c>
      <c r="E11278" s="53">
        <v>43378</v>
      </c>
      <c r="F11278" s="75" t="s">
        <v>3220</v>
      </c>
      <c r="G11278" s="72" t="s">
        <v>2229</v>
      </c>
      <c r="H11278" s="49" t="s">
        <v>3222</v>
      </c>
      <c r="I11278" s="49" t="s">
        <v>141</v>
      </c>
      <c r="J11278" s="76">
        <v>-66734.509999999995</v>
      </c>
      <c r="K11278" s="83" t="str">
        <f>IFERROR(IFERROR(VLOOKUP(I11278,'DE-PARA'!B:D,3,0),VLOOKUP(I11278,'DE-PARA'!C:D,2,0)),"NÃO ENCONTRADO")</f>
        <v>Pessoal</v>
      </c>
      <c r="L11278" s="50" t="str">
        <f>VLOOKUP(K11278,'Base -Receita-Despesa'!$B:$AS,1,FALSE)</f>
        <v>Pessoal</v>
      </c>
    </row>
    <row r="11279" spans="1:12" ht="15" customHeight="1" x14ac:dyDescent="0.3">
      <c r="A11279" s="82" t="str">
        <f t="shared" si="352"/>
        <v>2018</v>
      </c>
      <c r="B11279" s="72" t="s">
        <v>2228</v>
      </c>
      <c r="C11279" s="73" t="s">
        <v>138</v>
      </c>
      <c r="D11279" s="74" t="str">
        <f t="shared" si="353"/>
        <v>out/2018</v>
      </c>
      <c r="E11279" s="53">
        <v>43378</v>
      </c>
      <c r="F11279" s="75" t="s">
        <v>3220</v>
      </c>
      <c r="G11279" s="72" t="s">
        <v>2229</v>
      </c>
      <c r="H11279" s="49" t="s">
        <v>3222</v>
      </c>
      <c r="I11279" s="49" t="s">
        <v>141</v>
      </c>
      <c r="J11279" s="76">
        <v>-193026.12</v>
      </c>
      <c r="K11279" s="83" t="str">
        <f>IFERROR(IFERROR(VLOOKUP(I11279,'DE-PARA'!B:D,3,0),VLOOKUP(I11279,'DE-PARA'!C:D,2,0)),"NÃO ENCONTRADO")</f>
        <v>Pessoal</v>
      </c>
      <c r="L11279" s="50" t="str">
        <f>VLOOKUP(K11279,'Base -Receita-Despesa'!$B:$AS,1,FALSE)</f>
        <v>Pessoal</v>
      </c>
    </row>
    <row r="11280" spans="1:12" ht="15" customHeight="1" x14ac:dyDescent="0.3">
      <c r="A11280" s="82" t="str">
        <f t="shared" si="352"/>
        <v>2018</v>
      </c>
      <c r="B11280" s="72" t="s">
        <v>2228</v>
      </c>
      <c r="C11280" s="73" t="s">
        <v>138</v>
      </c>
      <c r="D11280" s="74" t="str">
        <f t="shared" si="353"/>
        <v>out/2018</v>
      </c>
      <c r="E11280" s="53">
        <v>43378</v>
      </c>
      <c r="F11280" s="75" t="s">
        <v>1070</v>
      </c>
      <c r="G11280" s="72" t="s">
        <v>2229</v>
      </c>
      <c r="H11280" s="49" t="s">
        <v>1071</v>
      </c>
      <c r="I11280" s="49" t="s">
        <v>1072</v>
      </c>
      <c r="J11280" s="76">
        <v>166795.32999999999</v>
      </c>
      <c r="K11280" s="83" t="str">
        <f>IFERROR(IFERROR(VLOOKUP(I11280,'DE-PARA'!B:D,3,0),VLOOKUP(I11280,'DE-PARA'!C:D,2,0)),"NÃO ENCONTRADO")</f>
        <v>ENTRADA CONTA APLICAÇÃO (+)</v>
      </c>
      <c r="L11280" s="50" t="str">
        <f>VLOOKUP(K11280,'Base -Receita-Despesa'!$B:$AS,1,FALSE)</f>
        <v>ENTRADA CONTA APLICAÇÃO (+)</v>
      </c>
    </row>
    <row r="11281" spans="1:12" ht="15" customHeight="1" x14ac:dyDescent="0.3">
      <c r="A11281" s="82" t="str">
        <f t="shared" si="352"/>
        <v>2018</v>
      </c>
      <c r="B11281" s="72" t="s">
        <v>2228</v>
      </c>
      <c r="C11281" s="73" t="s">
        <v>138</v>
      </c>
      <c r="D11281" s="74" t="str">
        <f t="shared" si="353"/>
        <v>out/2018</v>
      </c>
      <c r="E11281" s="53">
        <v>43381</v>
      </c>
      <c r="F11281" s="75" t="s">
        <v>2326</v>
      </c>
      <c r="G11281" s="72" t="s">
        <v>2229</v>
      </c>
      <c r="H11281" s="49" t="s">
        <v>3140</v>
      </c>
      <c r="I11281" s="49" t="s">
        <v>2209</v>
      </c>
      <c r="J11281" s="76">
        <v>-43.75</v>
      </c>
      <c r="K11281" s="83" t="str">
        <f>IFERROR(IFERROR(VLOOKUP(I11281,'DE-PARA'!B:D,3,0),VLOOKUP(I11281,'DE-PARA'!C:D,2,0)),"NÃO ENCONTRADO")</f>
        <v>Despesas com Viagens</v>
      </c>
      <c r="L11281" s="50" t="str">
        <f>VLOOKUP(K11281,'Base -Receita-Despesa'!$B:$AS,1,FALSE)</f>
        <v>Despesas com Viagens</v>
      </c>
    </row>
    <row r="11282" spans="1:12" ht="15" customHeight="1" x14ac:dyDescent="0.3">
      <c r="A11282" s="82" t="str">
        <f t="shared" si="352"/>
        <v>2018</v>
      </c>
      <c r="B11282" s="72" t="s">
        <v>2228</v>
      </c>
      <c r="C11282" s="73" t="s">
        <v>138</v>
      </c>
      <c r="D11282" s="74" t="str">
        <f t="shared" si="353"/>
        <v>out/2018</v>
      </c>
      <c r="E11282" s="53">
        <v>43381</v>
      </c>
      <c r="F11282" s="75" t="s">
        <v>2326</v>
      </c>
      <c r="G11282" s="72" t="s">
        <v>2229</v>
      </c>
      <c r="H11282" s="49" t="s">
        <v>691</v>
      </c>
      <c r="I11282" s="49" t="s">
        <v>2209</v>
      </c>
      <c r="J11282" s="76">
        <v>-43.75</v>
      </c>
      <c r="K11282" s="83" t="str">
        <f>IFERROR(IFERROR(VLOOKUP(I11282,'DE-PARA'!B:D,3,0),VLOOKUP(I11282,'DE-PARA'!C:D,2,0)),"NÃO ENCONTRADO")</f>
        <v>Despesas com Viagens</v>
      </c>
      <c r="L11282" s="50" t="str">
        <f>VLOOKUP(K11282,'Base -Receita-Despesa'!$B:$AS,1,FALSE)</f>
        <v>Despesas com Viagens</v>
      </c>
    </row>
    <row r="11283" spans="1:12" ht="15" customHeight="1" x14ac:dyDescent="0.3">
      <c r="A11283" s="82" t="str">
        <f t="shared" si="352"/>
        <v>2018</v>
      </c>
      <c r="B11283" s="72" t="s">
        <v>2228</v>
      </c>
      <c r="C11283" s="73" t="s">
        <v>138</v>
      </c>
      <c r="D11283" s="74" t="str">
        <f t="shared" si="353"/>
        <v>out/2018</v>
      </c>
      <c r="E11283" s="53">
        <v>43381</v>
      </c>
      <c r="F11283" s="75">
        <v>38152</v>
      </c>
      <c r="G11283" s="72" t="s">
        <v>2229</v>
      </c>
      <c r="H11283" s="49" t="s">
        <v>2787</v>
      </c>
      <c r="I11283" s="49" t="s">
        <v>2193</v>
      </c>
      <c r="J11283" s="76">
        <v>-82</v>
      </c>
      <c r="K11283" s="83" t="str">
        <f>IFERROR(IFERROR(VLOOKUP(I11283,'DE-PARA'!B:D,3,0),VLOOKUP(I11283,'DE-PARA'!C:D,2,0)),"NÃO ENCONTRADO")</f>
        <v>Materiais</v>
      </c>
      <c r="L11283" s="50" t="str">
        <f>VLOOKUP(K11283,'Base -Receita-Despesa'!$B:$AS,1,FALSE)</f>
        <v>Materiais</v>
      </c>
    </row>
    <row r="11284" spans="1:12" ht="15" customHeight="1" x14ac:dyDescent="0.3">
      <c r="A11284" s="82" t="str">
        <f t="shared" si="352"/>
        <v>2018</v>
      </c>
      <c r="B11284" s="72" t="s">
        <v>2228</v>
      </c>
      <c r="C11284" s="73" t="s">
        <v>138</v>
      </c>
      <c r="D11284" s="74" t="str">
        <f t="shared" si="353"/>
        <v>out/2018</v>
      </c>
      <c r="E11284" s="53">
        <v>43381</v>
      </c>
      <c r="F11284" s="75">
        <v>985590</v>
      </c>
      <c r="G11284" s="72" t="s">
        <v>2238</v>
      </c>
      <c r="H11284" s="49" t="s">
        <v>2605</v>
      </c>
      <c r="I11284" s="49" t="s">
        <v>2182</v>
      </c>
      <c r="J11284" s="76">
        <v>-909.71</v>
      </c>
      <c r="K11284" s="83" t="str">
        <f>IFERROR(IFERROR(VLOOKUP(I11284,'DE-PARA'!B:D,3,0),VLOOKUP(I11284,'DE-PARA'!C:D,2,0)),"NÃO ENCONTRADO")</f>
        <v>Materiais</v>
      </c>
      <c r="L11284" s="50" t="str">
        <f>VLOOKUP(K11284,'Base -Receita-Despesa'!$B:$AS,1,FALSE)</f>
        <v>Materiais</v>
      </c>
    </row>
    <row r="11285" spans="1:12" ht="15" customHeight="1" x14ac:dyDescent="0.3">
      <c r="A11285" s="82" t="str">
        <f t="shared" si="352"/>
        <v>2018</v>
      </c>
      <c r="B11285" s="72" t="s">
        <v>2228</v>
      </c>
      <c r="C11285" s="73" t="s">
        <v>138</v>
      </c>
      <c r="D11285" s="74" t="str">
        <f t="shared" si="353"/>
        <v>out/2018</v>
      </c>
      <c r="E11285" s="53">
        <v>43381</v>
      </c>
      <c r="F11285" s="75">
        <v>64127</v>
      </c>
      <c r="G11285" s="72" t="s">
        <v>2238</v>
      </c>
      <c r="H11285" s="49" t="s">
        <v>3053</v>
      </c>
      <c r="I11285" s="49" t="s">
        <v>2181</v>
      </c>
      <c r="J11285" s="76">
        <v>-870.58</v>
      </c>
      <c r="K11285" s="83" t="str">
        <f>IFERROR(IFERROR(VLOOKUP(I11285,'DE-PARA'!B:D,3,0),VLOOKUP(I11285,'DE-PARA'!C:D,2,0)),"NÃO ENCONTRADO")</f>
        <v>Materiais</v>
      </c>
      <c r="L11285" s="50" t="str">
        <f>VLOOKUP(K11285,'Base -Receita-Despesa'!$B:$AS,1,FALSE)</f>
        <v>Materiais</v>
      </c>
    </row>
    <row r="11286" spans="1:12" ht="15" customHeight="1" x14ac:dyDescent="0.3">
      <c r="A11286" s="82" t="str">
        <f t="shared" si="352"/>
        <v>2018</v>
      </c>
      <c r="B11286" s="72" t="s">
        <v>2228</v>
      </c>
      <c r="C11286" s="73" t="s">
        <v>138</v>
      </c>
      <c r="D11286" s="74" t="str">
        <f t="shared" si="353"/>
        <v>out/2018</v>
      </c>
      <c r="E11286" s="53">
        <v>43381</v>
      </c>
      <c r="F11286" s="75">
        <v>261997</v>
      </c>
      <c r="G11286" s="72" t="s">
        <v>2232</v>
      </c>
      <c r="H11286" s="49" t="s">
        <v>222</v>
      </c>
      <c r="I11286" s="49" t="s">
        <v>2182</v>
      </c>
      <c r="J11286" s="76">
        <v>-560.75</v>
      </c>
      <c r="K11286" s="83" t="str">
        <f>IFERROR(IFERROR(VLOOKUP(I11286,'DE-PARA'!B:D,3,0),VLOOKUP(I11286,'DE-PARA'!C:D,2,0)),"NÃO ENCONTRADO")</f>
        <v>Materiais</v>
      </c>
      <c r="L11286" s="50" t="str">
        <f>VLOOKUP(K11286,'Base -Receita-Despesa'!$B:$AS,1,FALSE)</f>
        <v>Materiais</v>
      </c>
    </row>
    <row r="11287" spans="1:12" ht="15" customHeight="1" x14ac:dyDescent="0.3">
      <c r="A11287" s="82" t="str">
        <f t="shared" si="352"/>
        <v>2018</v>
      </c>
      <c r="B11287" s="72" t="s">
        <v>2228</v>
      </c>
      <c r="C11287" s="73" t="s">
        <v>138</v>
      </c>
      <c r="D11287" s="74" t="str">
        <f t="shared" si="353"/>
        <v>out/2018</v>
      </c>
      <c r="E11287" s="53">
        <v>43381</v>
      </c>
      <c r="F11287" s="75">
        <v>18697</v>
      </c>
      <c r="G11287" s="72" t="s">
        <v>2229</v>
      </c>
      <c r="H11287" s="49" t="s">
        <v>2370</v>
      </c>
      <c r="I11287" s="49" t="s">
        <v>145</v>
      </c>
      <c r="J11287" s="76">
        <v>-4996.57</v>
      </c>
      <c r="K11287" s="83" t="str">
        <f>IFERROR(IFERROR(VLOOKUP(I11287,'DE-PARA'!B:D,3,0),VLOOKUP(I11287,'DE-PARA'!C:D,2,0)),"NÃO ENCONTRADO")</f>
        <v>Serviços</v>
      </c>
      <c r="L11287" s="50" t="str">
        <f>VLOOKUP(K11287,'Base -Receita-Despesa'!$B:$AS,1,FALSE)</f>
        <v>Serviços</v>
      </c>
    </row>
    <row r="11288" spans="1:12" ht="15" customHeight="1" x14ac:dyDescent="0.3">
      <c r="A11288" s="82" t="str">
        <f t="shared" si="352"/>
        <v>2018</v>
      </c>
      <c r="B11288" s="72" t="s">
        <v>2228</v>
      </c>
      <c r="C11288" s="73" t="s">
        <v>138</v>
      </c>
      <c r="D11288" s="74" t="str">
        <f t="shared" si="353"/>
        <v>out/2018</v>
      </c>
      <c r="E11288" s="53">
        <v>43381</v>
      </c>
      <c r="F11288" s="75" t="s">
        <v>263</v>
      </c>
      <c r="G11288" s="72" t="s">
        <v>2229</v>
      </c>
      <c r="H11288" s="49" t="s">
        <v>3223</v>
      </c>
      <c r="I11288" s="49" t="s">
        <v>176</v>
      </c>
      <c r="J11288" s="76">
        <v>-3217.93</v>
      </c>
      <c r="K11288" s="83" t="str">
        <f>IFERROR(IFERROR(VLOOKUP(I11288,'DE-PARA'!B:D,3,0),VLOOKUP(I11288,'DE-PARA'!C:D,2,0)),"NÃO ENCONTRADO")</f>
        <v>Pessoal</v>
      </c>
      <c r="L11288" s="50" t="str">
        <f>VLOOKUP(K11288,'Base -Receita-Despesa'!$B:$AS,1,FALSE)</f>
        <v>Pessoal</v>
      </c>
    </row>
    <row r="11289" spans="1:12" ht="15" customHeight="1" x14ac:dyDescent="0.3">
      <c r="A11289" s="82" t="str">
        <f t="shared" si="352"/>
        <v>2018</v>
      </c>
      <c r="B11289" s="72" t="s">
        <v>2228</v>
      </c>
      <c r="C11289" s="73" t="s">
        <v>138</v>
      </c>
      <c r="D11289" s="74" t="str">
        <f t="shared" si="353"/>
        <v>out/2018</v>
      </c>
      <c r="E11289" s="53">
        <v>43381</v>
      </c>
      <c r="F11289" s="75" t="s">
        <v>1070</v>
      </c>
      <c r="G11289" s="72" t="s">
        <v>2229</v>
      </c>
      <c r="H11289" s="49" t="s">
        <v>1071</v>
      </c>
      <c r="I11289" s="49" t="s">
        <v>1072</v>
      </c>
      <c r="J11289" s="76">
        <v>11588.86</v>
      </c>
      <c r="K11289" s="83" t="str">
        <f>IFERROR(IFERROR(VLOOKUP(I11289,'DE-PARA'!B:D,3,0),VLOOKUP(I11289,'DE-PARA'!C:D,2,0)),"NÃO ENCONTRADO")</f>
        <v>ENTRADA CONTA APLICAÇÃO (+)</v>
      </c>
      <c r="L11289" s="50" t="str">
        <f>VLOOKUP(K11289,'Base -Receita-Despesa'!$B:$AS,1,FALSE)</f>
        <v>ENTRADA CONTA APLICAÇÃO (+)</v>
      </c>
    </row>
    <row r="11290" spans="1:12" ht="15" customHeight="1" x14ac:dyDescent="0.3">
      <c r="A11290" s="82" t="str">
        <f t="shared" si="352"/>
        <v>2018</v>
      </c>
      <c r="B11290" s="72" t="s">
        <v>2228</v>
      </c>
      <c r="C11290" s="73" t="s">
        <v>138</v>
      </c>
      <c r="D11290" s="74" t="str">
        <f t="shared" si="353"/>
        <v>out/2018</v>
      </c>
      <c r="E11290" s="53">
        <v>43381</v>
      </c>
      <c r="F11290" s="75" t="s">
        <v>2326</v>
      </c>
      <c r="G11290" s="72" t="s">
        <v>2229</v>
      </c>
      <c r="H11290" s="49" t="s">
        <v>2360</v>
      </c>
      <c r="I11290" s="49" t="s">
        <v>2209</v>
      </c>
      <c r="J11290" s="76">
        <v>-306.91000000000003</v>
      </c>
      <c r="K11290" s="83" t="str">
        <f>IFERROR(IFERROR(VLOOKUP(I11290,'DE-PARA'!B:D,3,0),VLOOKUP(I11290,'DE-PARA'!C:D,2,0)),"NÃO ENCONTRADO")</f>
        <v>Despesas com Viagens</v>
      </c>
      <c r="L11290" s="50" t="str">
        <f>VLOOKUP(K11290,'Base -Receita-Despesa'!$B:$AS,1,FALSE)</f>
        <v>Despesas com Viagens</v>
      </c>
    </row>
    <row r="11291" spans="1:12" ht="15" customHeight="1" x14ac:dyDescent="0.3">
      <c r="A11291" s="82" t="str">
        <f t="shared" si="352"/>
        <v>2018</v>
      </c>
      <c r="B11291" s="72" t="s">
        <v>2228</v>
      </c>
      <c r="C11291" s="73" t="s">
        <v>138</v>
      </c>
      <c r="D11291" s="74" t="str">
        <f t="shared" si="353"/>
        <v>out/2018</v>
      </c>
      <c r="E11291" s="53">
        <v>43381</v>
      </c>
      <c r="F11291" s="75" t="s">
        <v>2326</v>
      </c>
      <c r="G11291" s="72" t="s">
        <v>2229</v>
      </c>
      <c r="H11291" s="49" t="s">
        <v>2360</v>
      </c>
      <c r="I11291" s="49" t="s">
        <v>2209</v>
      </c>
      <c r="J11291" s="76">
        <v>-556.91</v>
      </c>
      <c r="K11291" s="83" t="str">
        <f>IFERROR(IFERROR(VLOOKUP(I11291,'DE-PARA'!B:D,3,0),VLOOKUP(I11291,'DE-PARA'!C:D,2,0)),"NÃO ENCONTRADO")</f>
        <v>Despesas com Viagens</v>
      </c>
      <c r="L11291" s="50" t="str">
        <f>VLOOKUP(K11291,'Base -Receita-Despesa'!$B:$AS,1,FALSE)</f>
        <v>Despesas com Viagens</v>
      </c>
    </row>
    <row r="11292" spans="1:12" ht="15" customHeight="1" x14ac:dyDescent="0.3">
      <c r="A11292" s="82" t="str">
        <f t="shared" si="352"/>
        <v>2018</v>
      </c>
      <c r="B11292" s="72" t="s">
        <v>2228</v>
      </c>
      <c r="C11292" s="73" t="s">
        <v>138</v>
      </c>
      <c r="D11292" s="74" t="str">
        <f t="shared" si="353"/>
        <v>out/2018</v>
      </c>
      <c r="E11292" s="53">
        <v>43382</v>
      </c>
      <c r="F11292" s="75" t="s">
        <v>2326</v>
      </c>
      <c r="G11292" s="72" t="s">
        <v>2229</v>
      </c>
      <c r="H11292" s="49" t="s">
        <v>2958</v>
      </c>
      <c r="I11292" s="49" t="s">
        <v>2209</v>
      </c>
      <c r="J11292" s="76">
        <v>-43.75</v>
      </c>
      <c r="K11292" s="83" t="str">
        <f>IFERROR(IFERROR(VLOOKUP(I11292,'DE-PARA'!B:D,3,0),VLOOKUP(I11292,'DE-PARA'!C:D,2,0)),"NÃO ENCONTRADO")</f>
        <v>Despesas com Viagens</v>
      </c>
      <c r="L11292" s="50" t="str">
        <f>VLOOKUP(K11292,'Base -Receita-Despesa'!$B:$AS,1,FALSE)</f>
        <v>Despesas com Viagens</v>
      </c>
    </row>
    <row r="11293" spans="1:12" ht="15" customHeight="1" x14ac:dyDescent="0.3">
      <c r="A11293" s="82" t="str">
        <f t="shared" si="352"/>
        <v>2018</v>
      </c>
      <c r="B11293" s="72" t="s">
        <v>2228</v>
      </c>
      <c r="C11293" s="73" t="s">
        <v>138</v>
      </c>
      <c r="D11293" s="74" t="str">
        <f t="shared" si="353"/>
        <v>out/2018</v>
      </c>
      <c r="E11293" s="53">
        <v>43382</v>
      </c>
      <c r="F11293" s="75" t="s">
        <v>2326</v>
      </c>
      <c r="G11293" s="72" t="s">
        <v>2229</v>
      </c>
      <c r="H11293" s="49" t="s">
        <v>2852</v>
      </c>
      <c r="I11293" s="49" t="s">
        <v>2209</v>
      </c>
      <c r="J11293" s="76">
        <v>-269.76</v>
      </c>
      <c r="K11293" s="83" t="str">
        <f>IFERROR(IFERROR(VLOOKUP(I11293,'DE-PARA'!B:D,3,0),VLOOKUP(I11293,'DE-PARA'!C:D,2,0)),"NÃO ENCONTRADO")</f>
        <v>Despesas com Viagens</v>
      </c>
      <c r="L11293" s="50" t="str">
        <f>VLOOKUP(K11293,'Base -Receita-Despesa'!$B:$AS,1,FALSE)</f>
        <v>Despesas com Viagens</v>
      </c>
    </row>
    <row r="11294" spans="1:12" ht="15" customHeight="1" x14ac:dyDescent="0.3">
      <c r="A11294" s="82" t="str">
        <f t="shared" si="352"/>
        <v>2018</v>
      </c>
      <c r="B11294" s="72" t="s">
        <v>2228</v>
      </c>
      <c r="C11294" s="73" t="s">
        <v>138</v>
      </c>
      <c r="D11294" s="74" t="str">
        <f t="shared" si="353"/>
        <v>out/2018</v>
      </c>
      <c r="E11294" s="53">
        <v>43382</v>
      </c>
      <c r="F11294" s="75">
        <v>130181</v>
      </c>
      <c r="G11294" s="72" t="s">
        <v>2229</v>
      </c>
      <c r="H11294" s="49" t="s">
        <v>3224</v>
      </c>
      <c r="I11294" s="49" t="s">
        <v>2182</v>
      </c>
      <c r="J11294" s="76">
        <v>-232</v>
      </c>
      <c r="K11294" s="83" t="str">
        <f>IFERROR(IFERROR(VLOOKUP(I11294,'DE-PARA'!B:D,3,0),VLOOKUP(I11294,'DE-PARA'!C:D,2,0)),"NÃO ENCONTRADO")</f>
        <v>Materiais</v>
      </c>
      <c r="L11294" s="50" t="str">
        <f>VLOOKUP(K11294,'Base -Receita-Despesa'!$B:$AS,1,FALSE)</f>
        <v>Materiais</v>
      </c>
    </row>
    <row r="11295" spans="1:12" ht="15" customHeight="1" x14ac:dyDescent="0.3">
      <c r="A11295" s="82" t="str">
        <f t="shared" si="352"/>
        <v>2018</v>
      </c>
      <c r="B11295" s="72" t="s">
        <v>2228</v>
      </c>
      <c r="C11295" s="73" t="s">
        <v>138</v>
      </c>
      <c r="D11295" s="74" t="str">
        <f t="shared" si="353"/>
        <v>out/2018</v>
      </c>
      <c r="E11295" s="53">
        <v>43382</v>
      </c>
      <c r="F11295" s="75">
        <v>253328</v>
      </c>
      <c r="G11295" s="72" t="s">
        <v>2232</v>
      </c>
      <c r="H11295" s="49" t="s">
        <v>2452</v>
      </c>
      <c r="I11295" s="49" t="s">
        <v>2182</v>
      </c>
      <c r="J11295" s="76">
        <v>-578.20000000000005</v>
      </c>
      <c r="K11295" s="83" t="str">
        <f>IFERROR(IFERROR(VLOOKUP(I11295,'DE-PARA'!B:D,3,0),VLOOKUP(I11295,'DE-PARA'!C:D,2,0)),"NÃO ENCONTRADO")</f>
        <v>Materiais</v>
      </c>
      <c r="L11295" s="50" t="str">
        <f>VLOOKUP(K11295,'Base -Receita-Despesa'!$B:$AS,1,FALSE)</f>
        <v>Materiais</v>
      </c>
    </row>
    <row r="11296" spans="1:12" ht="15" customHeight="1" x14ac:dyDescent="0.3">
      <c r="A11296" s="82" t="str">
        <f t="shared" si="352"/>
        <v>2018</v>
      </c>
      <c r="B11296" s="72" t="s">
        <v>2228</v>
      </c>
      <c r="C11296" s="73" t="s">
        <v>138</v>
      </c>
      <c r="D11296" s="74" t="str">
        <f t="shared" si="353"/>
        <v>out/2018</v>
      </c>
      <c r="E11296" s="53">
        <v>43382</v>
      </c>
      <c r="F11296" s="75">
        <v>71645</v>
      </c>
      <c r="G11296" s="72" t="s">
        <v>2238</v>
      </c>
      <c r="H11296" s="49" t="s">
        <v>359</v>
      </c>
      <c r="I11296" s="49" t="s">
        <v>2182</v>
      </c>
      <c r="J11296" s="76">
        <v>-883.34</v>
      </c>
      <c r="K11296" s="83" t="str">
        <f>IFERROR(IFERROR(VLOOKUP(I11296,'DE-PARA'!B:D,3,0),VLOOKUP(I11296,'DE-PARA'!C:D,2,0)),"NÃO ENCONTRADO")</f>
        <v>Materiais</v>
      </c>
      <c r="L11296" s="50" t="str">
        <f>VLOOKUP(K11296,'Base -Receita-Despesa'!$B:$AS,1,FALSE)</f>
        <v>Materiais</v>
      </c>
    </row>
    <row r="11297" spans="1:12" ht="15" customHeight="1" x14ac:dyDescent="0.3">
      <c r="A11297" s="82" t="str">
        <f t="shared" si="352"/>
        <v>2018</v>
      </c>
      <c r="B11297" s="72" t="s">
        <v>2228</v>
      </c>
      <c r="C11297" s="73" t="s">
        <v>138</v>
      </c>
      <c r="D11297" s="74" t="str">
        <f t="shared" si="353"/>
        <v>out/2018</v>
      </c>
      <c r="E11297" s="53">
        <v>43382</v>
      </c>
      <c r="F11297" s="75">
        <v>12528</v>
      </c>
      <c r="G11297" s="72" t="s">
        <v>2232</v>
      </c>
      <c r="H11297" s="49" t="s">
        <v>3145</v>
      </c>
      <c r="I11297" s="49" t="s">
        <v>2182</v>
      </c>
      <c r="J11297" s="76">
        <v>-841.73</v>
      </c>
      <c r="K11297" s="83" t="str">
        <f>IFERROR(IFERROR(VLOOKUP(I11297,'DE-PARA'!B:D,3,0),VLOOKUP(I11297,'DE-PARA'!C:D,2,0)),"NÃO ENCONTRADO")</f>
        <v>Materiais</v>
      </c>
      <c r="L11297" s="50" t="str">
        <f>VLOOKUP(K11297,'Base -Receita-Despesa'!$B:$AS,1,FALSE)</f>
        <v>Materiais</v>
      </c>
    </row>
    <row r="11298" spans="1:12" ht="15" customHeight="1" x14ac:dyDescent="0.3">
      <c r="A11298" s="82" t="str">
        <f t="shared" si="352"/>
        <v>2018</v>
      </c>
      <c r="B11298" s="72" t="s">
        <v>2228</v>
      </c>
      <c r="C11298" s="73" t="s">
        <v>138</v>
      </c>
      <c r="D11298" s="74" t="str">
        <f t="shared" si="353"/>
        <v>out/2018</v>
      </c>
      <c r="E11298" s="53">
        <v>43382</v>
      </c>
      <c r="F11298" s="75">
        <v>892</v>
      </c>
      <c r="G11298" s="72" t="s">
        <v>2229</v>
      </c>
      <c r="H11298" s="49" t="s">
        <v>2246</v>
      </c>
      <c r="I11298" s="49" t="s">
        <v>120</v>
      </c>
      <c r="J11298" s="76">
        <v>-120</v>
      </c>
      <c r="K11298" s="83" t="str">
        <f>IFERROR(IFERROR(VLOOKUP(I11298,'DE-PARA'!B:D,3,0),VLOOKUP(I11298,'DE-PARA'!C:D,2,0)),"NÃO ENCONTRADO")</f>
        <v>Serviços</v>
      </c>
      <c r="L11298" s="50" t="str">
        <f>VLOOKUP(K11298,'Base -Receita-Despesa'!$B:$AS,1,FALSE)</f>
        <v>Serviços</v>
      </c>
    </row>
    <row r="11299" spans="1:12" ht="15" customHeight="1" x14ac:dyDescent="0.3">
      <c r="A11299" s="82" t="str">
        <f t="shared" si="352"/>
        <v>2018</v>
      </c>
      <c r="B11299" s="72" t="s">
        <v>2228</v>
      </c>
      <c r="C11299" s="73" t="s">
        <v>138</v>
      </c>
      <c r="D11299" s="74" t="str">
        <f t="shared" si="353"/>
        <v>out/2018</v>
      </c>
      <c r="E11299" s="53">
        <v>43382</v>
      </c>
      <c r="F11299" s="75" t="s">
        <v>1261</v>
      </c>
      <c r="G11299" s="72" t="s">
        <v>2229</v>
      </c>
      <c r="H11299" s="49" t="s">
        <v>2250</v>
      </c>
      <c r="I11299" s="49" t="s">
        <v>135</v>
      </c>
      <c r="J11299" s="76">
        <v>-9.5</v>
      </c>
      <c r="K11299" s="83" t="str">
        <f>IFERROR(IFERROR(VLOOKUP(I11299,'DE-PARA'!B:D,3,0),VLOOKUP(I11299,'DE-PARA'!C:D,2,0)),"NÃO ENCONTRADO")</f>
        <v>Outras Saídas</v>
      </c>
      <c r="L11299" s="50" t="str">
        <f>VLOOKUP(K11299,'Base -Receita-Despesa'!$B:$AS,1,FALSE)</f>
        <v>Outras Saídas</v>
      </c>
    </row>
    <row r="11300" spans="1:12" ht="15" customHeight="1" x14ac:dyDescent="0.3">
      <c r="A11300" s="82" t="str">
        <f t="shared" si="352"/>
        <v>2018</v>
      </c>
      <c r="B11300" s="72" t="s">
        <v>2228</v>
      </c>
      <c r="C11300" s="73" t="s">
        <v>138</v>
      </c>
      <c r="D11300" s="74" t="str">
        <f t="shared" si="353"/>
        <v>out/2018</v>
      </c>
      <c r="E11300" s="53">
        <v>43382</v>
      </c>
      <c r="F11300" s="75" t="s">
        <v>1261</v>
      </c>
      <c r="G11300" s="72" t="s">
        <v>2229</v>
      </c>
      <c r="H11300" s="49" t="s">
        <v>2567</v>
      </c>
      <c r="I11300" s="49" t="s">
        <v>135</v>
      </c>
      <c r="J11300" s="76">
        <v>-129.15</v>
      </c>
      <c r="K11300" s="83" t="str">
        <f>IFERROR(IFERROR(VLOOKUP(I11300,'DE-PARA'!B:D,3,0),VLOOKUP(I11300,'DE-PARA'!C:D,2,0)),"NÃO ENCONTRADO")</f>
        <v>Outras Saídas</v>
      </c>
      <c r="L11300" s="50" t="str">
        <f>VLOOKUP(K11300,'Base -Receita-Despesa'!$B:$AS,1,FALSE)</f>
        <v>Outras Saídas</v>
      </c>
    </row>
    <row r="11301" spans="1:12" ht="15" customHeight="1" x14ac:dyDescent="0.3">
      <c r="A11301" s="82" t="str">
        <f t="shared" si="352"/>
        <v>2018</v>
      </c>
      <c r="B11301" s="72" t="s">
        <v>2228</v>
      </c>
      <c r="C11301" s="73" t="s">
        <v>138</v>
      </c>
      <c r="D11301" s="74" t="str">
        <f t="shared" si="353"/>
        <v>out/2018</v>
      </c>
      <c r="E11301" s="53">
        <v>43382</v>
      </c>
      <c r="F11301" s="75" t="s">
        <v>1070</v>
      </c>
      <c r="G11301" s="72" t="s">
        <v>2229</v>
      </c>
      <c r="H11301" s="49" t="s">
        <v>1071</v>
      </c>
      <c r="I11301" s="49" t="s">
        <v>1072</v>
      </c>
      <c r="J11301" s="76">
        <v>3107.43</v>
      </c>
      <c r="K11301" s="83" t="str">
        <f>IFERROR(IFERROR(VLOOKUP(I11301,'DE-PARA'!B:D,3,0),VLOOKUP(I11301,'DE-PARA'!C:D,2,0)),"NÃO ENCONTRADO")</f>
        <v>ENTRADA CONTA APLICAÇÃO (+)</v>
      </c>
      <c r="L11301" s="50" t="str">
        <f>VLOOKUP(K11301,'Base -Receita-Despesa'!$B:$AS,1,FALSE)</f>
        <v>ENTRADA CONTA APLICAÇÃO (+)</v>
      </c>
    </row>
    <row r="11302" spans="1:12" ht="15" customHeight="1" x14ac:dyDescent="0.3">
      <c r="A11302" s="82" t="str">
        <f t="shared" si="352"/>
        <v>2018</v>
      </c>
      <c r="B11302" s="72" t="s">
        <v>2228</v>
      </c>
      <c r="C11302" s="73" t="s">
        <v>138</v>
      </c>
      <c r="D11302" s="74" t="str">
        <f t="shared" si="353"/>
        <v>out/2018</v>
      </c>
      <c r="E11302" s="53">
        <v>43383</v>
      </c>
      <c r="F11302" s="75">
        <v>130181</v>
      </c>
      <c r="G11302" s="72" t="s">
        <v>2229</v>
      </c>
      <c r="H11302" s="49" t="s">
        <v>3224</v>
      </c>
      <c r="I11302" s="49" t="s">
        <v>2182</v>
      </c>
      <c r="J11302" s="76">
        <v>232</v>
      </c>
      <c r="K11302" s="83" t="str">
        <f>IFERROR(IFERROR(VLOOKUP(I11302,'DE-PARA'!B:D,3,0),VLOOKUP(I11302,'DE-PARA'!C:D,2,0)),"NÃO ENCONTRADO")</f>
        <v>Materiais</v>
      </c>
      <c r="L11302" s="50" t="str">
        <f>VLOOKUP(K11302,'Base -Receita-Despesa'!$B:$AS,1,FALSE)</f>
        <v>Materiais</v>
      </c>
    </row>
    <row r="11303" spans="1:12" ht="15" customHeight="1" x14ac:dyDescent="0.3">
      <c r="A11303" s="82" t="str">
        <f t="shared" si="352"/>
        <v>2018</v>
      </c>
      <c r="B11303" s="72" t="s">
        <v>2228</v>
      </c>
      <c r="C11303" s="73" t="s">
        <v>138</v>
      </c>
      <c r="D11303" s="74" t="str">
        <f t="shared" si="353"/>
        <v>out/2018</v>
      </c>
      <c r="E11303" s="53">
        <v>43383</v>
      </c>
      <c r="F11303" s="75" t="s">
        <v>2891</v>
      </c>
      <c r="G11303" s="72" t="s">
        <v>2229</v>
      </c>
      <c r="H11303" s="49" t="s">
        <v>2658</v>
      </c>
      <c r="I11303" s="49" t="s">
        <v>2214</v>
      </c>
      <c r="J11303" s="76">
        <v>-158.19999999999999</v>
      </c>
      <c r="K11303" s="83" t="str">
        <f>IFERROR(IFERROR(VLOOKUP(I11303,'DE-PARA'!B:D,3,0),VLOOKUP(I11303,'DE-PARA'!C:D,2,0)),"NÃO ENCONTRADO")</f>
        <v>Outras Saídas</v>
      </c>
      <c r="L11303" s="50" t="str">
        <f>VLOOKUP(K11303,'Base -Receita-Despesa'!$B:$AS,1,FALSE)</f>
        <v>Outras Saídas</v>
      </c>
    </row>
    <row r="11304" spans="1:12" ht="15" customHeight="1" x14ac:dyDescent="0.3">
      <c r="A11304" s="82" t="str">
        <f t="shared" si="352"/>
        <v>2018</v>
      </c>
      <c r="B11304" s="72" t="s">
        <v>2228</v>
      </c>
      <c r="C11304" s="73" t="s">
        <v>138</v>
      </c>
      <c r="D11304" s="74" t="str">
        <f t="shared" si="353"/>
        <v>out/2018</v>
      </c>
      <c r="E11304" s="53">
        <v>43384</v>
      </c>
      <c r="F11304" s="75">
        <v>130181</v>
      </c>
      <c r="G11304" s="72" t="s">
        <v>2229</v>
      </c>
      <c r="H11304" s="49" t="s">
        <v>3224</v>
      </c>
      <c r="I11304" s="49" t="s">
        <v>2182</v>
      </c>
      <c r="J11304" s="76">
        <v>-232</v>
      </c>
      <c r="K11304" s="83" t="str">
        <f>IFERROR(IFERROR(VLOOKUP(I11304,'DE-PARA'!B:D,3,0),VLOOKUP(I11304,'DE-PARA'!C:D,2,0)),"NÃO ENCONTRADO")</f>
        <v>Materiais</v>
      </c>
      <c r="L11304" s="50" t="str">
        <f>VLOOKUP(K11304,'Base -Receita-Despesa'!$B:$AS,1,FALSE)</f>
        <v>Materiais</v>
      </c>
    </row>
    <row r="11305" spans="1:12" ht="15" customHeight="1" x14ac:dyDescent="0.3">
      <c r="A11305" s="82" t="str">
        <f t="shared" si="352"/>
        <v>2018</v>
      </c>
      <c r="B11305" s="72" t="s">
        <v>2228</v>
      </c>
      <c r="C11305" s="73" t="s">
        <v>138</v>
      </c>
      <c r="D11305" s="74" t="str">
        <f t="shared" si="353"/>
        <v>out/2018</v>
      </c>
      <c r="E11305" s="53">
        <v>43384</v>
      </c>
      <c r="F11305" s="75" t="s">
        <v>131</v>
      </c>
      <c r="G11305" s="72" t="s">
        <v>2229</v>
      </c>
      <c r="H11305" s="49" t="s">
        <v>3225</v>
      </c>
      <c r="I11305" s="49" t="s">
        <v>133</v>
      </c>
      <c r="J11305" s="76">
        <v>-1117.29</v>
      </c>
      <c r="K11305" s="83" t="str">
        <f>IFERROR(IFERROR(VLOOKUP(I11305,'DE-PARA'!B:D,3,0),VLOOKUP(I11305,'DE-PARA'!C:D,2,0)),"NÃO ENCONTRADO")</f>
        <v>Pessoal</v>
      </c>
      <c r="L11305" s="50" t="str">
        <f>VLOOKUP(K11305,'Base -Receita-Despesa'!$B:$AS,1,FALSE)</f>
        <v>Pessoal</v>
      </c>
    </row>
    <row r="11306" spans="1:12" ht="15" customHeight="1" x14ac:dyDescent="0.3">
      <c r="A11306" s="82" t="str">
        <f t="shared" si="352"/>
        <v>2018</v>
      </c>
      <c r="B11306" s="72" t="s">
        <v>2228</v>
      </c>
      <c r="C11306" s="73" t="s">
        <v>138</v>
      </c>
      <c r="D11306" s="74" t="str">
        <f t="shared" si="353"/>
        <v>out/2018</v>
      </c>
      <c r="E11306" s="53">
        <v>43384</v>
      </c>
      <c r="F11306" s="75" t="s">
        <v>131</v>
      </c>
      <c r="G11306" s="72" t="s">
        <v>2229</v>
      </c>
      <c r="H11306" s="49" t="s">
        <v>542</v>
      </c>
      <c r="I11306" s="49" t="s">
        <v>133</v>
      </c>
      <c r="J11306" s="76">
        <v>-4561.0600000000004</v>
      </c>
      <c r="K11306" s="83" t="str">
        <f>IFERROR(IFERROR(VLOOKUP(I11306,'DE-PARA'!B:D,3,0),VLOOKUP(I11306,'DE-PARA'!C:D,2,0)),"NÃO ENCONTRADO")</f>
        <v>Pessoal</v>
      </c>
      <c r="L11306" s="50" t="str">
        <f>VLOOKUP(K11306,'Base -Receita-Despesa'!$B:$AS,1,FALSE)</f>
        <v>Pessoal</v>
      </c>
    </row>
    <row r="11307" spans="1:12" ht="15" customHeight="1" x14ac:dyDescent="0.3">
      <c r="A11307" s="82" t="str">
        <f t="shared" si="352"/>
        <v>2018</v>
      </c>
      <c r="B11307" s="72" t="s">
        <v>2228</v>
      </c>
      <c r="C11307" s="73" t="s">
        <v>138</v>
      </c>
      <c r="D11307" s="74" t="str">
        <f t="shared" si="353"/>
        <v>out/2018</v>
      </c>
      <c r="E11307" s="53">
        <v>43384</v>
      </c>
      <c r="F11307" s="75">
        <v>64563</v>
      </c>
      <c r="G11307" s="72" t="s">
        <v>2229</v>
      </c>
      <c r="H11307" s="49" t="s">
        <v>3053</v>
      </c>
      <c r="I11307" s="49" t="s">
        <v>2181</v>
      </c>
      <c r="J11307" s="76">
        <v>-13.9</v>
      </c>
      <c r="K11307" s="83" t="str">
        <f>IFERROR(IFERROR(VLOOKUP(I11307,'DE-PARA'!B:D,3,0),VLOOKUP(I11307,'DE-PARA'!C:D,2,0)),"NÃO ENCONTRADO")</f>
        <v>Materiais</v>
      </c>
      <c r="L11307" s="50" t="str">
        <f>VLOOKUP(K11307,'Base -Receita-Despesa'!$B:$AS,1,FALSE)</f>
        <v>Materiais</v>
      </c>
    </row>
    <row r="11308" spans="1:12" ht="15" customHeight="1" x14ac:dyDescent="0.3">
      <c r="A11308" s="82" t="str">
        <f t="shared" si="352"/>
        <v>2018</v>
      </c>
      <c r="B11308" s="72" t="s">
        <v>2228</v>
      </c>
      <c r="C11308" s="73" t="s">
        <v>138</v>
      </c>
      <c r="D11308" s="74" t="str">
        <f t="shared" si="353"/>
        <v>out/2018</v>
      </c>
      <c r="E11308" s="53">
        <v>43384</v>
      </c>
      <c r="F11308" s="75" t="s">
        <v>1261</v>
      </c>
      <c r="G11308" s="72" t="s">
        <v>2229</v>
      </c>
      <c r="H11308" s="49" t="s">
        <v>2250</v>
      </c>
      <c r="I11308" s="49" t="s">
        <v>135</v>
      </c>
      <c r="J11308" s="76">
        <v>-9.5</v>
      </c>
      <c r="K11308" s="83" t="str">
        <f>IFERROR(IFERROR(VLOOKUP(I11308,'DE-PARA'!B:D,3,0),VLOOKUP(I11308,'DE-PARA'!C:D,2,0)),"NÃO ENCONTRADO")</f>
        <v>Outras Saídas</v>
      </c>
      <c r="L11308" s="50" t="str">
        <f>VLOOKUP(K11308,'Base -Receita-Despesa'!$B:$AS,1,FALSE)</f>
        <v>Outras Saídas</v>
      </c>
    </row>
    <row r="11309" spans="1:12" ht="15" customHeight="1" x14ac:dyDescent="0.3">
      <c r="A11309" s="82" t="str">
        <f t="shared" si="352"/>
        <v>2018</v>
      </c>
      <c r="B11309" s="72" t="s">
        <v>2228</v>
      </c>
      <c r="C11309" s="73" t="s">
        <v>138</v>
      </c>
      <c r="D11309" s="74" t="str">
        <f t="shared" si="353"/>
        <v>out/2018</v>
      </c>
      <c r="E11309" s="53">
        <v>43384</v>
      </c>
      <c r="F11309" s="75" t="s">
        <v>1261</v>
      </c>
      <c r="G11309" s="72" t="s">
        <v>2229</v>
      </c>
      <c r="H11309" s="49" t="s">
        <v>2250</v>
      </c>
      <c r="I11309" s="49" t="s">
        <v>135</v>
      </c>
      <c r="J11309" s="76">
        <v>-9.5</v>
      </c>
      <c r="K11309" s="83" t="str">
        <f>IFERROR(IFERROR(VLOOKUP(I11309,'DE-PARA'!B:D,3,0),VLOOKUP(I11309,'DE-PARA'!C:D,2,0)),"NÃO ENCONTRADO")</f>
        <v>Outras Saídas</v>
      </c>
      <c r="L11309" s="50" t="str">
        <f>VLOOKUP(K11309,'Base -Receita-Despesa'!$B:$AS,1,FALSE)</f>
        <v>Outras Saídas</v>
      </c>
    </row>
    <row r="11310" spans="1:12" ht="15" customHeight="1" x14ac:dyDescent="0.3">
      <c r="A11310" s="82" t="str">
        <f t="shared" si="352"/>
        <v>2018</v>
      </c>
      <c r="B11310" s="72" t="s">
        <v>2228</v>
      </c>
      <c r="C11310" s="73" t="s">
        <v>138</v>
      </c>
      <c r="D11310" s="74" t="str">
        <f t="shared" si="353"/>
        <v>out/2018</v>
      </c>
      <c r="E11310" s="53">
        <v>43384</v>
      </c>
      <c r="F11310" s="75" t="s">
        <v>1070</v>
      </c>
      <c r="G11310" s="72" t="s">
        <v>2229</v>
      </c>
      <c r="H11310" s="49" t="s">
        <v>1071</v>
      </c>
      <c r="I11310" s="49" t="s">
        <v>1072</v>
      </c>
      <c r="J11310" s="76">
        <v>5869.45</v>
      </c>
      <c r="K11310" s="83" t="str">
        <f>IFERROR(IFERROR(VLOOKUP(I11310,'DE-PARA'!B:D,3,0),VLOOKUP(I11310,'DE-PARA'!C:D,2,0)),"NÃO ENCONTRADO")</f>
        <v>ENTRADA CONTA APLICAÇÃO (+)</v>
      </c>
      <c r="L11310" s="50" t="str">
        <f>VLOOKUP(K11310,'Base -Receita-Despesa'!$B:$AS,1,FALSE)</f>
        <v>ENTRADA CONTA APLICAÇÃO (+)</v>
      </c>
    </row>
    <row r="11311" spans="1:12" ht="15" customHeight="1" x14ac:dyDescent="0.3">
      <c r="A11311" s="82" t="str">
        <f t="shared" si="352"/>
        <v>2018</v>
      </c>
      <c r="B11311" s="72" t="s">
        <v>2228</v>
      </c>
      <c r="C11311" s="73" t="s">
        <v>138</v>
      </c>
      <c r="D11311" s="74" t="str">
        <f t="shared" si="353"/>
        <v>out/2018</v>
      </c>
      <c r="E11311" s="53">
        <v>43388</v>
      </c>
      <c r="F11311" s="75" t="s">
        <v>1261</v>
      </c>
      <c r="G11311" s="72" t="s">
        <v>2229</v>
      </c>
      <c r="H11311" s="49" t="s">
        <v>2338</v>
      </c>
      <c r="I11311" s="49" t="s">
        <v>135</v>
      </c>
      <c r="J11311" s="76">
        <v>-169</v>
      </c>
      <c r="K11311" s="83" t="str">
        <f>IFERROR(IFERROR(VLOOKUP(I11311,'DE-PARA'!B:D,3,0),VLOOKUP(I11311,'DE-PARA'!C:D,2,0)),"NÃO ENCONTRADO")</f>
        <v>Outras Saídas</v>
      </c>
      <c r="L11311" s="50" t="str">
        <f>VLOOKUP(K11311,'Base -Receita-Despesa'!$B:$AS,1,FALSE)</f>
        <v>Outras Saídas</v>
      </c>
    </row>
    <row r="11312" spans="1:12" ht="15" customHeight="1" x14ac:dyDescent="0.3">
      <c r="A11312" s="82" t="str">
        <f t="shared" si="352"/>
        <v>2018</v>
      </c>
      <c r="B11312" s="72" t="s">
        <v>2228</v>
      </c>
      <c r="C11312" s="73" t="s">
        <v>138</v>
      </c>
      <c r="D11312" s="74" t="str">
        <f t="shared" si="353"/>
        <v>out/2018</v>
      </c>
      <c r="E11312" s="53">
        <v>43388</v>
      </c>
      <c r="F11312" s="75" t="s">
        <v>1070</v>
      </c>
      <c r="G11312" s="72" t="s">
        <v>2229</v>
      </c>
      <c r="H11312" s="49" t="s">
        <v>1071</v>
      </c>
      <c r="I11312" s="49" t="s">
        <v>1072</v>
      </c>
      <c r="J11312" s="76">
        <v>169</v>
      </c>
      <c r="K11312" s="83" t="str">
        <f>IFERROR(IFERROR(VLOOKUP(I11312,'DE-PARA'!B:D,3,0),VLOOKUP(I11312,'DE-PARA'!C:D,2,0)),"NÃO ENCONTRADO")</f>
        <v>ENTRADA CONTA APLICAÇÃO (+)</v>
      </c>
      <c r="L11312" s="50" t="str">
        <f>VLOOKUP(K11312,'Base -Receita-Despesa'!$B:$AS,1,FALSE)</f>
        <v>ENTRADA CONTA APLICAÇÃO (+)</v>
      </c>
    </row>
    <row r="11313" spans="1:12" ht="15" customHeight="1" x14ac:dyDescent="0.3">
      <c r="A11313" s="82" t="str">
        <f t="shared" si="352"/>
        <v>2018</v>
      </c>
      <c r="B11313" s="72" t="s">
        <v>2228</v>
      </c>
      <c r="C11313" s="73" t="s">
        <v>138</v>
      </c>
      <c r="D11313" s="74" t="str">
        <f t="shared" si="353"/>
        <v>out/2018</v>
      </c>
      <c r="E11313" s="53">
        <v>43390</v>
      </c>
      <c r="F11313" s="75" t="s">
        <v>208</v>
      </c>
      <c r="G11313" s="72" t="s">
        <v>3226</v>
      </c>
      <c r="H11313" s="49" t="s">
        <v>2421</v>
      </c>
      <c r="I11313" s="49" t="s">
        <v>846</v>
      </c>
      <c r="J11313" s="76">
        <v>-300</v>
      </c>
      <c r="K11313" s="83" t="str">
        <f>IFERROR(IFERROR(VLOOKUP(I11313,'DE-PARA'!B:D,3,0),VLOOKUP(I11313,'DE-PARA'!C:D,2,0)),"NÃO ENCONTRADO")</f>
        <v>Pessoal</v>
      </c>
      <c r="L11313" s="50" t="str">
        <f>VLOOKUP(K11313,'Base -Receita-Despesa'!$B:$AS,1,FALSE)</f>
        <v>Pessoal</v>
      </c>
    </row>
    <row r="11314" spans="1:12" ht="15" customHeight="1" x14ac:dyDescent="0.3">
      <c r="A11314" s="82" t="str">
        <f t="shared" si="352"/>
        <v>2018</v>
      </c>
      <c r="B11314" s="72" t="s">
        <v>2228</v>
      </c>
      <c r="C11314" s="73" t="s">
        <v>138</v>
      </c>
      <c r="D11314" s="74" t="str">
        <f t="shared" si="353"/>
        <v>out/2018</v>
      </c>
      <c r="E11314" s="53">
        <v>43390</v>
      </c>
      <c r="F11314" s="75" t="s">
        <v>1261</v>
      </c>
      <c r="G11314" s="72" t="s">
        <v>2229</v>
      </c>
      <c r="H11314" s="49" t="s">
        <v>2250</v>
      </c>
      <c r="I11314" s="49" t="s">
        <v>135</v>
      </c>
      <c r="J11314" s="76">
        <v>-9.5</v>
      </c>
      <c r="K11314" s="83" t="str">
        <f>IFERROR(IFERROR(VLOOKUP(I11314,'DE-PARA'!B:D,3,0),VLOOKUP(I11314,'DE-PARA'!C:D,2,0)),"NÃO ENCONTRADO")</f>
        <v>Outras Saídas</v>
      </c>
      <c r="L11314" s="50" t="str">
        <f>VLOOKUP(K11314,'Base -Receita-Despesa'!$B:$AS,1,FALSE)</f>
        <v>Outras Saídas</v>
      </c>
    </row>
    <row r="11315" spans="1:12" ht="15" customHeight="1" x14ac:dyDescent="0.3">
      <c r="A11315" s="82" t="str">
        <f t="shared" si="352"/>
        <v>2018</v>
      </c>
      <c r="B11315" s="72" t="s">
        <v>2228</v>
      </c>
      <c r="C11315" s="73" t="s">
        <v>138</v>
      </c>
      <c r="D11315" s="74" t="str">
        <f t="shared" si="353"/>
        <v>out/2018</v>
      </c>
      <c r="E11315" s="53">
        <v>43390</v>
      </c>
      <c r="F11315" s="75" t="s">
        <v>1070</v>
      </c>
      <c r="G11315" s="72" t="s">
        <v>2229</v>
      </c>
      <c r="H11315" s="49" t="s">
        <v>1071</v>
      </c>
      <c r="I11315" s="49" t="s">
        <v>1072</v>
      </c>
      <c r="J11315" s="76">
        <v>309.5</v>
      </c>
      <c r="K11315" s="83" t="str">
        <f>IFERROR(IFERROR(VLOOKUP(I11315,'DE-PARA'!B:D,3,0),VLOOKUP(I11315,'DE-PARA'!C:D,2,0)),"NÃO ENCONTRADO")</f>
        <v>ENTRADA CONTA APLICAÇÃO (+)</v>
      </c>
      <c r="L11315" s="50" t="str">
        <f>VLOOKUP(K11315,'Base -Receita-Despesa'!$B:$AS,1,FALSE)</f>
        <v>ENTRADA CONTA APLICAÇÃO (+)</v>
      </c>
    </row>
    <row r="11316" spans="1:12" ht="15" customHeight="1" x14ac:dyDescent="0.3">
      <c r="A11316" s="82" t="str">
        <f t="shared" si="352"/>
        <v>2018</v>
      </c>
      <c r="B11316" s="72" t="s">
        <v>2228</v>
      </c>
      <c r="C11316" s="73" t="s">
        <v>138</v>
      </c>
      <c r="D11316" s="74" t="str">
        <f t="shared" si="353"/>
        <v>out/2018</v>
      </c>
      <c r="E11316" s="53">
        <v>43392</v>
      </c>
      <c r="F11316" s="75" t="s">
        <v>3227</v>
      </c>
      <c r="G11316" s="72" t="s">
        <v>2229</v>
      </c>
      <c r="H11316" s="49" t="s">
        <v>3140</v>
      </c>
      <c r="I11316" s="49" t="s">
        <v>130</v>
      </c>
      <c r="J11316" s="76">
        <v>-220.65</v>
      </c>
      <c r="K11316" s="83" t="str">
        <f>IFERROR(IFERROR(VLOOKUP(I11316,'DE-PARA'!B:D,3,0),VLOOKUP(I11316,'DE-PARA'!C:D,2,0)),"NÃO ENCONTRADO")</f>
        <v>Rescisões Trabalhistas</v>
      </c>
      <c r="L11316" s="50" t="str">
        <f>VLOOKUP(K11316,'Base -Receita-Despesa'!$B:$AS,1,FALSE)</f>
        <v>Rescisões Trabalhistas</v>
      </c>
    </row>
    <row r="11317" spans="1:12" ht="15" customHeight="1" x14ac:dyDescent="0.3">
      <c r="A11317" s="82" t="str">
        <f t="shared" si="352"/>
        <v>2018</v>
      </c>
      <c r="B11317" s="72" t="s">
        <v>2228</v>
      </c>
      <c r="C11317" s="73" t="s">
        <v>138</v>
      </c>
      <c r="D11317" s="74" t="str">
        <f t="shared" si="353"/>
        <v>out/2018</v>
      </c>
      <c r="E11317" s="53">
        <v>43392</v>
      </c>
      <c r="F11317" s="75" t="s">
        <v>1261</v>
      </c>
      <c r="G11317" s="72" t="s">
        <v>2229</v>
      </c>
      <c r="H11317" s="49" t="s">
        <v>2250</v>
      </c>
      <c r="I11317" s="49" t="s">
        <v>135</v>
      </c>
      <c r="J11317" s="76">
        <v>-9.5</v>
      </c>
      <c r="K11317" s="83" t="str">
        <f>IFERROR(IFERROR(VLOOKUP(I11317,'DE-PARA'!B:D,3,0),VLOOKUP(I11317,'DE-PARA'!C:D,2,0)),"NÃO ENCONTRADO")</f>
        <v>Outras Saídas</v>
      </c>
      <c r="L11317" s="50" t="str">
        <f>VLOOKUP(K11317,'Base -Receita-Despesa'!$B:$AS,1,FALSE)</f>
        <v>Outras Saídas</v>
      </c>
    </row>
    <row r="11318" spans="1:12" ht="15" customHeight="1" x14ac:dyDescent="0.3">
      <c r="A11318" s="82" t="str">
        <f t="shared" ref="A11318:A11381" si="354">IF(K11318="NÃO ENCONTRADO",0,RIGHT(D11318,4))</f>
        <v>2018</v>
      </c>
      <c r="B11318" s="72" t="s">
        <v>2228</v>
      </c>
      <c r="C11318" s="73" t="s">
        <v>138</v>
      </c>
      <c r="D11318" s="74" t="str">
        <f t="shared" si="353"/>
        <v>out/2018</v>
      </c>
      <c r="E11318" s="53">
        <v>43392</v>
      </c>
      <c r="F11318" s="75" t="s">
        <v>1070</v>
      </c>
      <c r="G11318" s="72" t="s">
        <v>2229</v>
      </c>
      <c r="H11318" s="49" t="s">
        <v>1071</v>
      </c>
      <c r="I11318" s="49" t="s">
        <v>1072</v>
      </c>
      <c r="J11318" s="76">
        <v>230.15</v>
      </c>
      <c r="K11318" s="83" t="str">
        <f>IFERROR(IFERROR(VLOOKUP(I11318,'DE-PARA'!B:D,3,0),VLOOKUP(I11318,'DE-PARA'!C:D,2,0)),"NÃO ENCONTRADO")</f>
        <v>ENTRADA CONTA APLICAÇÃO (+)</v>
      </c>
      <c r="L11318" s="50" t="str">
        <f>VLOOKUP(K11318,'Base -Receita-Despesa'!$B:$AS,1,FALSE)</f>
        <v>ENTRADA CONTA APLICAÇÃO (+)</v>
      </c>
    </row>
    <row r="11319" spans="1:12" ht="15" customHeight="1" x14ac:dyDescent="0.3">
      <c r="A11319" s="82" t="str">
        <f t="shared" si="354"/>
        <v>2018</v>
      </c>
      <c r="B11319" s="72" t="s">
        <v>2240</v>
      </c>
      <c r="C11319" s="73" t="s">
        <v>138</v>
      </c>
      <c r="D11319" s="74" t="str">
        <f t="shared" si="353"/>
        <v>out/2018</v>
      </c>
      <c r="E11319" s="53">
        <v>43396</v>
      </c>
      <c r="F11319" s="75" t="s">
        <v>161</v>
      </c>
      <c r="G11319" s="72" t="s">
        <v>2229</v>
      </c>
      <c r="H11319" s="49" t="s">
        <v>161</v>
      </c>
      <c r="I11319" s="49" t="s">
        <v>2168</v>
      </c>
      <c r="J11319" s="76">
        <v>600000</v>
      </c>
      <c r="K11319" s="83" t="str">
        <f>IFERROR(IFERROR(VLOOKUP(I11319,'DE-PARA'!B:D,3,0),VLOOKUP(I11319,'DE-PARA'!C:D,2,0)),"NÃO ENCONTRADO")</f>
        <v>Repasses Contrato de Gestão</v>
      </c>
      <c r="L11319" s="50" t="str">
        <f>VLOOKUP(K11319,'Base -Receita-Despesa'!$B:$AS,1,FALSE)</f>
        <v>Repasses Contrato de Gestão</v>
      </c>
    </row>
    <row r="11320" spans="1:12" ht="15" customHeight="1" x14ac:dyDescent="0.3">
      <c r="A11320" s="82" t="str">
        <f t="shared" si="354"/>
        <v>2018</v>
      </c>
      <c r="B11320" s="72" t="s">
        <v>2240</v>
      </c>
      <c r="C11320" s="73" t="s">
        <v>138</v>
      </c>
      <c r="D11320" s="74" t="str">
        <f t="shared" si="353"/>
        <v>out/2018</v>
      </c>
      <c r="E11320" s="53">
        <v>43396</v>
      </c>
      <c r="F11320" s="75" t="s">
        <v>1261</v>
      </c>
      <c r="G11320" s="72" t="s">
        <v>2229</v>
      </c>
      <c r="H11320" s="49" t="s">
        <v>2338</v>
      </c>
      <c r="I11320" s="49" t="s">
        <v>135</v>
      </c>
      <c r="J11320" s="76">
        <v>-169</v>
      </c>
      <c r="K11320" s="83" t="str">
        <f>IFERROR(IFERROR(VLOOKUP(I11320,'DE-PARA'!B:D,3,0),VLOOKUP(I11320,'DE-PARA'!C:D,2,0)),"NÃO ENCONTRADO")</f>
        <v>Outras Saídas</v>
      </c>
      <c r="L11320" s="50" t="str">
        <f>VLOOKUP(K11320,'Base -Receita-Despesa'!$B:$AS,1,FALSE)</f>
        <v>Outras Saídas</v>
      </c>
    </row>
    <row r="11321" spans="1:12" ht="15" customHeight="1" x14ac:dyDescent="0.3">
      <c r="A11321" s="82" t="str">
        <f t="shared" si="354"/>
        <v>2018</v>
      </c>
      <c r="B11321" s="72" t="s">
        <v>2240</v>
      </c>
      <c r="C11321" s="73" t="s">
        <v>138</v>
      </c>
      <c r="D11321" s="74" t="str">
        <f t="shared" si="353"/>
        <v>out/2018</v>
      </c>
      <c r="E11321" s="53">
        <v>43397</v>
      </c>
      <c r="F11321" s="75" t="s">
        <v>1061</v>
      </c>
      <c r="G11321" s="72" t="s">
        <v>2229</v>
      </c>
      <c r="H11321" s="49" t="s">
        <v>2251</v>
      </c>
      <c r="I11321" s="49" t="s">
        <v>126</v>
      </c>
      <c r="J11321" s="76">
        <v>-500000</v>
      </c>
      <c r="K11321" s="83" t="str">
        <f>IFERROR(IFERROR(VLOOKUP(I11321,'DE-PARA'!B:D,3,0),VLOOKUP(I11321,'DE-PARA'!C:D,2,0)),"NÃO ENCONTRADO")</f>
        <v>TEV – Transferências Entre Contas (Entradas)</v>
      </c>
      <c r="L11321" s="50" t="str">
        <f>VLOOKUP(K11321,'Base -Receita-Despesa'!$B:$AS,1,FALSE)</f>
        <v>TEV – Transferências Entre Contas (Entradas)</v>
      </c>
    </row>
    <row r="11322" spans="1:12" ht="15" customHeight="1" x14ac:dyDescent="0.3">
      <c r="A11322" s="82" t="str">
        <f t="shared" si="354"/>
        <v>2018</v>
      </c>
      <c r="B11322" s="72" t="s">
        <v>2228</v>
      </c>
      <c r="C11322" s="73" t="s">
        <v>138</v>
      </c>
      <c r="D11322" s="74" t="str">
        <f t="shared" si="353"/>
        <v>out/2018</v>
      </c>
      <c r="E11322" s="53">
        <v>43397</v>
      </c>
      <c r="F11322" s="75" t="s">
        <v>1061</v>
      </c>
      <c r="G11322" s="72" t="s">
        <v>2229</v>
      </c>
      <c r="H11322" s="49" t="s">
        <v>2251</v>
      </c>
      <c r="I11322" s="49" t="s">
        <v>126</v>
      </c>
      <c r="J11322" s="76">
        <v>500000</v>
      </c>
      <c r="K11322" s="83" t="str">
        <f>IFERROR(IFERROR(VLOOKUP(I11322,'DE-PARA'!B:D,3,0),VLOOKUP(I11322,'DE-PARA'!C:D,2,0)),"NÃO ENCONTRADO")</f>
        <v>TEV – Transferências Entre Contas (Entradas)</v>
      </c>
      <c r="L11322" s="50" t="str">
        <f>VLOOKUP(K11322,'Base -Receita-Despesa'!$B:$AS,1,FALSE)</f>
        <v>TEV – Transferências Entre Contas (Entradas)</v>
      </c>
    </row>
    <row r="11323" spans="1:12" ht="15" customHeight="1" x14ac:dyDescent="0.3">
      <c r="A11323" s="82" t="str">
        <f t="shared" si="354"/>
        <v>2018</v>
      </c>
      <c r="B11323" s="72" t="s">
        <v>2228</v>
      </c>
      <c r="C11323" s="73" t="s">
        <v>138</v>
      </c>
      <c r="D11323" s="74" t="str">
        <f t="shared" si="353"/>
        <v>out/2018</v>
      </c>
      <c r="E11323" s="53">
        <v>43397</v>
      </c>
      <c r="F11323" s="75">
        <v>9</v>
      </c>
      <c r="G11323" s="72" t="s">
        <v>2229</v>
      </c>
      <c r="H11323" s="49" t="s">
        <v>3189</v>
      </c>
      <c r="I11323" s="49" t="s">
        <v>2176</v>
      </c>
      <c r="J11323" s="76">
        <v>-339975.09</v>
      </c>
      <c r="K11323" s="83" t="str">
        <f>IFERROR(IFERROR(VLOOKUP(I11323,'DE-PARA'!B:D,3,0),VLOOKUP(I11323,'DE-PARA'!C:D,2,0)),"NÃO ENCONTRADO")</f>
        <v>Pessoal</v>
      </c>
      <c r="L11323" s="50" t="str">
        <f>VLOOKUP(K11323,'Base -Receita-Despesa'!$B:$AS,1,FALSE)</f>
        <v>Pessoal</v>
      </c>
    </row>
    <row r="11324" spans="1:12" ht="15" customHeight="1" x14ac:dyDescent="0.3">
      <c r="A11324" s="82" t="str">
        <f t="shared" si="354"/>
        <v>2018</v>
      </c>
      <c r="B11324" s="72" t="s">
        <v>2228</v>
      </c>
      <c r="C11324" s="73" t="s">
        <v>138</v>
      </c>
      <c r="D11324" s="74" t="str">
        <f t="shared" si="353"/>
        <v>out/2018</v>
      </c>
      <c r="E11324" s="53">
        <v>43397</v>
      </c>
      <c r="F11324" s="75">
        <v>12</v>
      </c>
      <c r="G11324" s="72" t="s">
        <v>2229</v>
      </c>
      <c r="H11324" s="49" t="s">
        <v>3189</v>
      </c>
      <c r="I11324" s="49" t="s">
        <v>2176</v>
      </c>
      <c r="J11324" s="76">
        <v>-9910.56</v>
      </c>
      <c r="K11324" s="83" t="str">
        <f>IFERROR(IFERROR(VLOOKUP(I11324,'DE-PARA'!B:D,3,0),VLOOKUP(I11324,'DE-PARA'!C:D,2,0)),"NÃO ENCONTRADO")</f>
        <v>Pessoal</v>
      </c>
      <c r="L11324" s="50" t="str">
        <f>VLOOKUP(K11324,'Base -Receita-Despesa'!$B:$AS,1,FALSE)</f>
        <v>Pessoal</v>
      </c>
    </row>
    <row r="11325" spans="1:12" ht="15" customHeight="1" x14ac:dyDescent="0.3">
      <c r="A11325" s="82" t="str">
        <f t="shared" si="354"/>
        <v>2018</v>
      </c>
      <c r="B11325" s="72" t="s">
        <v>2228</v>
      </c>
      <c r="C11325" s="73" t="s">
        <v>138</v>
      </c>
      <c r="D11325" s="74" t="str">
        <f t="shared" si="353"/>
        <v>out/2018</v>
      </c>
      <c r="E11325" s="53">
        <v>43397</v>
      </c>
      <c r="F11325" s="75" t="s">
        <v>1261</v>
      </c>
      <c r="G11325" s="72" t="s">
        <v>2229</v>
      </c>
      <c r="H11325" s="49" t="s">
        <v>2250</v>
      </c>
      <c r="I11325" s="49" t="s">
        <v>135</v>
      </c>
      <c r="J11325" s="76">
        <v>-9.5</v>
      </c>
      <c r="K11325" s="83" t="str">
        <f>IFERROR(IFERROR(VLOOKUP(I11325,'DE-PARA'!B:D,3,0),VLOOKUP(I11325,'DE-PARA'!C:D,2,0)),"NÃO ENCONTRADO")</f>
        <v>Outras Saídas</v>
      </c>
      <c r="L11325" s="50" t="str">
        <f>VLOOKUP(K11325,'Base -Receita-Despesa'!$B:$AS,1,FALSE)</f>
        <v>Outras Saídas</v>
      </c>
    </row>
    <row r="11326" spans="1:12" ht="15" customHeight="1" x14ac:dyDescent="0.3">
      <c r="A11326" s="82" t="str">
        <f t="shared" si="354"/>
        <v>2018</v>
      </c>
      <c r="B11326" s="72" t="s">
        <v>2228</v>
      </c>
      <c r="C11326" s="73" t="s">
        <v>138</v>
      </c>
      <c r="D11326" s="74" t="str">
        <f t="shared" si="353"/>
        <v>out/2018</v>
      </c>
      <c r="E11326" s="53">
        <v>43397</v>
      </c>
      <c r="F11326" s="75" t="s">
        <v>1261</v>
      </c>
      <c r="G11326" s="72" t="s">
        <v>2229</v>
      </c>
      <c r="H11326" s="49" t="s">
        <v>2250</v>
      </c>
      <c r="I11326" s="49" t="s">
        <v>135</v>
      </c>
      <c r="J11326" s="76">
        <v>-9.5</v>
      </c>
      <c r="K11326" s="83" t="str">
        <f>IFERROR(IFERROR(VLOOKUP(I11326,'DE-PARA'!B:D,3,0),VLOOKUP(I11326,'DE-PARA'!C:D,2,0)),"NÃO ENCONTRADO")</f>
        <v>Outras Saídas</v>
      </c>
      <c r="L11326" s="50" t="str">
        <f>VLOOKUP(K11326,'Base -Receita-Despesa'!$B:$AS,1,FALSE)</f>
        <v>Outras Saídas</v>
      </c>
    </row>
    <row r="11327" spans="1:12" ht="15" customHeight="1" x14ac:dyDescent="0.3">
      <c r="A11327" s="82" t="str">
        <f t="shared" si="354"/>
        <v>2018</v>
      </c>
      <c r="B11327" s="72" t="s">
        <v>2240</v>
      </c>
      <c r="C11327" s="73" t="s">
        <v>138</v>
      </c>
      <c r="D11327" s="74" t="str">
        <f t="shared" si="353"/>
        <v>out/2018</v>
      </c>
      <c r="E11327" s="53">
        <v>43398</v>
      </c>
      <c r="F11327" s="75" t="s">
        <v>1061</v>
      </c>
      <c r="G11327" s="72" t="s">
        <v>2229</v>
      </c>
      <c r="H11327" s="49" t="s">
        <v>2251</v>
      </c>
      <c r="I11327" s="49" t="s">
        <v>126</v>
      </c>
      <c r="J11327" s="76">
        <v>-99831</v>
      </c>
      <c r="K11327" s="83" t="str">
        <f>IFERROR(IFERROR(VLOOKUP(I11327,'DE-PARA'!B:D,3,0),VLOOKUP(I11327,'DE-PARA'!C:D,2,0)),"NÃO ENCONTRADO")</f>
        <v>TEV – Transferências Entre Contas (Entradas)</v>
      </c>
      <c r="L11327" s="50" t="str">
        <f>VLOOKUP(K11327,'Base -Receita-Despesa'!$B:$AS,1,FALSE)</f>
        <v>TEV – Transferências Entre Contas (Entradas)</v>
      </c>
    </row>
    <row r="11328" spans="1:12" ht="15" customHeight="1" x14ac:dyDescent="0.3">
      <c r="A11328" s="82" t="str">
        <f t="shared" si="354"/>
        <v>2018</v>
      </c>
      <c r="B11328" s="72" t="s">
        <v>2228</v>
      </c>
      <c r="C11328" s="73" t="s">
        <v>138</v>
      </c>
      <c r="D11328" s="74" t="str">
        <f t="shared" si="353"/>
        <v>out/2018</v>
      </c>
      <c r="E11328" s="53">
        <v>43398</v>
      </c>
      <c r="F11328" s="75" t="s">
        <v>1061</v>
      </c>
      <c r="G11328" s="72" t="s">
        <v>2229</v>
      </c>
      <c r="H11328" s="49" t="s">
        <v>2251</v>
      </c>
      <c r="I11328" s="49" t="s">
        <v>126</v>
      </c>
      <c r="J11328" s="76">
        <v>99831</v>
      </c>
      <c r="K11328" s="83" t="str">
        <f>IFERROR(IFERROR(VLOOKUP(I11328,'DE-PARA'!B:D,3,0),VLOOKUP(I11328,'DE-PARA'!C:D,2,0)),"NÃO ENCONTRADO")</f>
        <v>TEV – Transferências Entre Contas (Entradas)</v>
      </c>
      <c r="L11328" s="50" t="str">
        <f>VLOOKUP(K11328,'Base -Receita-Despesa'!$B:$AS,1,FALSE)</f>
        <v>TEV – Transferências Entre Contas (Entradas)</v>
      </c>
    </row>
    <row r="11329" spans="1:12" ht="15" customHeight="1" x14ac:dyDescent="0.3">
      <c r="A11329" s="82" t="str">
        <f t="shared" si="354"/>
        <v>2018</v>
      </c>
      <c r="B11329" s="72" t="s">
        <v>2228</v>
      </c>
      <c r="C11329" s="73" t="s">
        <v>138</v>
      </c>
      <c r="D11329" s="74" t="str">
        <f t="shared" si="353"/>
        <v>out/2018</v>
      </c>
      <c r="E11329" s="53">
        <v>43398</v>
      </c>
      <c r="F11329" s="75" t="s">
        <v>3228</v>
      </c>
      <c r="G11329" s="72" t="s">
        <v>2229</v>
      </c>
      <c r="H11329" s="49" t="s">
        <v>3228</v>
      </c>
      <c r="I11329" s="49" t="s">
        <v>194</v>
      </c>
      <c r="J11329" s="76">
        <v>-3408.97</v>
      </c>
      <c r="K11329" s="83" t="str">
        <f>IFERROR(IFERROR(VLOOKUP(I11329,'DE-PARA'!B:D,3,0),VLOOKUP(I11329,'DE-PARA'!C:D,2,0)),"NÃO ENCONTRADO")</f>
        <v>Encargos sobre Folha de Pagamento</v>
      </c>
      <c r="L11329" s="50" t="str">
        <f>VLOOKUP(K11329,'Base -Receita-Despesa'!$B:$AS,1,FALSE)</f>
        <v>Encargos sobre Folha de Pagamento</v>
      </c>
    </row>
    <row r="11330" spans="1:12" ht="15" customHeight="1" x14ac:dyDescent="0.3">
      <c r="A11330" s="82" t="str">
        <f t="shared" si="354"/>
        <v>2018</v>
      </c>
      <c r="B11330" s="72" t="s">
        <v>2228</v>
      </c>
      <c r="C11330" s="73" t="s">
        <v>138</v>
      </c>
      <c r="D11330" s="74" t="str">
        <f t="shared" si="353"/>
        <v>out/2018</v>
      </c>
      <c r="E11330" s="53">
        <v>43398</v>
      </c>
      <c r="F11330" s="75" t="s">
        <v>3229</v>
      </c>
      <c r="G11330" s="72" t="s">
        <v>2229</v>
      </c>
      <c r="H11330" s="49" t="s">
        <v>3229</v>
      </c>
      <c r="I11330" s="49" t="s">
        <v>128</v>
      </c>
      <c r="J11330" s="76">
        <v>-28771.53</v>
      </c>
      <c r="K11330" s="83" t="str">
        <f>IFERROR(IFERROR(VLOOKUP(I11330,'DE-PARA'!B:D,3,0),VLOOKUP(I11330,'DE-PARA'!C:D,2,0)),"NÃO ENCONTRADO")</f>
        <v>Encargos sobre Folha de Pagamento</v>
      </c>
      <c r="L11330" s="50" t="str">
        <f>VLOOKUP(K11330,'Base -Receita-Despesa'!$B:$AS,1,FALSE)</f>
        <v>Encargos sobre Folha de Pagamento</v>
      </c>
    </row>
    <row r="11331" spans="1:12" ht="15" customHeight="1" x14ac:dyDescent="0.3">
      <c r="A11331" s="82" t="str">
        <f t="shared" si="354"/>
        <v>2018</v>
      </c>
      <c r="B11331" s="72" t="s">
        <v>2228</v>
      </c>
      <c r="C11331" s="73" t="s">
        <v>138</v>
      </c>
      <c r="D11331" s="74" t="str">
        <f t="shared" si="353"/>
        <v>out/2018</v>
      </c>
      <c r="E11331" s="53">
        <v>43398</v>
      </c>
      <c r="F11331" s="75">
        <v>412805</v>
      </c>
      <c r="G11331" s="72" t="s">
        <v>2229</v>
      </c>
      <c r="H11331" s="49" t="s">
        <v>2377</v>
      </c>
      <c r="I11331" s="49" t="s">
        <v>846</v>
      </c>
      <c r="J11331" s="76">
        <v>-1623.34</v>
      </c>
      <c r="K11331" s="83" t="str">
        <f>IFERROR(IFERROR(VLOOKUP(I11331,'DE-PARA'!B:D,3,0),VLOOKUP(I11331,'DE-PARA'!C:D,2,0)),"NÃO ENCONTRADO")</f>
        <v>Pessoal</v>
      </c>
      <c r="L11331" s="50" t="str">
        <f>VLOOKUP(K11331,'Base -Receita-Despesa'!$B:$AS,1,FALSE)</f>
        <v>Pessoal</v>
      </c>
    </row>
    <row r="11332" spans="1:12" ht="15" customHeight="1" x14ac:dyDescent="0.3">
      <c r="A11332" s="82" t="str">
        <f t="shared" si="354"/>
        <v>2018</v>
      </c>
      <c r="B11332" s="72" t="s">
        <v>2228</v>
      </c>
      <c r="C11332" s="73" t="s">
        <v>138</v>
      </c>
      <c r="D11332" s="74" t="str">
        <f t="shared" ref="D11332:D11395" si="355">TEXT(E11332,"mmm/aaaa")</f>
        <v>out/2018</v>
      </c>
      <c r="E11332" s="53">
        <v>43398</v>
      </c>
      <c r="F11332" s="75">
        <v>412805</v>
      </c>
      <c r="G11332" s="72" t="s">
        <v>2229</v>
      </c>
      <c r="H11332" s="49" t="s">
        <v>2377</v>
      </c>
      <c r="I11332" s="49" t="s">
        <v>562</v>
      </c>
      <c r="J11332" s="76">
        <v>-32.47</v>
      </c>
      <c r="K11332" s="83" t="str">
        <f>IFERROR(IFERROR(VLOOKUP(I11332,'DE-PARA'!B:D,3,0),VLOOKUP(I11332,'DE-PARA'!C:D,2,0)),"NÃO ENCONTRADO")</f>
        <v>Outras Saídas</v>
      </c>
      <c r="L11332" s="50" t="str">
        <f>VLOOKUP(K11332,'Base -Receita-Despesa'!$B:$AS,1,FALSE)</f>
        <v>Outras Saídas</v>
      </c>
    </row>
    <row r="11333" spans="1:12" ht="15" customHeight="1" x14ac:dyDescent="0.3">
      <c r="A11333" s="82" t="str">
        <f t="shared" si="354"/>
        <v>2018</v>
      </c>
      <c r="B11333" s="72" t="s">
        <v>2228</v>
      </c>
      <c r="C11333" s="73" t="s">
        <v>138</v>
      </c>
      <c r="D11333" s="74" t="str">
        <f t="shared" si="355"/>
        <v>out/2018</v>
      </c>
      <c r="E11333" s="53">
        <v>43398</v>
      </c>
      <c r="F11333" s="75">
        <v>16813</v>
      </c>
      <c r="G11333" s="72" t="s">
        <v>2229</v>
      </c>
      <c r="H11333" s="49" t="s">
        <v>364</v>
      </c>
      <c r="I11333" s="49" t="s">
        <v>2183</v>
      </c>
      <c r="J11333" s="76">
        <v>-475.83</v>
      </c>
      <c r="K11333" s="83" t="str">
        <f>IFERROR(IFERROR(VLOOKUP(I11333,'DE-PARA'!B:D,3,0),VLOOKUP(I11333,'DE-PARA'!C:D,2,0)),"NÃO ENCONTRADO")</f>
        <v>Materiais</v>
      </c>
      <c r="L11333" s="50" t="str">
        <f>VLOOKUP(K11333,'Base -Receita-Despesa'!$B:$AS,1,FALSE)</f>
        <v>Materiais</v>
      </c>
    </row>
    <row r="11334" spans="1:12" ht="15" customHeight="1" x14ac:dyDescent="0.3">
      <c r="A11334" s="82" t="str">
        <f t="shared" si="354"/>
        <v>2018</v>
      </c>
      <c r="B11334" s="72" t="s">
        <v>2228</v>
      </c>
      <c r="C11334" s="73" t="s">
        <v>138</v>
      </c>
      <c r="D11334" s="74" t="str">
        <f t="shared" si="355"/>
        <v>out/2018</v>
      </c>
      <c r="E11334" s="53">
        <v>43398</v>
      </c>
      <c r="F11334" s="75">
        <v>16813</v>
      </c>
      <c r="G11334" s="72" t="s">
        <v>2229</v>
      </c>
      <c r="H11334" s="49" t="s">
        <v>364</v>
      </c>
      <c r="I11334" s="49" t="s">
        <v>562</v>
      </c>
      <c r="J11334" s="76">
        <v>-10.16</v>
      </c>
      <c r="K11334" s="83" t="str">
        <f>IFERROR(IFERROR(VLOOKUP(I11334,'DE-PARA'!B:D,3,0),VLOOKUP(I11334,'DE-PARA'!C:D,2,0)),"NÃO ENCONTRADO")</f>
        <v>Outras Saídas</v>
      </c>
      <c r="L11334" s="50" t="str">
        <f>VLOOKUP(K11334,'Base -Receita-Despesa'!$B:$AS,1,FALSE)</f>
        <v>Outras Saídas</v>
      </c>
    </row>
    <row r="11335" spans="1:12" ht="15" customHeight="1" x14ac:dyDescent="0.3">
      <c r="A11335" s="82" t="str">
        <f t="shared" si="354"/>
        <v>2018</v>
      </c>
      <c r="B11335" s="72" t="s">
        <v>2228</v>
      </c>
      <c r="C11335" s="73" t="s">
        <v>138</v>
      </c>
      <c r="D11335" s="74" t="str">
        <f t="shared" si="355"/>
        <v>out/2018</v>
      </c>
      <c r="E11335" s="53">
        <v>43398</v>
      </c>
      <c r="F11335" s="75">
        <v>2189647</v>
      </c>
      <c r="G11335" s="72" t="s">
        <v>2229</v>
      </c>
      <c r="H11335" s="49" t="s">
        <v>2684</v>
      </c>
      <c r="I11335" s="49" t="s">
        <v>145</v>
      </c>
      <c r="J11335" s="76">
        <v>-2882.95</v>
      </c>
      <c r="K11335" s="83" t="str">
        <f>IFERROR(IFERROR(VLOOKUP(I11335,'DE-PARA'!B:D,3,0),VLOOKUP(I11335,'DE-PARA'!C:D,2,0)),"NÃO ENCONTRADO")</f>
        <v>Serviços</v>
      </c>
      <c r="L11335" s="50" t="str">
        <f>VLOOKUP(K11335,'Base -Receita-Despesa'!$B:$AS,1,FALSE)</f>
        <v>Serviços</v>
      </c>
    </row>
    <row r="11336" spans="1:12" ht="15" customHeight="1" x14ac:dyDescent="0.3">
      <c r="A11336" s="82" t="str">
        <f t="shared" si="354"/>
        <v>2018</v>
      </c>
      <c r="B11336" s="72" t="s">
        <v>2240</v>
      </c>
      <c r="C11336" s="73" t="s">
        <v>138</v>
      </c>
      <c r="D11336" s="74" t="str">
        <f t="shared" si="355"/>
        <v>out/2018</v>
      </c>
      <c r="E11336" s="53">
        <v>43399</v>
      </c>
      <c r="F11336" s="75" t="s">
        <v>161</v>
      </c>
      <c r="G11336" s="72" t="s">
        <v>2229</v>
      </c>
      <c r="H11336" s="49" t="s">
        <v>161</v>
      </c>
      <c r="I11336" s="49" t="s">
        <v>2168</v>
      </c>
      <c r="J11336" s="76">
        <v>341292.73</v>
      </c>
      <c r="K11336" s="83" t="str">
        <f>IFERROR(IFERROR(VLOOKUP(I11336,'DE-PARA'!B:D,3,0),VLOOKUP(I11336,'DE-PARA'!C:D,2,0)),"NÃO ENCONTRADO")</f>
        <v>Repasses Contrato de Gestão</v>
      </c>
      <c r="L11336" s="50" t="str">
        <f>VLOOKUP(K11336,'Base -Receita-Despesa'!$B:$AS,1,FALSE)</f>
        <v>Repasses Contrato de Gestão</v>
      </c>
    </row>
    <row r="11337" spans="1:12" ht="15" customHeight="1" x14ac:dyDescent="0.3">
      <c r="A11337" s="82" t="str">
        <f t="shared" si="354"/>
        <v>2018</v>
      </c>
      <c r="B11337" s="72" t="s">
        <v>2240</v>
      </c>
      <c r="C11337" s="73" t="s">
        <v>138</v>
      </c>
      <c r="D11337" s="74" t="str">
        <f t="shared" si="355"/>
        <v>out/2018</v>
      </c>
      <c r="E11337" s="53">
        <v>43399</v>
      </c>
      <c r="F11337" s="75" t="s">
        <v>161</v>
      </c>
      <c r="G11337" s="72" t="s">
        <v>2229</v>
      </c>
      <c r="H11337" s="49" t="s">
        <v>161</v>
      </c>
      <c r="I11337" s="49" t="s">
        <v>2168</v>
      </c>
      <c r="J11337" s="76">
        <v>687111.06</v>
      </c>
      <c r="K11337" s="83" t="str">
        <f>IFERROR(IFERROR(VLOOKUP(I11337,'DE-PARA'!B:D,3,0),VLOOKUP(I11337,'DE-PARA'!C:D,2,0)),"NÃO ENCONTRADO")</f>
        <v>Repasses Contrato de Gestão</v>
      </c>
      <c r="L11337" s="50" t="str">
        <f>VLOOKUP(K11337,'Base -Receita-Despesa'!$B:$AS,1,FALSE)</f>
        <v>Repasses Contrato de Gestão</v>
      </c>
    </row>
    <row r="11338" spans="1:12" ht="15" customHeight="1" x14ac:dyDescent="0.3">
      <c r="A11338" s="82" t="str">
        <f t="shared" si="354"/>
        <v>2018</v>
      </c>
      <c r="B11338" s="72" t="s">
        <v>2240</v>
      </c>
      <c r="C11338" s="73" t="s">
        <v>138</v>
      </c>
      <c r="D11338" s="74" t="str">
        <f t="shared" si="355"/>
        <v>out/2018</v>
      </c>
      <c r="E11338" s="53">
        <v>43399</v>
      </c>
      <c r="F11338" s="75" t="s">
        <v>1061</v>
      </c>
      <c r="G11338" s="72" t="s">
        <v>2229</v>
      </c>
      <c r="H11338" s="49" t="s">
        <v>2251</v>
      </c>
      <c r="I11338" s="49" t="s">
        <v>126</v>
      </c>
      <c r="J11338" s="76">
        <v>-500000</v>
      </c>
      <c r="K11338" s="83" t="str">
        <f>IFERROR(IFERROR(VLOOKUP(I11338,'DE-PARA'!B:D,3,0),VLOOKUP(I11338,'DE-PARA'!C:D,2,0)),"NÃO ENCONTRADO")</f>
        <v>TEV – Transferências Entre Contas (Entradas)</v>
      </c>
      <c r="L11338" s="50" t="str">
        <f>VLOOKUP(K11338,'Base -Receita-Despesa'!$B:$AS,1,FALSE)</f>
        <v>TEV – Transferências Entre Contas (Entradas)</v>
      </c>
    </row>
    <row r="11339" spans="1:12" ht="15" customHeight="1" x14ac:dyDescent="0.3">
      <c r="A11339" s="82" t="str">
        <f t="shared" si="354"/>
        <v>2018</v>
      </c>
      <c r="B11339" s="72" t="s">
        <v>2228</v>
      </c>
      <c r="C11339" s="73" t="s">
        <v>138</v>
      </c>
      <c r="D11339" s="74" t="str">
        <f t="shared" si="355"/>
        <v>out/2018</v>
      </c>
      <c r="E11339" s="53">
        <v>43399</v>
      </c>
      <c r="F11339" s="75" t="s">
        <v>1061</v>
      </c>
      <c r="G11339" s="72" t="s">
        <v>2229</v>
      </c>
      <c r="H11339" s="49" t="s">
        <v>2251</v>
      </c>
      <c r="I11339" s="49" t="s">
        <v>126</v>
      </c>
      <c r="J11339" s="76">
        <v>500000</v>
      </c>
      <c r="K11339" s="83" t="str">
        <f>IFERROR(IFERROR(VLOOKUP(I11339,'DE-PARA'!B:D,3,0),VLOOKUP(I11339,'DE-PARA'!C:D,2,0)),"NÃO ENCONTRADO")</f>
        <v>TEV – Transferências Entre Contas (Entradas)</v>
      </c>
      <c r="L11339" s="50" t="str">
        <f>VLOOKUP(K11339,'Base -Receita-Despesa'!$B:$AS,1,FALSE)</f>
        <v>TEV – Transferências Entre Contas (Entradas)</v>
      </c>
    </row>
    <row r="11340" spans="1:12" ht="15" customHeight="1" x14ac:dyDescent="0.3">
      <c r="A11340" s="82" t="str">
        <f t="shared" si="354"/>
        <v>2018</v>
      </c>
      <c r="B11340" s="72" t="s">
        <v>2228</v>
      </c>
      <c r="C11340" s="73" t="s">
        <v>138</v>
      </c>
      <c r="D11340" s="74" t="str">
        <f t="shared" si="355"/>
        <v>out/2018</v>
      </c>
      <c r="E11340" s="53">
        <v>43399</v>
      </c>
      <c r="F11340" s="75">
        <v>84184</v>
      </c>
      <c r="G11340" s="72" t="s">
        <v>2229</v>
      </c>
      <c r="H11340" s="49" t="s">
        <v>1022</v>
      </c>
      <c r="I11340" s="49" t="s">
        <v>2183</v>
      </c>
      <c r="J11340" s="76">
        <v>-3290</v>
      </c>
      <c r="K11340" s="83" t="str">
        <f>IFERROR(IFERROR(VLOOKUP(I11340,'DE-PARA'!B:D,3,0),VLOOKUP(I11340,'DE-PARA'!C:D,2,0)),"NÃO ENCONTRADO")</f>
        <v>Materiais</v>
      </c>
      <c r="L11340" s="50" t="str">
        <f>VLOOKUP(K11340,'Base -Receita-Despesa'!$B:$AS,1,FALSE)</f>
        <v>Materiais</v>
      </c>
    </row>
    <row r="11341" spans="1:12" ht="15" customHeight="1" x14ac:dyDescent="0.3">
      <c r="A11341" s="82" t="str">
        <f t="shared" si="354"/>
        <v>2018</v>
      </c>
      <c r="B11341" s="72" t="s">
        <v>2228</v>
      </c>
      <c r="C11341" s="73" t="s">
        <v>138</v>
      </c>
      <c r="D11341" s="74" t="str">
        <f t="shared" si="355"/>
        <v>out/2018</v>
      </c>
      <c r="E11341" s="53">
        <v>43399</v>
      </c>
      <c r="F11341" s="75">
        <v>316</v>
      </c>
      <c r="G11341" s="72" t="s">
        <v>2229</v>
      </c>
      <c r="H11341" s="49" t="s">
        <v>2395</v>
      </c>
      <c r="I11341" s="49" t="s">
        <v>215</v>
      </c>
      <c r="J11341" s="76">
        <v>-12500</v>
      </c>
      <c r="K11341" s="83" t="str">
        <f>IFERROR(IFERROR(VLOOKUP(I11341,'DE-PARA'!B:D,3,0),VLOOKUP(I11341,'DE-PARA'!C:D,2,0)),"NÃO ENCONTRADO")</f>
        <v>Serviços</v>
      </c>
      <c r="L11341" s="50" t="str">
        <f>VLOOKUP(K11341,'Base -Receita-Despesa'!$B:$AS,1,FALSE)</f>
        <v>Serviços</v>
      </c>
    </row>
    <row r="11342" spans="1:12" ht="15" customHeight="1" x14ac:dyDescent="0.3">
      <c r="A11342" s="82" t="str">
        <f t="shared" si="354"/>
        <v>2018</v>
      </c>
      <c r="B11342" s="72" t="s">
        <v>2228</v>
      </c>
      <c r="C11342" s="73" t="s">
        <v>138</v>
      </c>
      <c r="D11342" s="74" t="str">
        <f t="shared" si="355"/>
        <v>out/2018</v>
      </c>
      <c r="E11342" s="53">
        <v>43399</v>
      </c>
      <c r="F11342" s="75">
        <v>130</v>
      </c>
      <c r="G11342" s="72" t="s">
        <v>2229</v>
      </c>
      <c r="H11342" s="49" t="s">
        <v>2353</v>
      </c>
      <c r="I11342" s="49" t="s">
        <v>179</v>
      </c>
      <c r="J11342" s="76">
        <v>-43871.89</v>
      </c>
      <c r="K11342" s="83" t="str">
        <f>IFERROR(IFERROR(VLOOKUP(I11342,'DE-PARA'!B:D,3,0),VLOOKUP(I11342,'DE-PARA'!C:D,2,0)),"NÃO ENCONTRADO")</f>
        <v>Serviços</v>
      </c>
      <c r="L11342" s="50" t="str">
        <f>VLOOKUP(K11342,'Base -Receita-Despesa'!$B:$AS,1,FALSE)</f>
        <v>Serviços</v>
      </c>
    </row>
    <row r="11343" spans="1:12" ht="15" customHeight="1" x14ac:dyDescent="0.3">
      <c r="A11343" s="82" t="str">
        <f t="shared" si="354"/>
        <v>2018</v>
      </c>
      <c r="B11343" s="72" t="s">
        <v>2228</v>
      </c>
      <c r="C11343" s="73" t="s">
        <v>138</v>
      </c>
      <c r="D11343" s="74" t="str">
        <f t="shared" si="355"/>
        <v>out/2018</v>
      </c>
      <c r="E11343" s="53">
        <v>43399</v>
      </c>
      <c r="F11343" s="75">
        <v>129</v>
      </c>
      <c r="G11343" s="72" t="s">
        <v>2229</v>
      </c>
      <c r="H11343" s="49" t="s">
        <v>2353</v>
      </c>
      <c r="I11343" s="49" t="s">
        <v>188</v>
      </c>
      <c r="J11343" s="76">
        <v>-20358.88</v>
      </c>
      <c r="K11343" s="83" t="str">
        <f>IFERROR(IFERROR(VLOOKUP(I11343,'DE-PARA'!B:D,3,0),VLOOKUP(I11343,'DE-PARA'!C:D,2,0)),"NÃO ENCONTRADO")</f>
        <v>Serviços</v>
      </c>
      <c r="L11343" s="50" t="str">
        <f>VLOOKUP(K11343,'Base -Receita-Despesa'!$B:$AS,1,FALSE)</f>
        <v>Serviços</v>
      </c>
    </row>
    <row r="11344" spans="1:12" ht="15" customHeight="1" x14ac:dyDescent="0.3">
      <c r="A11344" s="82" t="str">
        <f t="shared" si="354"/>
        <v>2018</v>
      </c>
      <c r="B11344" s="72" t="s">
        <v>2228</v>
      </c>
      <c r="C11344" s="73" t="s">
        <v>138</v>
      </c>
      <c r="D11344" s="74" t="str">
        <f t="shared" si="355"/>
        <v>out/2018</v>
      </c>
      <c r="E11344" s="53">
        <v>43399</v>
      </c>
      <c r="F11344" s="75">
        <v>4058</v>
      </c>
      <c r="G11344" s="72" t="s">
        <v>3230</v>
      </c>
      <c r="H11344" s="49" t="s">
        <v>2335</v>
      </c>
      <c r="I11344" s="49" t="s">
        <v>200</v>
      </c>
      <c r="J11344" s="76">
        <v>-57900</v>
      </c>
      <c r="K11344" s="83" t="str">
        <f>IFERROR(IFERROR(VLOOKUP(I11344,'DE-PARA'!B:D,3,0),VLOOKUP(I11344,'DE-PARA'!C:D,2,0)),"NÃO ENCONTRADO")</f>
        <v>Serviços</v>
      </c>
      <c r="L11344" s="50" t="str">
        <f>VLOOKUP(K11344,'Base -Receita-Despesa'!$B:$AS,1,FALSE)</f>
        <v>Serviços</v>
      </c>
    </row>
    <row r="11345" spans="1:12" ht="15" customHeight="1" x14ac:dyDescent="0.3">
      <c r="A11345" s="82" t="str">
        <f t="shared" si="354"/>
        <v>2018</v>
      </c>
      <c r="B11345" s="72" t="s">
        <v>2228</v>
      </c>
      <c r="C11345" s="73" t="s">
        <v>138</v>
      </c>
      <c r="D11345" s="74" t="str">
        <f t="shared" si="355"/>
        <v>out/2018</v>
      </c>
      <c r="E11345" s="53">
        <v>43399</v>
      </c>
      <c r="F11345" s="75">
        <v>173</v>
      </c>
      <c r="G11345" s="72" t="s">
        <v>2229</v>
      </c>
      <c r="H11345" s="49" t="s">
        <v>212</v>
      </c>
      <c r="I11345" s="49" t="s">
        <v>213</v>
      </c>
      <c r="J11345" s="76">
        <v>-7000</v>
      </c>
      <c r="K11345" s="83" t="str">
        <f>IFERROR(IFERROR(VLOOKUP(I11345,'DE-PARA'!B:D,3,0),VLOOKUP(I11345,'DE-PARA'!C:D,2,0)),"NÃO ENCONTRADO")</f>
        <v>Serviços</v>
      </c>
      <c r="L11345" s="50" t="str">
        <f>VLOOKUP(K11345,'Base -Receita-Despesa'!$B:$AS,1,FALSE)</f>
        <v>Serviços</v>
      </c>
    </row>
    <row r="11346" spans="1:12" ht="15" customHeight="1" x14ac:dyDescent="0.3">
      <c r="A11346" s="82" t="str">
        <f t="shared" si="354"/>
        <v>2018</v>
      </c>
      <c r="B11346" s="72" t="s">
        <v>2228</v>
      </c>
      <c r="C11346" s="73" t="s">
        <v>138</v>
      </c>
      <c r="D11346" s="74" t="str">
        <f t="shared" si="355"/>
        <v>out/2018</v>
      </c>
      <c r="E11346" s="53">
        <v>43399</v>
      </c>
      <c r="F11346" s="75">
        <v>123</v>
      </c>
      <c r="G11346" s="72" t="s">
        <v>2229</v>
      </c>
      <c r="H11346" s="49" t="s">
        <v>2344</v>
      </c>
      <c r="I11346" s="49" t="s">
        <v>2210</v>
      </c>
      <c r="J11346" s="76">
        <v>-14750</v>
      </c>
      <c r="K11346" s="83" t="str">
        <f>IFERROR(IFERROR(VLOOKUP(I11346,'DE-PARA'!B:D,3,0),VLOOKUP(I11346,'DE-PARA'!C:D,2,0)),"NÃO ENCONTRADO")</f>
        <v>Serviços</v>
      </c>
      <c r="L11346" s="50" t="str">
        <f>VLOOKUP(K11346,'Base -Receita-Despesa'!$B:$AS,1,FALSE)</f>
        <v>Serviços</v>
      </c>
    </row>
    <row r="11347" spans="1:12" ht="15" customHeight="1" x14ac:dyDescent="0.3">
      <c r="A11347" s="82" t="str">
        <f t="shared" si="354"/>
        <v>2018</v>
      </c>
      <c r="B11347" s="72" t="s">
        <v>2228</v>
      </c>
      <c r="C11347" s="73" t="s">
        <v>138</v>
      </c>
      <c r="D11347" s="74" t="str">
        <f t="shared" si="355"/>
        <v>out/2018</v>
      </c>
      <c r="E11347" s="53">
        <v>43399</v>
      </c>
      <c r="F11347" s="75">
        <v>411</v>
      </c>
      <c r="G11347" s="72" t="s">
        <v>2229</v>
      </c>
      <c r="H11347" s="49" t="s">
        <v>2346</v>
      </c>
      <c r="I11347" s="49" t="s">
        <v>120</v>
      </c>
      <c r="J11347" s="76">
        <v>-42620</v>
      </c>
      <c r="K11347" s="83" t="str">
        <f>IFERROR(IFERROR(VLOOKUP(I11347,'DE-PARA'!B:D,3,0),VLOOKUP(I11347,'DE-PARA'!C:D,2,0)),"NÃO ENCONTRADO")</f>
        <v>Serviços</v>
      </c>
      <c r="L11347" s="50" t="str">
        <f>VLOOKUP(K11347,'Base -Receita-Despesa'!$B:$AS,1,FALSE)</f>
        <v>Serviços</v>
      </c>
    </row>
    <row r="11348" spans="1:12" ht="15" customHeight="1" x14ac:dyDescent="0.3">
      <c r="A11348" s="82" t="str">
        <f t="shared" si="354"/>
        <v>2018</v>
      </c>
      <c r="B11348" s="72" t="s">
        <v>2228</v>
      </c>
      <c r="C11348" s="73" t="s">
        <v>138</v>
      </c>
      <c r="D11348" s="74" t="str">
        <f t="shared" si="355"/>
        <v>out/2018</v>
      </c>
      <c r="E11348" s="53">
        <v>43399</v>
      </c>
      <c r="F11348" s="75" t="s">
        <v>1261</v>
      </c>
      <c r="G11348" s="72" t="s">
        <v>2229</v>
      </c>
      <c r="H11348" s="49" t="s">
        <v>2250</v>
      </c>
      <c r="I11348" s="49" t="s">
        <v>135</v>
      </c>
      <c r="J11348" s="76">
        <v>-9.5</v>
      </c>
      <c r="K11348" s="83" t="str">
        <f>IFERROR(IFERROR(VLOOKUP(I11348,'DE-PARA'!B:D,3,0),VLOOKUP(I11348,'DE-PARA'!C:D,2,0)),"NÃO ENCONTRADO")</f>
        <v>Outras Saídas</v>
      </c>
      <c r="L11348" s="50" t="str">
        <f>VLOOKUP(K11348,'Base -Receita-Despesa'!$B:$AS,1,FALSE)</f>
        <v>Outras Saídas</v>
      </c>
    </row>
    <row r="11349" spans="1:12" ht="15" customHeight="1" x14ac:dyDescent="0.3">
      <c r="A11349" s="82" t="str">
        <f t="shared" si="354"/>
        <v>2018</v>
      </c>
      <c r="B11349" s="72" t="s">
        <v>2228</v>
      </c>
      <c r="C11349" s="73" t="s">
        <v>138</v>
      </c>
      <c r="D11349" s="74" t="str">
        <f t="shared" si="355"/>
        <v>out/2018</v>
      </c>
      <c r="E11349" s="53">
        <v>43399</v>
      </c>
      <c r="F11349" s="75" t="s">
        <v>1261</v>
      </c>
      <c r="G11349" s="72" t="s">
        <v>2229</v>
      </c>
      <c r="H11349" s="49" t="s">
        <v>2250</v>
      </c>
      <c r="I11349" s="49" t="s">
        <v>135</v>
      </c>
      <c r="J11349" s="76">
        <v>-9.5</v>
      </c>
      <c r="K11349" s="83" t="str">
        <f>IFERROR(IFERROR(VLOOKUP(I11349,'DE-PARA'!B:D,3,0),VLOOKUP(I11349,'DE-PARA'!C:D,2,0)),"NÃO ENCONTRADO")</f>
        <v>Outras Saídas</v>
      </c>
      <c r="L11349" s="50" t="str">
        <f>VLOOKUP(K11349,'Base -Receita-Despesa'!$B:$AS,1,FALSE)</f>
        <v>Outras Saídas</v>
      </c>
    </row>
    <row r="11350" spans="1:12" ht="15" customHeight="1" x14ac:dyDescent="0.3">
      <c r="A11350" s="82" t="str">
        <f t="shared" si="354"/>
        <v>2018</v>
      </c>
      <c r="B11350" s="72" t="s">
        <v>2228</v>
      </c>
      <c r="C11350" s="73" t="s">
        <v>138</v>
      </c>
      <c r="D11350" s="74" t="str">
        <f t="shared" si="355"/>
        <v>out/2018</v>
      </c>
      <c r="E11350" s="53">
        <v>43399</v>
      </c>
      <c r="F11350" s="75" t="s">
        <v>1261</v>
      </c>
      <c r="G11350" s="72" t="s">
        <v>2229</v>
      </c>
      <c r="H11350" s="49" t="s">
        <v>2250</v>
      </c>
      <c r="I11350" s="49" t="s">
        <v>135</v>
      </c>
      <c r="J11350" s="76">
        <v>-9.5</v>
      </c>
      <c r="K11350" s="83" t="str">
        <f>IFERROR(IFERROR(VLOOKUP(I11350,'DE-PARA'!B:D,3,0),VLOOKUP(I11350,'DE-PARA'!C:D,2,0)),"NÃO ENCONTRADO")</f>
        <v>Outras Saídas</v>
      </c>
      <c r="L11350" s="50" t="str">
        <f>VLOOKUP(K11350,'Base -Receita-Despesa'!$B:$AS,1,FALSE)</f>
        <v>Outras Saídas</v>
      </c>
    </row>
    <row r="11351" spans="1:12" ht="15" customHeight="1" x14ac:dyDescent="0.3">
      <c r="A11351" s="82" t="str">
        <f t="shared" si="354"/>
        <v>2018</v>
      </c>
      <c r="B11351" s="72" t="s">
        <v>2228</v>
      </c>
      <c r="C11351" s="73" t="s">
        <v>138</v>
      </c>
      <c r="D11351" s="74" t="str">
        <f t="shared" si="355"/>
        <v>out/2018</v>
      </c>
      <c r="E11351" s="53">
        <v>43399</v>
      </c>
      <c r="F11351" s="75" t="s">
        <v>1261</v>
      </c>
      <c r="G11351" s="72" t="s">
        <v>2229</v>
      </c>
      <c r="H11351" s="49" t="s">
        <v>2250</v>
      </c>
      <c r="I11351" s="49" t="s">
        <v>135</v>
      </c>
      <c r="J11351" s="76">
        <v>-9.5</v>
      </c>
      <c r="K11351" s="83" t="str">
        <f>IFERROR(IFERROR(VLOOKUP(I11351,'DE-PARA'!B:D,3,0),VLOOKUP(I11351,'DE-PARA'!C:D,2,0)),"NÃO ENCONTRADO")</f>
        <v>Outras Saídas</v>
      </c>
      <c r="L11351" s="50" t="str">
        <f>VLOOKUP(K11351,'Base -Receita-Despesa'!$B:$AS,1,FALSE)</f>
        <v>Outras Saídas</v>
      </c>
    </row>
    <row r="11352" spans="1:12" ht="15" customHeight="1" x14ac:dyDescent="0.3">
      <c r="A11352" s="82" t="str">
        <f t="shared" si="354"/>
        <v>2018</v>
      </c>
      <c r="B11352" s="72" t="s">
        <v>2228</v>
      </c>
      <c r="C11352" s="73" t="s">
        <v>138</v>
      </c>
      <c r="D11352" s="74" t="str">
        <f t="shared" si="355"/>
        <v>out/2018</v>
      </c>
      <c r="E11352" s="53">
        <v>43399</v>
      </c>
      <c r="F11352" s="75" t="s">
        <v>1261</v>
      </c>
      <c r="G11352" s="72" t="s">
        <v>2229</v>
      </c>
      <c r="H11352" s="49" t="s">
        <v>2250</v>
      </c>
      <c r="I11352" s="49" t="s">
        <v>135</v>
      </c>
      <c r="J11352" s="76">
        <v>-9.5</v>
      </c>
      <c r="K11352" s="83" t="str">
        <f>IFERROR(IFERROR(VLOOKUP(I11352,'DE-PARA'!B:D,3,0),VLOOKUP(I11352,'DE-PARA'!C:D,2,0)),"NÃO ENCONTRADO")</f>
        <v>Outras Saídas</v>
      </c>
      <c r="L11352" s="50" t="str">
        <f>VLOOKUP(K11352,'Base -Receita-Despesa'!$B:$AS,1,FALSE)</f>
        <v>Outras Saídas</v>
      </c>
    </row>
    <row r="11353" spans="1:12" ht="15" customHeight="1" x14ac:dyDescent="0.3">
      <c r="A11353" s="82" t="str">
        <f t="shared" si="354"/>
        <v>2018</v>
      </c>
      <c r="B11353" s="72" t="s">
        <v>2228</v>
      </c>
      <c r="C11353" s="73" t="s">
        <v>138</v>
      </c>
      <c r="D11353" s="74" t="str">
        <f t="shared" si="355"/>
        <v>out/2018</v>
      </c>
      <c r="E11353" s="53">
        <v>43399</v>
      </c>
      <c r="F11353" s="75" t="s">
        <v>1261</v>
      </c>
      <c r="G11353" s="72" t="s">
        <v>2229</v>
      </c>
      <c r="H11353" s="49" t="s">
        <v>2250</v>
      </c>
      <c r="I11353" s="49" t="s">
        <v>135</v>
      </c>
      <c r="J11353" s="76">
        <v>-9.5</v>
      </c>
      <c r="K11353" s="83" t="str">
        <f>IFERROR(IFERROR(VLOOKUP(I11353,'DE-PARA'!B:D,3,0),VLOOKUP(I11353,'DE-PARA'!C:D,2,0)),"NÃO ENCONTRADO")</f>
        <v>Outras Saídas</v>
      </c>
      <c r="L11353" s="50" t="str">
        <f>VLOOKUP(K11353,'Base -Receita-Despesa'!$B:$AS,1,FALSE)</f>
        <v>Outras Saídas</v>
      </c>
    </row>
    <row r="11354" spans="1:12" ht="15" customHeight="1" x14ac:dyDescent="0.3">
      <c r="A11354" s="82" t="str">
        <f t="shared" si="354"/>
        <v>2018</v>
      </c>
      <c r="B11354" s="72" t="s">
        <v>2228</v>
      </c>
      <c r="C11354" s="73" t="s">
        <v>138</v>
      </c>
      <c r="D11354" s="74" t="str">
        <f t="shared" si="355"/>
        <v>out/2018</v>
      </c>
      <c r="E11354" s="53">
        <v>43399</v>
      </c>
      <c r="F11354" s="75" t="s">
        <v>1261</v>
      </c>
      <c r="G11354" s="72" t="s">
        <v>2229</v>
      </c>
      <c r="H11354" s="49" t="s">
        <v>2250</v>
      </c>
      <c r="I11354" s="49" t="s">
        <v>135</v>
      </c>
      <c r="J11354" s="76">
        <v>-9.5</v>
      </c>
      <c r="K11354" s="83" t="str">
        <f>IFERROR(IFERROR(VLOOKUP(I11354,'DE-PARA'!B:D,3,0),VLOOKUP(I11354,'DE-PARA'!C:D,2,0)),"NÃO ENCONTRADO")</f>
        <v>Outras Saídas</v>
      </c>
      <c r="L11354" s="50" t="str">
        <f>VLOOKUP(K11354,'Base -Receita-Despesa'!$B:$AS,1,FALSE)</f>
        <v>Outras Saídas</v>
      </c>
    </row>
    <row r="11355" spans="1:12" ht="15" customHeight="1" x14ac:dyDescent="0.3">
      <c r="A11355" s="82" t="str">
        <f t="shared" si="354"/>
        <v>2018</v>
      </c>
      <c r="B11355" s="72" t="s">
        <v>2228</v>
      </c>
      <c r="C11355" s="73" t="s">
        <v>138</v>
      </c>
      <c r="D11355" s="74" t="str">
        <f t="shared" si="355"/>
        <v>out/2018</v>
      </c>
      <c r="E11355" s="53">
        <v>43399</v>
      </c>
      <c r="F11355" s="75" t="s">
        <v>1261</v>
      </c>
      <c r="G11355" s="72" t="s">
        <v>2229</v>
      </c>
      <c r="H11355" s="49" t="s">
        <v>2250</v>
      </c>
      <c r="I11355" s="49" t="s">
        <v>135</v>
      </c>
      <c r="J11355" s="76">
        <v>-9.5</v>
      </c>
      <c r="K11355" s="83" t="str">
        <f>IFERROR(IFERROR(VLOOKUP(I11355,'DE-PARA'!B:D,3,0),VLOOKUP(I11355,'DE-PARA'!C:D,2,0)),"NÃO ENCONTRADO")</f>
        <v>Outras Saídas</v>
      </c>
      <c r="L11355" s="50" t="str">
        <f>VLOOKUP(K11355,'Base -Receita-Despesa'!$B:$AS,1,FALSE)</f>
        <v>Outras Saídas</v>
      </c>
    </row>
    <row r="11356" spans="1:12" ht="15" customHeight="1" x14ac:dyDescent="0.3">
      <c r="A11356" s="82" t="str">
        <f t="shared" si="354"/>
        <v>2018</v>
      </c>
      <c r="B11356" s="72" t="s">
        <v>2240</v>
      </c>
      <c r="C11356" s="73" t="s">
        <v>138</v>
      </c>
      <c r="D11356" s="74" t="str">
        <f t="shared" si="355"/>
        <v>out/2018</v>
      </c>
      <c r="E11356" s="53">
        <v>43402</v>
      </c>
      <c r="F11356" s="75" t="s">
        <v>1061</v>
      </c>
      <c r="G11356" s="72" t="s">
        <v>2229</v>
      </c>
      <c r="H11356" s="49" t="s">
        <v>2251</v>
      </c>
      <c r="I11356" s="49" t="s">
        <v>126</v>
      </c>
      <c r="J11356" s="76">
        <v>-500000</v>
      </c>
      <c r="K11356" s="83" t="str">
        <f>IFERROR(IFERROR(VLOOKUP(I11356,'DE-PARA'!B:D,3,0),VLOOKUP(I11356,'DE-PARA'!C:D,2,0)),"NÃO ENCONTRADO")</f>
        <v>TEV – Transferências Entre Contas (Entradas)</v>
      </c>
      <c r="L11356" s="50" t="str">
        <f>VLOOKUP(K11356,'Base -Receita-Despesa'!$B:$AS,1,FALSE)</f>
        <v>TEV – Transferências Entre Contas (Entradas)</v>
      </c>
    </row>
    <row r="11357" spans="1:12" ht="15" customHeight="1" x14ac:dyDescent="0.3">
      <c r="A11357" s="82" t="str">
        <f t="shared" si="354"/>
        <v>2018</v>
      </c>
      <c r="B11357" s="72" t="s">
        <v>2228</v>
      </c>
      <c r="C11357" s="73" t="s">
        <v>138</v>
      </c>
      <c r="D11357" s="74" t="str">
        <f t="shared" si="355"/>
        <v>out/2018</v>
      </c>
      <c r="E11357" s="53">
        <v>43402</v>
      </c>
      <c r="F11357" s="75" t="s">
        <v>1061</v>
      </c>
      <c r="G11357" s="72" t="s">
        <v>2229</v>
      </c>
      <c r="H11357" s="49" t="s">
        <v>2251</v>
      </c>
      <c r="I11357" s="49" t="s">
        <v>126</v>
      </c>
      <c r="J11357" s="76">
        <v>500000</v>
      </c>
      <c r="K11357" s="83" t="str">
        <f>IFERROR(IFERROR(VLOOKUP(I11357,'DE-PARA'!B:D,3,0),VLOOKUP(I11357,'DE-PARA'!C:D,2,0)),"NÃO ENCONTRADO")</f>
        <v>TEV – Transferências Entre Contas (Entradas)</v>
      </c>
      <c r="L11357" s="50" t="str">
        <f>VLOOKUP(K11357,'Base -Receita-Despesa'!$B:$AS,1,FALSE)</f>
        <v>TEV – Transferências Entre Contas (Entradas)</v>
      </c>
    </row>
    <row r="11358" spans="1:12" ht="15" customHeight="1" x14ac:dyDescent="0.3">
      <c r="A11358" s="82" t="str">
        <f t="shared" si="354"/>
        <v>2018</v>
      </c>
      <c r="B11358" s="72" t="s">
        <v>2228</v>
      </c>
      <c r="C11358" s="73" t="s">
        <v>138</v>
      </c>
      <c r="D11358" s="74" t="str">
        <f t="shared" si="355"/>
        <v>out/2018</v>
      </c>
      <c r="E11358" s="53">
        <v>43402</v>
      </c>
      <c r="F11358" s="75">
        <v>82013</v>
      </c>
      <c r="G11358" s="72" t="s">
        <v>2229</v>
      </c>
      <c r="H11358" s="49" t="s">
        <v>2336</v>
      </c>
      <c r="I11358" s="49" t="s">
        <v>2192</v>
      </c>
      <c r="J11358" s="76">
        <v>-6671.17</v>
      </c>
      <c r="K11358" s="83" t="str">
        <f>IFERROR(IFERROR(VLOOKUP(I11358,'DE-PARA'!B:D,3,0),VLOOKUP(I11358,'DE-PARA'!C:D,2,0)),"NÃO ENCONTRADO")</f>
        <v>Materiais</v>
      </c>
      <c r="L11358" s="50" t="str">
        <f>VLOOKUP(K11358,'Base -Receita-Despesa'!$B:$AS,1,FALSE)</f>
        <v>Materiais</v>
      </c>
    </row>
    <row r="11359" spans="1:12" ht="15" customHeight="1" x14ac:dyDescent="0.3">
      <c r="A11359" s="82" t="str">
        <f t="shared" si="354"/>
        <v>2018</v>
      </c>
      <c r="B11359" s="72" t="s">
        <v>2228</v>
      </c>
      <c r="C11359" s="73" t="s">
        <v>138</v>
      </c>
      <c r="D11359" s="74" t="str">
        <f t="shared" si="355"/>
        <v>out/2018</v>
      </c>
      <c r="E11359" s="53">
        <v>43402</v>
      </c>
      <c r="F11359" s="75">
        <v>82013</v>
      </c>
      <c r="G11359" s="72" t="s">
        <v>2229</v>
      </c>
      <c r="H11359" s="49" t="s">
        <v>2336</v>
      </c>
      <c r="I11359" s="49" t="s">
        <v>562</v>
      </c>
      <c r="J11359" s="76">
        <v>-366.94</v>
      </c>
      <c r="K11359" s="83" t="str">
        <f>IFERROR(IFERROR(VLOOKUP(I11359,'DE-PARA'!B:D,3,0),VLOOKUP(I11359,'DE-PARA'!C:D,2,0)),"NÃO ENCONTRADO")</f>
        <v>Outras Saídas</v>
      </c>
      <c r="L11359" s="50" t="str">
        <f>VLOOKUP(K11359,'Base -Receita-Despesa'!$B:$AS,1,FALSE)</f>
        <v>Outras Saídas</v>
      </c>
    </row>
    <row r="11360" spans="1:12" ht="15" customHeight="1" x14ac:dyDescent="0.3">
      <c r="A11360" s="82" t="str">
        <f t="shared" si="354"/>
        <v>2018</v>
      </c>
      <c r="B11360" s="72" t="s">
        <v>2228</v>
      </c>
      <c r="C11360" s="73" t="s">
        <v>138</v>
      </c>
      <c r="D11360" s="74" t="str">
        <f t="shared" si="355"/>
        <v>out/2018</v>
      </c>
      <c r="E11360" s="53">
        <v>43402</v>
      </c>
      <c r="F11360" s="75" t="s">
        <v>3231</v>
      </c>
      <c r="G11360" s="72" t="s">
        <v>2229</v>
      </c>
      <c r="H11360" s="49" t="s">
        <v>2353</v>
      </c>
      <c r="I11360" s="49" t="s">
        <v>179</v>
      </c>
      <c r="J11360" s="76">
        <v>-1545.04</v>
      </c>
      <c r="K11360" s="83" t="str">
        <f>IFERROR(IFERROR(VLOOKUP(I11360,'DE-PARA'!B:D,3,0),VLOOKUP(I11360,'DE-PARA'!C:D,2,0)),"NÃO ENCONTRADO")</f>
        <v>Serviços</v>
      </c>
      <c r="L11360" s="50" t="str">
        <f>VLOOKUP(K11360,'Base -Receita-Despesa'!$B:$AS,1,FALSE)</f>
        <v>Serviços</v>
      </c>
    </row>
    <row r="11361" spans="1:12" ht="15" customHeight="1" x14ac:dyDescent="0.3">
      <c r="A11361" s="82" t="str">
        <f t="shared" si="354"/>
        <v>2018</v>
      </c>
      <c r="B11361" s="72" t="s">
        <v>2228</v>
      </c>
      <c r="C11361" s="73" t="s">
        <v>138</v>
      </c>
      <c r="D11361" s="74" t="str">
        <f t="shared" si="355"/>
        <v>out/2018</v>
      </c>
      <c r="E11361" s="53">
        <v>43402</v>
      </c>
      <c r="F11361" s="75" t="s">
        <v>3231</v>
      </c>
      <c r="G11361" s="72" t="s">
        <v>2229</v>
      </c>
      <c r="H11361" s="49" t="s">
        <v>2353</v>
      </c>
      <c r="I11361" s="49" t="s">
        <v>562</v>
      </c>
      <c r="J11361" s="76">
        <v>-28.84</v>
      </c>
      <c r="K11361" s="83" t="str">
        <f>IFERROR(IFERROR(VLOOKUP(I11361,'DE-PARA'!B:D,3,0),VLOOKUP(I11361,'DE-PARA'!C:D,2,0)),"NÃO ENCONTRADO")</f>
        <v>Outras Saídas</v>
      </c>
      <c r="L11361" s="50" t="str">
        <f>VLOOKUP(K11361,'Base -Receita-Despesa'!$B:$AS,1,FALSE)</f>
        <v>Outras Saídas</v>
      </c>
    </row>
    <row r="11362" spans="1:12" ht="15" customHeight="1" x14ac:dyDescent="0.3">
      <c r="A11362" s="82" t="str">
        <f t="shared" si="354"/>
        <v>2018</v>
      </c>
      <c r="B11362" s="72" t="s">
        <v>2228</v>
      </c>
      <c r="C11362" s="73" t="s">
        <v>138</v>
      </c>
      <c r="D11362" s="74" t="str">
        <f t="shared" si="355"/>
        <v>out/2018</v>
      </c>
      <c r="E11362" s="53">
        <v>43402</v>
      </c>
      <c r="F11362" s="75" t="s">
        <v>3232</v>
      </c>
      <c r="G11362" s="72" t="s">
        <v>2229</v>
      </c>
      <c r="H11362" s="49" t="s">
        <v>1605</v>
      </c>
      <c r="I11362" s="49" t="s">
        <v>118</v>
      </c>
      <c r="J11362" s="76">
        <v>-5198.28</v>
      </c>
      <c r="K11362" s="83" t="str">
        <f>IFERROR(IFERROR(VLOOKUP(I11362,'DE-PARA'!B:D,3,0),VLOOKUP(I11362,'DE-PARA'!C:D,2,0)),"NÃO ENCONTRADO")</f>
        <v>Serviços</v>
      </c>
      <c r="L11362" s="50" t="str">
        <f>VLOOKUP(K11362,'Base -Receita-Despesa'!$B:$AS,1,FALSE)</f>
        <v>Serviços</v>
      </c>
    </row>
    <row r="11363" spans="1:12" ht="15" customHeight="1" x14ac:dyDescent="0.3">
      <c r="A11363" s="82" t="str">
        <f t="shared" si="354"/>
        <v>2018</v>
      </c>
      <c r="B11363" s="72" t="s">
        <v>2228</v>
      </c>
      <c r="C11363" s="73" t="s">
        <v>138</v>
      </c>
      <c r="D11363" s="74" t="str">
        <f t="shared" si="355"/>
        <v>out/2018</v>
      </c>
      <c r="E11363" s="53">
        <v>43402</v>
      </c>
      <c r="F11363" s="75" t="s">
        <v>3232</v>
      </c>
      <c r="G11363" s="72" t="s">
        <v>2229</v>
      </c>
      <c r="H11363" s="49" t="s">
        <v>1605</v>
      </c>
      <c r="I11363" s="49" t="s">
        <v>562</v>
      </c>
      <c r="J11363" s="76">
        <v>-97.16</v>
      </c>
      <c r="K11363" s="83" t="str">
        <f>IFERROR(IFERROR(VLOOKUP(I11363,'DE-PARA'!B:D,3,0),VLOOKUP(I11363,'DE-PARA'!C:D,2,0)),"NÃO ENCONTRADO")</f>
        <v>Outras Saídas</v>
      </c>
      <c r="L11363" s="50" t="str">
        <f>VLOOKUP(K11363,'Base -Receita-Despesa'!$B:$AS,1,FALSE)</f>
        <v>Outras Saídas</v>
      </c>
    </row>
    <row r="11364" spans="1:12" ht="15" customHeight="1" x14ac:dyDescent="0.3">
      <c r="A11364" s="82" t="str">
        <f t="shared" si="354"/>
        <v>2018</v>
      </c>
      <c r="B11364" s="72" t="s">
        <v>2228</v>
      </c>
      <c r="C11364" s="73" t="s">
        <v>138</v>
      </c>
      <c r="D11364" s="74" t="str">
        <f t="shared" si="355"/>
        <v>out/2018</v>
      </c>
      <c r="E11364" s="53">
        <v>43402</v>
      </c>
      <c r="F11364" s="75" t="s">
        <v>3233</v>
      </c>
      <c r="G11364" s="72" t="s">
        <v>2229</v>
      </c>
      <c r="H11364" s="49" t="s">
        <v>3198</v>
      </c>
      <c r="I11364" s="49" t="s">
        <v>181</v>
      </c>
      <c r="J11364" s="76">
        <v>-1015.51</v>
      </c>
      <c r="K11364" s="83" t="str">
        <f>IFERROR(IFERROR(VLOOKUP(I11364,'DE-PARA'!B:D,3,0),VLOOKUP(I11364,'DE-PARA'!C:D,2,0)),"NÃO ENCONTRADO")</f>
        <v>Serviços</v>
      </c>
      <c r="L11364" s="50" t="str">
        <f>VLOOKUP(K11364,'Base -Receita-Despesa'!$B:$AS,1,FALSE)</f>
        <v>Serviços</v>
      </c>
    </row>
    <row r="11365" spans="1:12" ht="15" customHeight="1" x14ac:dyDescent="0.3">
      <c r="A11365" s="82" t="str">
        <f t="shared" si="354"/>
        <v>2018</v>
      </c>
      <c r="B11365" s="72" t="s">
        <v>2228</v>
      </c>
      <c r="C11365" s="73" t="s">
        <v>138</v>
      </c>
      <c r="D11365" s="74" t="str">
        <f t="shared" si="355"/>
        <v>out/2018</v>
      </c>
      <c r="E11365" s="53">
        <v>43402</v>
      </c>
      <c r="F11365" s="75" t="s">
        <v>3233</v>
      </c>
      <c r="G11365" s="72" t="s">
        <v>2229</v>
      </c>
      <c r="H11365" s="49" t="s">
        <v>3198</v>
      </c>
      <c r="I11365" s="49" t="s">
        <v>562</v>
      </c>
      <c r="J11365" s="76">
        <v>-18.939999999999998</v>
      </c>
      <c r="K11365" s="83" t="str">
        <f>IFERROR(IFERROR(VLOOKUP(I11365,'DE-PARA'!B:D,3,0),VLOOKUP(I11365,'DE-PARA'!C:D,2,0)),"NÃO ENCONTRADO")</f>
        <v>Outras Saídas</v>
      </c>
      <c r="L11365" s="50" t="str">
        <f>VLOOKUP(K11365,'Base -Receita-Despesa'!$B:$AS,1,FALSE)</f>
        <v>Outras Saídas</v>
      </c>
    </row>
    <row r="11366" spans="1:12" ht="15" customHeight="1" x14ac:dyDescent="0.3">
      <c r="A11366" s="82" t="str">
        <f t="shared" si="354"/>
        <v>2018</v>
      </c>
      <c r="B11366" s="72" t="s">
        <v>2228</v>
      </c>
      <c r="C11366" s="73" t="s">
        <v>138</v>
      </c>
      <c r="D11366" s="74" t="str">
        <f t="shared" si="355"/>
        <v>out/2018</v>
      </c>
      <c r="E11366" s="53">
        <v>43402</v>
      </c>
      <c r="F11366" s="75" t="s">
        <v>3234</v>
      </c>
      <c r="G11366" s="72" t="s">
        <v>2229</v>
      </c>
      <c r="H11366" s="49" t="s">
        <v>3198</v>
      </c>
      <c r="I11366" s="49" t="s">
        <v>181</v>
      </c>
      <c r="J11366" s="76">
        <v>-451.58</v>
      </c>
      <c r="K11366" s="83" t="str">
        <f>IFERROR(IFERROR(VLOOKUP(I11366,'DE-PARA'!B:D,3,0),VLOOKUP(I11366,'DE-PARA'!C:D,2,0)),"NÃO ENCONTRADO")</f>
        <v>Serviços</v>
      </c>
      <c r="L11366" s="50" t="str">
        <f>VLOOKUP(K11366,'Base -Receita-Despesa'!$B:$AS,1,FALSE)</f>
        <v>Serviços</v>
      </c>
    </row>
    <row r="11367" spans="1:12" ht="15" customHeight="1" x14ac:dyDescent="0.3">
      <c r="A11367" s="82" t="str">
        <f t="shared" si="354"/>
        <v>2018</v>
      </c>
      <c r="B11367" s="72" t="s">
        <v>2228</v>
      </c>
      <c r="C11367" s="73" t="s">
        <v>138</v>
      </c>
      <c r="D11367" s="74" t="str">
        <f t="shared" si="355"/>
        <v>out/2018</v>
      </c>
      <c r="E11367" s="53">
        <v>43402</v>
      </c>
      <c r="F11367" s="75" t="s">
        <v>3234</v>
      </c>
      <c r="G11367" s="72" t="s">
        <v>2229</v>
      </c>
      <c r="H11367" s="49" t="s">
        <v>3198</v>
      </c>
      <c r="I11367" s="49" t="s">
        <v>562</v>
      </c>
      <c r="J11367" s="76">
        <v>-8.39</v>
      </c>
      <c r="K11367" s="83" t="str">
        <f>IFERROR(IFERROR(VLOOKUP(I11367,'DE-PARA'!B:D,3,0),VLOOKUP(I11367,'DE-PARA'!C:D,2,0)),"NÃO ENCONTRADO")</f>
        <v>Outras Saídas</v>
      </c>
      <c r="L11367" s="50" t="str">
        <f>VLOOKUP(K11367,'Base -Receita-Despesa'!$B:$AS,1,FALSE)</f>
        <v>Outras Saídas</v>
      </c>
    </row>
    <row r="11368" spans="1:12" ht="15" customHeight="1" x14ac:dyDescent="0.3">
      <c r="A11368" s="82" t="str">
        <f t="shared" si="354"/>
        <v>2018</v>
      </c>
      <c r="B11368" s="72" t="s">
        <v>2228</v>
      </c>
      <c r="C11368" s="73" t="s">
        <v>138</v>
      </c>
      <c r="D11368" s="74" t="str">
        <f t="shared" si="355"/>
        <v>out/2018</v>
      </c>
      <c r="E11368" s="53">
        <v>43402</v>
      </c>
      <c r="F11368" s="75" t="s">
        <v>3235</v>
      </c>
      <c r="G11368" s="72" t="s">
        <v>2229</v>
      </c>
      <c r="H11368" s="49" t="s">
        <v>3236</v>
      </c>
      <c r="I11368" s="49" t="s">
        <v>176</v>
      </c>
      <c r="J11368" s="76">
        <v>-162.87</v>
      </c>
      <c r="K11368" s="83" t="str">
        <f>IFERROR(IFERROR(VLOOKUP(I11368,'DE-PARA'!B:D,3,0),VLOOKUP(I11368,'DE-PARA'!C:D,2,0)),"NÃO ENCONTRADO")</f>
        <v>Pessoal</v>
      </c>
      <c r="L11368" s="50" t="str">
        <f>VLOOKUP(K11368,'Base -Receita-Despesa'!$B:$AS,1,FALSE)</f>
        <v>Pessoal</v>
      </c>
    </row>
    <row r="11369" spans="1:12" ht="15" customHeight="1" x14ac:dyDescent="0.3">
      <c r="A11369" s="82" t="str">
        <f t="shared" si="354"/>
        <v>2018</v>
      </c>
      <c r="B11369" s="72" t="s">
        <v>2228</v>
      </c>
      <c r="C11369" s="73" t="s">
        <v>138</v>
      </c>
      <c r="D11369" s="74" t="str">
        <f t="shared" si="355"/>
        <v>out/2018</v>
      </c>
      <c r="E11369" s="53">
        <v>43402</v>
      </c>
      <c r="F11369" s="75" t="s">
        <v>3235</v>
      </c>
      <c r="G11369" s="72" t="s">
        <v>2229</v>
      </c>
      <c r="H11369" s="49" t="s">
        <v>3236</v>
      </c>
      <c r="I11369" s="49" t="s">
        <v>562</v>
      </c>
      <c r="J11369" s="76">
        <v>-2.99</v>
      </c>
      <c r="K11369" s="83" t="str">
        <f>IFERROR(IFERROR(VLOOKUP(I11369,'DE-PARA'!B:D,3,0),VLOOKUP(I11369,'DE-PARA'!C:D,2,0)),"NÃO ENCONTRADO")</f>
        <v>Outras Saídas</v>
      </c>
      <c r="L11369" s="50" t="str">
        <f>VLOOKUP(K11369,'Base -Receita-Despesa'!$B:$AS,1,FALSE)</f>
        <v>Outras Saídas</v>
      </c>
    </row>
    <row r="11370" spans="1:12" ht="15" customHeight="1" x14ac:dyDescent="0.3">
      <c r="A11370" s="82" t="str">
        <f t="shared" si="354"/>
        <v>2018</v>
      </c>
      <c r="B11370" s="72" t="s">
        <v>2228</v>
      </c>
      <c r="C11370" s="73" t="s">
        <v>138</v>
      </c>
      <c r="D11370" s="74" t="str">
        <f t="shared" si="355"/>
        <v>out/2018</v>
      </c>
      <c r="E11370" s="53">
        <v>43402</v>
      </c>
      <c r="F11370" s="75" t="s">
        <v>3237</v>
      </c>
      <c r="G11370" s="72" t="s">
        <v>2229</v>
      </c>
      <c r="H11370" s="49" t="s">
        <v>2353</v>
      </c>
      <c r="I11370" s="49" t="s">
        <v>179</v>
      </c>
      <c r="J11370" s="76">
        <v>-767.87</v>
      </c>
      <c r="K11370" s="83" t="str">
        <f>IFERROR(IFERROR(VLOOKUP(I11370,'DE-PARA'!B:D,3,0),VLOOKUP(I11370,'DE-PARA'!C:D,2,0)),"NÃO ENCONTRADO")</f>
        <v>Serviços</v>
      </c>
      <c r="L11370" s="50" t="str">
        <f>VLOOKUP(K11370,'Base -Receita-Despesa'!$B:$AS,1,FALSE)</f>
        <v>Serviços</v>
      </c>
    </row>
    <row r="11371" spans="1:12" ht="15" customHeight="1" x14ac:dyDescent="0.3">
      <c r="A11371" s="82" t="str">
        <f t="shared" si="354"/>
        <v>2018</v>
      </c>
      <c r="B11371" s="72" t="s">
        <v>2228</v>
      </c>
      <c r="C11371" s="73" t="s">
        <v>138</v>
      </c>
      <c r="D11371" s="74" t="str">
        <f t="shared" si="355"/>
        <v>out/2018</v>
      </c>
      <c r="E11371" s="53">
        <v>43402</v>
      </c>
      <c r="F11371" s="75" t="s">
        <v>3237</v>
      </c>
      <c r="G11371" s="72" t="s">
        <v>2229</v>
      </c>
      <c r="H11371" s="49" t="s">
        <v>2353</v>
      </c>
      <c r="I11371" s="49" t="s">
        <v>562</v>
      </c>
      <c r="J11371" s="76">
        <v>-14.31</v>
      </c>
      <c r="K11371" s="83" t="str">
        <f>IFERROR(IFERROR(VLOOKUP(I11371,'DE-PARA'!B:D,3,0),VLOOKUP(I11371,'DE-PARA'!C:D,2,0)),"NÃO ENCONTRADO")</f>
        <v>Outras Saídas</v>
      </c>
      <c r="L11371" s="50" t="str">
        <f>VLOOKUP(K11371,'Base -Receita-Despesa'!$B:$AS,1,FALSE)</f>
        <v>Outras Saídas</v>
      </c>
    </row>
    <row r="11372" spans="1:12" ht="15" customHeight="1" x14ac:dyDescent="0.3">
      <c r="A11372" s="82" t="str">
        <f t="shared" si="354"/>
        <v>2018</v>
      </c>
      <c r="B11372" s="72" t="s">
        <v>2228</v>
      </c>
      <c r="C11372" s="73" t="s">
        <v>138</v>
      </c>
      <c r="D11372" s="74" t="str">
        <f t="shared" si="355"/>
        <v>out/2018</v>
      </c>
      <c r="E11372" s="53">
        <v>43402</v>
      </c>
      <c r="F11372" s="75">
        <v>2732435745</v>
      </c>
      <c r="G11372" s="72" t="s">
        <v>2229</v>
      </c>
      <c r="H11372" s="49" t="s">
        <v>2306</v>
      </c>
      <c r="I11372" s="49" t="s">
        <v>155</v>
      </c>
      <c r="J11372" s="76">
        <v>-3479.88</v>
      </c>
      <c r="K11372" s="83" t="str">
        <f>IFERROR(IFERROR(VLOOKUP(I11372,'DE-PARA'!B:D,3,0),VLOOKUP(I11372,'DE-PARA'!C:D,2,0)),"NÃO ENCONTRADO")</f>
        <v>Concessionárias (água, luz e telefone)</v>
      </c>
      <c r="L11372" s="50" t="str">
        <f>VLOOKUP(K11372,'Base -Receita-Despesa'!$B:$AS,1,FALSE)</f>
        <v>Concessionárias (água, luz e telefone)</v>
      </c>
    </row>
    <row r="11373" spans="1:12" ht="15" customHeight="1" x14ac:dyDescent="0.3">
      <c r="A11373" s="82" t="str">
        <f t="shared" si="354"/>
        <v>2018</v>
      </c>
      <c r="B11373" s="72" t="s">
        <v>2228</v>
      </c>
      <c r="C11373" s="73" t="s">
        <v>138</v>
      </c>
      <c r="D11373" s="74" t="str">
        <f t="shared" si="355"/>
        <v>out/2018</v>
      </c>
      <c r="E11373" s="53">
        <v>43402</v>
      </c>
      <c r="F11373" s="75">
        <v>1810001234156</v>
      </c>
      <c r="G11373" s="72" t="s">
        <v>2229</v>
      </c>
      <c r="H11373" s="49" t="s">
        <v>516</v>
      </c>
      <c r="I11373" s="49" t="s">
        <v>190</v>
      </c>
      <c r="J11373" s="76">
        <v>-2281.7800000000002</v>
      </c>
      <c r="K11373" s="83" t="str">
        <f>IFERROR(IFERROR(VLOOKUP(I11373,'DE-PARA'!B:D,3,0),VLOOKUP(I11373,'DE-PARA'!C:D,2,0)),"NÃO ENCONTRADO")</f>
        <v>Concessionárias (água, luz e telefone)</v>
      </c>
      <c r="L11373" s="50" t="str">
        <f>VLOOKUP(K11373,'Base -Receita-Despesa'!$B:$AS,1,FALSE)</f>
        <v>Concessionárias (água, luz e telefone)</v>
      </c>
    </row>
    <row r="11374" spans="1:12" ht="15" customHeight="1" x14ac:dyDescent="0.3">
      <c r="A11374" s="82" t="str">
        <f t="shared" si="354"/>
        <v>2018</v>
      </c>
      <c r="B11374" s="72" t="s">
        <v>2228</v>
      </c>
      <c r="C11374" s="73" t="s">
        <v>138</v>
      </c>
      <c r="D11374" s="74" t="str">
        <f t="shared" si="355"/>
        <v>out/2018</v>
      </c>
      <c r="E11374" s="53">
        <v>43402</v>
      </c>
      <c r="F11374" s="75">
        <v>1810001234159</v>
      </c>
      <c r="G11374" s="72" t="s">
        <v>2229</v>
      </c>
      <c r="H11374" s="49" t="s">
        <v>516</v>
      </c>
      <c r="I11374" s="49" t="s">
        <v>190</v>
      </c>
      <c r="J11374" s="76">
        <v>-2906.03</v>
      </c>
      <c r="K11374" s="83" t="str">
        <f>IFERROR(IFERROR(VLOOKUP(I11374,'DE-PARA'!B:D,3,0),VLOOKUP(I11374,'DE-PARA'!C:D,2,0)),"NÃO ENCONTRADO")</f>
        <v>Concessionárias (água, luz e telefone)</v>
      </c>
      <c r="L11374" s="50" t="str">
        <f>VLOOKUP(K11374,'Base -Receita-Despesa'!$B:$AS,1,FALSE)</f>
        <v>Concessionárias (água, luz e telefone)</v>
      </c>
    </row>
    <row r="11375" spans="1:12" ht="15" customHeight="1" x14ac:dyDescent="0.3">
      <c r="A11375" s="82" t="str">
        <f t="shared" si="354"/>
        <v>2018</v>
      </c>
      <c r="B11375" s="72" t="s">
        <v>2228</v>
      </c>
      <c r="C11375" s="73" t="s">
        <v>138</v>
      </c>
      <c r="D11375" s="74" t="str">
        <f t="shared" si="355"/>
        <v>out/2018</v>
      </c>
      <c r="E11375" s="53">
        <v>43402</v>
      </c>
      <c r="F11375" s="75" t="s">
        <v>3238</v>
      </c>
      <c r="G11375" s="72" t="s">
        <v>2229</v>
      </c>
      <c r="H11375" s="49" t="s">
        <v>2654</v>
      </c>
      <c r="I11375" s="49" t="s">
        <v>120</v>
      </c>
      <c r="J11375" s="76">
        <v>-23.97</v>
      </c>
      <c r="K11375" s="83" t="str">
        <f>IFERROR(IFERROR(VLOOKUP(I11375,'DE-PARA'!B:D,3,0),VLOOKUP(I11375,'DE-PARA'!C:D,2,0)),"NÃO ENCONTRADO")</f>
        <v>Serviços</v>
      </c>
      <c r="L11375" s="50" t="str">
        <f>VLOOKUP(K11375,'Base -Receita-Despesa'!$B:$AS,1,FALSE)</f>
        <v>Serviços</v>
      </c>
    </row>
    <row r="11376" spans="1:12" ht="15" customHeight="1" x14ac:dyDescent="0.3">
      <c r="A11376" s="82" t="str">
        <f t="shared" si="354"/>
        <v>2018</v>
      </c>
      <c r="B11376" s="72" t="s">
        <v>2228</v>
      </c>
      <c r="C11376" s="73" t="s">
        <v>138</v>
      </c>
      <c r="D11376" s="74" t="str">
        <f t="shared" si="355"/>
        <v>out/2018</v>
      </c>
      <c r="E11376" s="53">
        <v>43402</v>
      </c>
      <c r="F11376" s="75" t="s">
        <v>3238</v>
      </c>
      <c r="G11376" s="72" t="s">
        <v>2229</v>
      </c>
      <c r="H11376" s="49" t="s">
        <v>2654</v>
      </c>
      <c r="I11376" s="49" t="s">
        <v>562</v>
      </c>
      <c r="J11376" s="76">
        <v>-0.63</v>
      </c>
      <c r="K11376" s="83" t="str">
        <f>IFERROR(IFERROR(VLOOKUP(I11376,'DE-PARA'!B:D,3,0),VLOOKUP(I11376,'DE-PARA'!C:D,2,0)),"NÃO ENCONTRADO")</f>
        <v>Outras Saídas</v>
      </c>
      <c r="L11376" s="50" t="str">
        <f>VLOOKUP(K11376,'Base -Receita-Despesa'!$B:$AS,1,FALSE)</f>
        <v>Outras Saídas</v>
      </c>
    </row>
    <row r="11377" spans="1:12" ht="15" customHeight="1" x14ac:dyDescent="0.3">
      <c r="A11377" s="82" t="str">
        <f t="shared" si="354"/>
        <v>2018</v>
      </c>
      <c r="B11377" s="72" t="s">
        <v>2228</v>
      </c>
      <c r="C11377" s="73" t="s">
        <v>138</v>
      </c>
      <c r="D11377" s="74" t="str">
        <f t="shared" si="355"/>
        <v>out/2018</v>
      </c>
      <c r="E11377" s="53">
        <v>43402</v>
      </c>
      <c r="F11377" s="75" t="s">
        <v>3239</v>
      </c>
      <c r="G11377" s="72" t="s">
        <v>2229</v>
      </c>
      <c r="H11377" s="49" t="s">
        <v>3239</v>
      </c>
      <c r="I11377" s="49" t="s">
        <v>194</v>
      </c>
      <c r="J11377" s="76">
        <v>-15502.71</v>
      </c>
      <c r="K11377" s="83" t="str">
        <f>IFERROR(IFERROR(VLOOKUP(I11377,'DE-PARA'!B:D,3,0),VLOOKUP(I11377,'DE-PARA'!C:D,2,0)),"NÃO ENCONTRADO")</f>
        <v>Encargos sobre Folha de Pagamento</v>
      </c>
      <c r="L11377" s="50" t="str">
        <f>VLOOKUP(K11377,'Base -Receita-Despesa'!$B:$AS,1,FALSE)</f>
        <v>Encargos sobre Folha de Pagamento</v>
      </c>
    </row>
    <row r="11378" spans="1:12" ht="15" customHeight="1" x14ac:dyDescent="0.3">
      <c r="A11378" s="82" t="str">
        <f t="shared" si="354"/>
        <v>2018</v>
      </c>
      <c r="B11378" s="72" t="s">
        <v>2228</v>
      </c>
      <c r="C11378" s="73" t="s">
        <v>138</v>
      </c>
      <c r="D11378" s="74" t="str">
        <f t="shared" si="355"/>
        <v>out/2018</v>
      </c>
      <c r="E11378" s="53">
        <v>43402</v>
      </c>
      <c r="F11378" s="75" t="s">
        <v>3239</v>
      </c>
      <c r="G11378" s="72" t="s">
        <v>2229</v>
      </c>
      <c r="H11378" s="49" t="s">
        <v>3239</v>
      </c>
      <c r="I11378" s="49" t="s">
        <v>562</v>
      </c>
      <c r="J11378" s="76">
        <v>-409.27</v>
      </c>
      <c r="K11378" s="83" t="str">
        <f>IFERROR(IFERROR(VLOOKUP(I11378,'DE-PARA'!B:D,3,0),VLOOKUP(I11378,'DE-PARA'!C:D,2,0)),"NÃO ENCONTRADO")</f>
        <v>Outras Saídas</v>
      </c>
      <c r="L11378" s="50" t="str">
        <f>VLOOKUP(K11378,'Base -Receita-Despesa'!$B:$AS,1,FALSE)</f>
        <v>Outras Saídas</v>
      </c>
    </row>
    <row r="11379" spans="1:12" ht="15" customHeight="1" x14ac:dyDescent="0.3">
      <c r="A11379" s="82" t="str">
        <f t="shared" si="354"/>
        <v>2018</v>
      </c>
      <c r="B11379" s="72" t="s">
        <v>2228</v>
      </c>
      <c r="C11379" s="73" t="s">
        <v>138</v>
      </c>
      <c r="D11379" s="74" t="str">
        <f t="shared" si="355"/>
        <v>out/2018</v>
      </c>
      <c r="E11379" s="53">
        <v>43402</v>
      </c>
      <c r="F11379" s="75">
        <v>71736</v>
      </c>
      <c r="G11379" s="72" t="s">
        <v>2229</v>
      </c>
      <c r="H11379" s="49" t="s">
        <v>2231</v>
      </c>
      <c r="I11379" s="49" t="s">
        <v>2185</v>
      </c>
      <c r="J11379" s="76">
        <v>-4878.72</v>
      </c>
      <c r="K11379" s="83" t="str">
        <f>IFERROR(IFERROR(VLOOKUP(I11379,'DE-PARA'!B:D,3,0),VLOOKUP(I11379,'DE-PARA'!C:D,2,0)),"NÃO ENCONTRADO")</f>
        <v>Materiais</v>
      </c>
      <c r="L11379" s="50" t="str">
        <f>VLOOKUP(K11379,'Base -Receita-Despesa'!$B:$AS,1,FALSE)</f>
        <v>Materiais</v>
      </c>
    </row>
    <row r="11380" spans="1:12" ht="15" customHeight="1" x14ac:dyDescent="0.3">
      <c r="A11380" s="82" t="str">
        <f t="shared" si="354"/>
        <v>2018</v>
      </c>
      <c r="B11380" s="72" t="s">
        <v>2228</v>
      </c>
      <c r="C11380" s="73" t="s">
        <v>138</v>
      </c>
      <c r="D11380" s="74" t="str">
        <f t="shared" si="355"/>
        <v>out/2018</v>
      </c>
      <c r="E11380" s="53">
        <v>43402</v>
      </c>
      <c r="F11380" s="75">
        <v>71736</v>
      </c>
      <c r="G11380" s="72" t="s">
        <v>2229</v>
      </c>
      <c r="H11380" s="49" t="s">
        <v>2231</v>
      </c>
      <c r="I11380" s="49" t="s">
        <v>562</v>
      </c>
      <c r="J11380" s="76">
        <v>-128.54</v>
      </c>
      <c r="K11380" s="83" t="str">
        <f>IFERROR(IFERROR(VLOOKUP(I11380,'DE-PARA'!B:D,3,0),VLOOKUP(I11380,'DE-PARA'!C:D,2,0)),"NÃO ENCONTRADO")</f>
        <v>Outras Saídas</v>
      </c>
      <c r="L11380" s="50" t="str">
        <f>VLOOKUP(K11380,'Base -Receita-Despesa'!$B:$AS,1,FALSE)</f>
        <v>Outras Saídas</v>
      </c>
    </row>
    <row r="11381" spans="1:12" ht="15" customHeight="1" x14ac:dyDescent="0.3">
      <c r="A11381" s="82" t="str">
        <f t="shared" si="354"/>
        <v>2018</v>
      </c>
      <c r="B11381" s="72" t="s">
        <v>2228</v>
      </c>
      <c r="C11381" s="73" t="s">
        <v>138</v>
      </c>
      <c r="D11381" s="74" t="str">
        <f t="shared" si="355"/>
        <v>out/2018</v>
      </c>
      <c r="E11381" s="53">
        <v>43402</v>
      </c>
      <c r="F11381" s="75">
        <v>2765</v>
      </c>
      <c r="G11381" s="72" t="s">
        <v>2229</v>
      </c>
      <c r="H11381" s="49" t="s">
        <v>2231</v>
      </c>
      <c r="I11381" s="49" t="s">
        <v>2185</v>
      </c>
      <c r="J11381" s="76">
        <v>-450</v>
      </c>
      <c r="K11381" s="83" t="str">
        <f>IFERROR(IFERROR(VLOOKUP(I11381,'DE-PARA'!B:D,3,0),VLOOKUP(I11381,'DE-PARA'!C:D,2,0)),"NÃO ENCONTRADO")</f>
        <v>Materiais</v>
      </c>
      <c r="L11381" s="50" t="str">
        <f>VLOOKUP(K11381,'Base -Receita-Despesa'!$B:$AS,1,FALSE)</f>
        <v>Materiais</v>
      </c>
    </row>
    <row r="11382" spans="1:12" ht="15" customHeight="1" x14ac:dyDescent="0.3">
      <c r="A11382" s="82" t="str">
        <f t="shared" ref="A11382:A11445" si="356">IF(K11382="NÃO ENCONTRADO",0,RIGHT(D11382,4))</f>
        <v>2018</v>
      </c>
      <c r="B11382" s="72" t="s">
        <v>2228</v>
      </c>
      <c r="C11382" s="73" t="s">
        <v>138</v>
      </c>
      <c r="D11382" s="74" t="str">
        <f t="shared" si="355"/>
        <v>out/2018</v>
      </c>
      <c r="E11382" s="53">
        <v>43402</v>
      </c>
      <c r="F11382" s="75">
        <v>2765</v>
      </c>
      <c r="G11382" s="72" t="s">
        <v>2229</v>
      </c>
      <c r="H11382" s="49" t="s">
        <v>2231</v>
      </c>
      <c r="I11382" s="49" t="s">
        <v>562</v>
      </c>
      <c r="J11382" s="76">
        <v>-11.4</v>
      </c>
      <c r="K11382" s="83" t="str">
        <f>IFERROR(IFERROR(VLOOKUP(I11382,'DE-PARA'!B:D,3,0),VLOOKUP(I11382,'DE-PARA'!C:D,2,0)),"NÃO ENCONTRADO")</f>
        <v>Outras Saídas</v>
      </c>
      <c r="L11382" s="50" t="str">
        <f>VLOOKUP(K11382,'Base -Receita-Despesa'!$B:$AS,1,FALSE)</f>
        <v>Outras Saídas</v>
      </c>
    </row>
    <row r="11383" spans="1:12" ht="15" customHeight="1" x14ac:dyDescent="0.3">
      <c r="A11383" s="82" t="str">
        <f t="shared" si="356"/>
        <v>2018</v>
      </c>
      <c r="B11383" s="72" t="s">
        <v>2228</v>
      </c>
      <c r="C11383" s="73" t="s">
        <v>138</v>
      </c>
      <c r="D11383" s="74" t="str">
        <f t="shared" si="355"/>
        <v>out/2018</v>
      </c>
      <c r="E11383" s="53">
        <v>43402</v>
      </c>
      <c r="F11383" s="75">
        <v>2878</v>
      </c>
      <c r="G11383" s="72" t="s">
        <v>2229</v>
      </c>
      <c r="H11383" s="49" t="s">
        <v>3152</v>
      </c>
      <c r="I11383" s="49" t="s">
        <v>2182</v>
      </c>
      <c r="J11383" s="76">
        <v>-103.44</v>
      </c>
      <c r="K11383" s="83" t="str">
        <f>IFERROR(IFERROR(VLOOKUP(I11383,'DE-PARA'!B:D,3,0),VLOOKUP(I11383,'DE-PARA'!C:D,2,0)),"NÃO ENCONTRADO")</f>
        <v>Materiais</v>
      </c>
      <c r="L11383" s="50" t="str">
        <f>VLOOKUP(K11383,'Base -Receita-Despesa'!$B:$AS,1,FALSE)</f>
        <v>Materiais</v>
      </c>
    </row>
    <row r="11384" spans="1:12" ht="15" customHeight="1" x14ac:dyDescent="0.3">
      <c r="A11384" s="82" t="str">
        <f t="shared" si="356"/>
        <v>2018</v>
      </c>
      <c r="B11384" s="72" t="s">
        <v>2228</v>
      </c>
      <c r="C11384" s="73" t="s">
        <v>138</v>
      </c>
      <c r="D11384" s="74" t="str">
        <f t="shared" si="355"/>
        <v>out/2018</v>
      </c>
      <c r="E11384" s="53">
        <v>43402</v>
      </c>
      <c r="F11384" s="75">
        <v>2314640</v>
      </c>
      <c r="G11384" s="72" t="s">
        <v>2229</v>
      </c>
      <c r="H11384" s="49" t="s">
        <v>2392</v>
      </c>
      <c r="I11384" s="49" t="s">
        <v>145</v>
      </c>
      <c r="J11384" s="76">
        <v>-415.36</v>
      </c>
      <c r="K11384" s="83" t="str">
        <f>IFERROR(IFERROR(VLOOKUP(I11384,'DE-PARA'!B:D,3,0),VLOOKUP(I11384,'DE-PARA'!C:D,2,0)),"NÃO ENCONTRADO")</f>
        <v>Serviços</v>
      </c>
      <c r="L11384" s="50" t="str">
        <f>VLOOKUP(K11384,'Base -Receita-Despesa'!$B:$AS,1,FALSE)</f>
        <v>Serviços</v>
      </c>
    </row>
    <row r="11385" spans="1:12" ht="15" customHeight="1" x14ac:dyDescent="0.3">
      <c r="A11385" s="82" t="str">
        <f t="shared" si="356"/>
        <v>2018</v>
      </c>
      <c r="B11385" s="72" t="s">
        <v>2228</v>
      </c>
      <c r="C11385" s="73" t="s">
        <v>138</v>
      </c>
      <c r="D11385" s="74" t="str">
        <f t="shared" si="355"/>
        <v>out/2018</v>
      </c>
      <c r="E11385" s="53">
        <v>43402</v>
      </c>
      <c r="F11385" s="75" t="s">
        <v>3240</v>
      </c>
      <c r="G11385" s="72" t="s">
        <v>2229</v>
      </c>
      <c r="H11385" s="49" t="s">
        <v>3241</v>
      </c>
      <c r="I11385" s="49" t="s">
        <v>195</v>
      </c>
      <c r="J11385" s="76">
        <v>-121268.48000000001</v>
      </c>
      <c r="K11385" s="83" t="str">
        <f>IFERROR(IFERROR(VLOOKUP(I11385,'DE-PARA'!B:D,3,0),VLOOKUP(I11385,'DE-PARA'!C:D,2,0)),"NÃO ENCONTRADO")</f>
        <v>Encargos sobre Folha de Pagamento</v>
      </c>
      <c r="L11385" s="50" t="str">
        <f>VLOOKUP(K11385,'Base -Receita-Despesa'!$B:$AS,1,FALSE)</f>
        <v>Encargos sobre Folha de Pagamento</v>
      </c>
    </row>
    <row r="11386" spans="1:12" ht="15" customHeight="1" x14ac:dyDescent="0.3">
      <c r="A11386" s="82" t="str">
        <f t="shared" si="356"/>
        <v>2018</v>
      </c>
      <c r="B11386" s="72" t="s">
        <v>2228</v>
      </c>
      <c r="C11386" s="73" t="s">
        <v>138</v>
      </c>
      <c r="D11386" s="74" t="str">
        <f t="shared" si="355"/>
        <v>out/2018</v>
      </c>
      <c r="E11386" s="53">
        <v>43402</v>
      </c>
      <c r="F11386" s="75" t="s">
        <v>3240</v>
      </c>
      <c r="G11386" s="72" t="s">
        <v>2229</v>
      </c>
      <c r="H11386" s="49" t="s">
        <v>3241</v>
      </c>
      <c r="I11386" s="49" t="s">
        <v>562</v>
      </c>
      <c r="J11386" s="76">
        <v>-3201.48</v>
      </c>
      <c r="K11386" s="83" t="str">
        <f>IFERROR(IFERROR(VLOOKUP(I11386,'DE-PARA'!B:D,3,0),VLOOKUP(I11386,'DE-PARA'!C:D,2,0)),"NÃO ENCONTRADO")</f>
        <v>Outras Saídas</v>
      </c>
      <c r="L11386" s="50" t="str">
        <f>VLOOKUP(K11386,'Base -Receita-Despesa'!$B:$AS,1,FALSE)</f>
        <v>Outras Saídas</v>
      </c>
    </row>
    <row r="11387" spans="1:12" ht="15" customHeight="1" x14ac:dyDescent="0.3">
      <c r="A11387" s="82" t="str">
        <f t="shared" si="356"/>
        <v>2018</v>
      </c>
      <c r="B11387" s="72" t="s">
        <v>2228</v>
      </c>
      <c r="C11387" s="73" t="s">
        <v>138</v>
      </c>
      <c r="D11387" s="74" t="str">
        <f t="shared" si="355"/>
        <v>out/2018</v>
      </c>
      <c r="E11387" s="53">
        <v>43402</v>
      </c>
      <c r="F11387" s="75">
        <v>2387</v>
      </c>
      <c r="G11387" s="72" t="s">
        <v>2229</v>
      </c>
      <c r="H11387" s="49" t="s">
        <v>2322</v>
      </c>
      <c r="I11387" s="49" t="s">
        <v>120</v>
      </c>
      <c r="J11387" s="76">
        <v>-782.87</v>
      </c>
      <c r="K11387" s="83" t="str">
        <f>IFERROR(IFERROR(VLOOKUP(I11387,'DE-PARA'!B:D,3,0),VLOOKUP(I11387,'DE-PARA'!C:D,2,0)),"NÃO ENCONTRADO")</f>
        <v>Serviços</v>
      </c>
      <c r="L11387" s="50" t="str">
        <f>VLOOKUP(K11387,'Base -Receita-Despesa'!$B:$AS,1,FALSE)</f>
        <v>Serviços</v>
      </c>
    </row>
    <row r="11388" spans="1:12" ht="15" customHeight="1" x14ac:dyDescent="0.3">
      <c r="A11388" s="82" t="str">
        <f t="shared" si="356"/>
        <v>2018</v>
      </c>
      <c r="B11388" s="72" t="s">
        <v>2228</v>
      </c>
      <c r="C11388" s="73" t="s">
        <v>138</v>
      </c>
      <c r="D11388" s="74" t="str">
        <f t="shared" si="355"/>
        <v>out/2018</v>
      </c>
      <c r="E11388" s="53">
        <v>43402</v>
      </c>
      <c r="F11388" s="75">
        <v>14</v>
      </c>
      <c r="G11388" s="72" t="s">
        <v>2229</v>
      </c>
      <c r="H11388" s="49" t="s">
        <v>3189</v>
      </c>
      <c r="I11388" s="49" t="s">
        <v>2176</v>
      </c>
      <c r="J11388" s="76">
        <v>-401042.32</v>
      </c>
      <c r="K11388" s="83" t="str">
        <f>IFERROR(IFERROR(VLOOKUP(I11388,'DE-PARA'!B:D,3,0),VLOOKUP(I11388,'DE-PARA'!C:D,2,0)),"NÃO ENCONTRADO")</f>
        <v>Pessoal</v>
      </c>
      <c r="L11388" s="50" t="str">
        <f>VLOOKUP(K11388,'Base -Receita-Despesa'!$B:$AS,1,FALSE)</f>
        <v>Pessoal</v>
      </c>
    </row>
    <row r="11389" spans="1:12" ht="15" customHeight="1" x14ac:dyDescent="0.3">
      <c r="A11389" s="82" t="str">
        <f t="shared" si="356"/>
        <v>2018</v>
      </c>
      <c r="B11389" s="72" t="s">
        <v>2228</v>
      </c>
      <c r="C11389" s="73" t="s">
        <v>138</v>
      </c>
      <c r="D11389" s="74" t="str">
        <f t="shared" si="355"/>
        <v>out/2018</v>
      </c>
      <c r="E11389" s="53">
        <v>43402</v>
      </c>
      <c r="F11389" s="75">
        <v>1927</v>
      </c>
      <c r="G11389" s="72" t="s">
        <v>2229</v>
      </c>
      <c r="H11389" s="49" t="s">
        <v>1605</v>
      </c>
      <c r="I11389" s="49" t="s">
        <v>118</v>
      </c>
      <c r="J11389" s="76">
        <v>-103061.01</v>
      </c>
      <c r="K11389" s="83" t="str">
        <f>IFERROR(IFERROR(VLOOKUP(I11389,'DE-PARA'!B:D,3,0),VLOOKUP(I11389,'DE-PARA'!C:D,2,0)),"NÃO ENCONTRADO")</f>
        <v>Serviços</v>
      </c>
      <c r="L11389" s="50" t="str">
        <f>VLOOKUP(K11389,'Base -Receita-Despesa'!$B:$AS,1,FALSE)</f>
        <v>Serviços</v>
      </c>
    </row>
    <row r="11390" spans="1:12" ht="15" customHeight="1" x14ac:dyDescent="0.3">
      <c r="A11390" s="82" t="str">
        <f t="shared" si="356"/>
        <v>2018</v>
      </c>
      <c r="B11390" s="72" t="s">
        <v>2228</v>
      </c>
      <c r="C11390" s="73" t="s">
        <v>138</v>
      </c>
      <c r="D11390" s="74" t="str">
        <f t="shared" si="355"/>
        <v>out/2018</v>
      </c>
      <c r="E11390" s="53">
        <v>43402</v>
      </c>
      <c r="F11390" s="75">
        <v>5202</v>
      </c>
      <c r="G11390" s="72" t="s">
        <v>2229</v>
      </c>
      <c r="H11390" s="49" t="s">
        <v>3198</v>
      </c>
      <c r="I11390" s="49" t="s">
        <v>181</v>
      </c>
      <c r="J11390" s="76">
        <v>-20085.3</v>
      </c>
      <c r="K11390" s="83" t="str">
        <f>IFERROR(IFERROR(VLOOKUP(I11390,'DE-PARA'!B:D,3,0),VLOOKUP(I11390,'DE-PARA'!C:D,2,0)),"NÃO ENCONTRADO")</f>
        <v>Serviços</v>
      </c>
      <c r="L11390" s="50" t="str">
        <f>VLOOKUP(K11390,'Base -Receita-Despesa'!$B:$AS,1,FALSE)</f>
        <v>Serviços</v>
      </c>
    </row>
    <row r="11391" spans="1:12" ht="15" customHeight="1" x14ac:dyDescent="0.3">
      <c r="A11391" s="82" t="str">
        <f t="shared" si="356"/>
        <v>2018</v>
      </c>
      <c r="B11391" s="72" t="s">
        <v>2228</v>
      </c>
      <c r="C11391" s="73" t="s">
        <v>138</v>
      </c>
      <c r="D11391" s="74" t="str">
        <f t="shared" si="355"/>
        <v>out/2018</v>
      </c>
      <c r="E11391" s="53">
        <v>43402</v>
      </c>
      <c r="F11391" s="75">
        <v>5203</v>
      </c>
      <c r="G11391" s="72" t="s">
        <v>2229</v>
      </c>
      <c r="H11391" s="49" t="s">
        <v>2349</v>
      </c>
      <c r="I11391" s="49" t="s">
        <v>181</v>
      </c>
      <c r="J11391" s="76">
        <v>-13660.35</v>
      </c>
      <c r="K11391" s="83" t="str">
        <f>IFERROR(IFERROR(VLOOKUP(I11391,'DE-PARA'!B:D,3,0),VLOOKUP(I11391,'DE-PARA'!C:D,2,0)),"NÃO ENCONTRADO")</f>
        <v>Serviços</v>
      </c>
      <c r="L11391" s="50" t="str">
        <f>VLOOKUP(K11391,'Base -Receita-Despesa'!$B:$AS,1,FALSE)</f>
        <v>Serviços</v>
      </c>
    </row>
    <row r="11392" spans="1:12" ht="15" customHeight="1" x14ac:dyDescent="0.3">
      <c r="A11392" s="82" t="str">
        <f t="shared" si="356"/>
        <v>2018</v>
      </c>
      <c r="B11392" s="72" t="s">
        <v>2228</v>
      </c>
      <c r="C11392" s="73" t="s">
        <v>138</v>
      </c>
      <c r="D11392" s="74" t="str">
        <f t="shared" si="355"/>
        <v>out/2018</v>
      </c>
      <c r="E11392" s="53">
        <v>43402</v>
      </c>
      <c r="F11392" s="75" t="s">
        <v>1261</v>
      </c>
      <c r="G11392" s="72" t="s">
        <v>2229</v>
      </c>
      <c r="H11392" s="49" t="s">
        <v>2250</v>
      </c>
      <c r="I11392" s="49" t="s">
        <v>135</v>
      </c>
      <c r="J11392" s="76">
        <v>-9.5</v>
      </c>
      <c r="K11392" s="83" t="str">
        <f>IFERROR(IFERROR(VLOOKUP(I11392,'DE-PARA'!B:D,3,0),VLOOKUP(I11392,'DE-PARA'!C:D,2,0)),"NÃO ENCONTRADO")</f>
        <v>Outras Saídas</v>
      </c>
      <c r="L11392" s="50" t="str">
        <f>VLOOKUP(K11392,'Base -Receita-Despesa'!$B:$AS,1,FALSE)</f>
        <v>Outras Saídas</v>
      </c>
    </row>
    <row r="11393" spans="1:12" ht="15" customHeight="1" x14ac:dyDescent="0.3">
      <c r="A11393" s="82" t="str">
        <f t="shared" si="356"/>
        <v>2018</v>
      </c>
      <c r="B11393" s="72" t="s">
        <v>2228</v>
      </c>
      <c r="C11393" s="73" t="s">
        <v>138</v>
      </c>
      <c r="D11393" s="74" t="str">
        <f t="shared" si="355"/>
        <v>out/2018</v>
      </c>
      <c r="E11393" s="53">
        <v>43402</v>
      </c>
      <c r="F11393" s="75" t="s">
        <v>1261</v>
      </c>
      <c r="G11393" s="72" t="s">
        <v>2229</v>
      </c>
      <c r="H11393" s="49" t="s">
        <v>2250</v>
      </c>
      <c r="I11393" s="49" t="s">
        <v>135</v>
      </c>
      <c r="J11393" s="76">
        <v>-9.5</v>
      </c>
      <c r="K11393" s="83" t="str">
        <f>IFERROR(IFERROR(VLOOKUP(I11393,'DE-PARA'!B:D,3,0),VLOOKUP(I11393,'DE-PARA'!C:D,2,0)),"NÃO ENCONTRADO")</f>
        <v>Outras Saídas</v>
      </c>
      <c r="L11393" s="50" t="str">
        <f>VLOOKUP(K11393,'Base -Receita-Despesa'!$B:$AS,1,FALSE)</f>
        <v>Outras Saídas</v>
      </c>
    </row>
    <row r="11394" spans="1:12" ht="15" customHeight="1" x14ac:dyDescent="0.3">
      <c r="A11394" s="82" t="str">
        <f t="shared" si="356"/>
        <v>2018</v>
      </c>
      <c r="B11394" s="72" t="s">
        <v>2228</v>
      </c>
      <c r="C11394" s="73" t="s">
        <v>138</v>
      </c>
      <c r="D11394" s="74" t="str">
        <f t="shared" si="355"/>
        <v>out/2018</v>
      </c>
      <c r="E11394" s="53">
        <v>43402</v>
      </c>
      <c r="F11394" s="75" t="s">
        <v>1261</v>
      </c>
      <c r="G11394" s="72" t="s">
        <v>2229</v>
      </c>
      <c r="H11394" s="49" t="s">
        <v>2250</v>
      </c>
      <c r="I11394" s="49" t="s">
        <v>135</v>
      </c>
      <c r="J11394" s="76">
        <v>-9.5</v>
      </c>
      <c r="K11394" s="83" t="str">
        <f>IFERROR(IFERROR(VLOOKUP(I11394,'DE-PARA'!B:D,3,0),VLOOKUP(I11394,'DE-PARA'!C:D,2,0)),"NÃO ENCONTRADO")</f>
        <v>Outras Saídas</v>
      </c>
      <c r="L11394" s="50" t="str">
        <f>VLOOKUP(K11394,'Base -Receita-Despesa'!$B:$AS,1,FALSE)</f>
        <v>Outras Saídas</v>
      </c>
    </row>
    <row r="11395" spans="1:12" ht="15" customHeight="1" x14ac:dyDescent="0.3">
      <c r="A11395" s="82" t="str">
        <f t="shared" si="356"/>
        <v>2018</v>
      </c>
      <c r="B11395" s="72" t="s">
        <v>2228</v>
      </c>
      <c r="C11395" s="73" t="s">
        <v>138</v>
      </c>
      <c r="D11395" s="74" t="str">
        <f t="shared" si="355"/>
        <v>out/2018</v>
      </c>
      <c r="E11395" s="53">
        <v>43402</v>
      </c>
      <c r="F11395" s="75" t="s">
        <v>1261</v>
      </c>
      <c r="G11395" s="72" t="s">
        <v>2229</v>
      </c>
      <c r="H11395" s="49" t="s">
        <v>2250</v>
      </c>
      <c r="I11395" s="49" t="s">
        <v>135</v>
      </c>
      <c r="J11395" s="76">
        <v>-9.5</v>
      </c>
      <c r="K11395" s="83" t="str">
        <f>IFERROR(IFERROR(VLOOKUP(I11395,'DE-PARA'!B:D,3,0),VLOOKUP(I11395,'DE-PARA'!C:D,2,0)),"NÃO ENCONTRADO")</f>
        <v>Outras Saídas</v>
      </c>
      <c r="L11395" s="50" t="str">
        <f>VLOOKUP(K11395,'Base -Receita-Despesa'!$B:$AS,1,FALSE)</f>
        <v>Outras Saídas</v>
      </c>
    </row>
    <row r="11396" spans="1:12" ht="15" customHeight="1" x14ac:dyDescent="0.3">
      <c r="A11396" s="82" t="str">
        <f t="shared" si="356"/>
        <v>2018</v>
      </c>
      <c r="B11396" s="72" t="s">
        <v>2228</v>
      </c>
      <c r="C11396" s="73" t="s">
        <v>138</v>
      </c>
      <c r="D11396" s="74" t="str">
        <f t="shared" ref="D11396:D11459" si="357">TEXT(E11396,"mmm/aaaa")</f>
        <v>out/2018</v>
      </c>
      <c r="E11396" s="53">
        <v>43402</v>
      </c>
      <c r="F11396" s="75" t="s">
        <v>1261</v>
      </c>
      <c r="G11396" s="72" t="s">
        <v>2229</v>
      </c>
      <c r="H11396" s="49" t="s">
        <v>2250</v>
      </c>
      <c r="I11396" s="49" t="s">
        <v>135</v>
      </c>
      <c r="J11396" s="76">
        <v>-9.5</v>
      </c>
      <c r="K11396" s="83" t="str">
        <f>IFERROR(IFERROR(VLOOKUP(I11396,'DE-PARA'!B:D,3,0),VLOOKUP(I11396,'DE-PARA'!C:D,2,0)),"NÃO ENCONTRADO")</f>
        <v>Outras Saídas</v>
      </c>
      <c r="L11396" s="50" t="str">
        <f>VLOOKUP(K11396,'Base -Receita-Despesa'!$B:$AS,1,FALSE)</f>
        <v>Outras Saídas</v>
      </c>
    </row>
    <row r="11397" spans="1:12" ht="15" customHeight="1" x14ac:dyDescent="0.3">
      <c r="A11397" s="82" t="str">
        <f t="shared" si="356"/>
        <v>2018</v>
      </c>
      <c r="B11397" s="72" t="s">
        <v>2240</v>
      </c>
      <c r="C11397" s="73" t="s">
        <v>138</v>
      </c>
      <c r="D11397" s="74" t="str">
        <f t="shared" si="357"/>
        <v>out/2018</v>
      </c>
      <c r="E11397" s="53">
        <v>43403</v>
      </c>
      <c r="F11397" s="75" t="s">
        <v>1061</v>
      </c>
      <c r="G11397" s="72" t="s">
        <v>2229</v>
      </c>
      <c r="H11397" s="49" t="s">
        <v>2251</v>
      </c>
      <c r="I11397" s="49" t="s">
        <v>126</v>
      </c>
      <c r="J11397" s="76">
        <v>-28403.79</v>
      </c>
      <c r="K11397" s="83" t="str">
        <f>IFERROR(IFERROR(VLOOKUP(I11397,'DE-PARA'!B:D,3,0),VLOOKUP(I11397,'DE-PARA'!C:D,2,0)),"NÃO ENCONTRADO")</f>
        <v>TEV – Transferências Entre Contas (Entradas)</v>
      </c>
      <c r="L11397" s="50" t="str">
        <f>VLOOKUP(K11397,'Base -Receita-Despesa'!$B:$AS,1,FALSE)</f>
        <v>TEV – Transferências Entre Contas (Entradas)</v>
      </c>
    </row>
    <row r="11398" spans="1:12" ht="15" customHeight="1" x14ac:dyDescent="0.3">
      <c r="A11398" s="82" t="str">
        <f t="shared" si="356"/>
        <v>2018</v>
      </c>
      <c r="B11398" s="72" t="s">
        <v>2228</v>
      </c>
      <c r="C11398" s="73" t="s">
        <v>138</v>
      </c>
      <c r="D11398" s="74" t="str">
        <f t="shared" si="357"/>
        <v>out/2018</v>
      </c>
      <c r="E11398" s="53">
        <v>43403</v>
      </c>
      <c r="F11398" s="75" t="s">
        <v>1061</v>
      </c>
      <c r="G11398" s="72" t="s">
        <v>2229</v>
      </c>
      <c r="H11398" s="49" t="s">
        <v>2251</v>
      </c>
      <c r="I11398" s="49" t="s">
        <v>126</v>
      </c>
      <c r="J11398" s="76">
        <v>28403.79</v>
      </c>
      <c r="K11398" s="83" t="str">
        <f>IFERROR(IFERROR(VLOOKUP(I11398,'DE-PARA'!B:D,3,0),VLOOKUP(I11398,'DE-PARA'!C:D,2,0)),"NÃO ENCONTRADO")</f>
        <v>TEV – Transferências Entre Contas (Entradas)</v>
      </c>
      <c r="L11398" s="50" t="str">
        <f>VLOOKUP(K11398,'Base -Receita-Despesa'!$B:$AS,1,FALSE)</f>
        <v>TEV – Transferências Entre Contas (Entradas)</v>
      </c>
    </row>
    <row r="11399" spans="1:12" ht="15" customHeight="1" x14ac:dyDescent="0.3">
      <c r="A11399" s="82" t="str">
        <f t="shared" si="356"/>
        <v>2018</v>
      </c>
      <c r="B11399" s="72" t="s">
        <v>2228</v>
      </c>
      <c r="C11399" s="73" t="s">
        <v>138</v>
      </c>
      <c r="D11399" s="74" t="str">
        <f t="shared" si="357"/>
        <v>out/2018</v>
      </c>
      <c r="E11399" s="53">
        <v>43403</v>
      </c>
      <c r="F11399" s="75">
        <v>7154</v>
      </c>
      <c r="G11399" s="72" t="s">
        <v>2284</v>
      </c>
      <c r="H11399" s="49" t="s">
        <v>2399</v>
      </c>
      <c r="I11399" s="49" t="s">
        <v>232</v>
      </c>
      <c r="J11399" s="76">
        <v>-860</v>
      </c>
      <c r="K11399" s="83" t="str">
        <f>IFERROR(IFERROR(VLOOKUP(I11399,'DE-PARA'!B:D,3,0),VLOOKUP(I11399,'DE-PARA'!C:D,2,0)),"NÃO ENCONTRADO")</f>
        <v>Materiais</v>
      </c>
      <c r="L11399" s="50" t="str">
        <f>VLOOKUP(K11399,'Base -Receita-Despesa'!$B:$AS,1,FALSE)</f>
        <v>Materiais</v>
      </c>
    </row>
    <row r="11400" spans="1:12" ht="15" customHeight="1" x14ac:dyDescent="0.3">
      <c r="A11400" s="82" t="str">
        <f t="shared" si="356"/>
        <v>2018</v>
      </c>
      <c r="B11400" s="72" t="s">
        <v>2228</v>
      </c>
      <c r="C11400" s="73" t="s">
        <v>138</v>
      </c>
      <c r="D11400" s="74" t="str">
        <f t="shared" si="357"/>
        <v>out/2018</v>
      </c>
      <c r="E11400" s="53">
        <v>43403</v>
      </c>
      <c r="F11400" s="75">
        <v>71627</v>
      </c>
      <c r="G11400" s="72" t="s">
        <v>2229</v>
      </c>
      <c r="H11400" s="49" t="s">
        <v>2316</v>
      </c>
      <c r="I11400" s="49" t="s">
        <v>2182</v>
      </c>
      <c r="J11400" s="76">
        <v>-399.02</v>
      </c>
      <c r="K11400" s="83" t="str">
        <f>IFERROR(IFERROR(VLOOKUP(I11400,'DE-PARA'!B:D,3,0),VLOOKUP(I11400,'DE-PARA'!C:D,2,0)),"NÃO ENCONTRADO")</f>
        <v>Materiais</v>
      </c>
      <c r="L11400" s="50" t="str">
        <f>VLOOKUP(K11400,'Base -Receita-Despesa'!$B:$AS,1,FALSE)</f>
        <v>Materiais</v>
      </c>
    </row>
    <row r="11401" spans="1:12" ht="15" customHeight="1" x14ac:dyDescent="0.3">
      <c r="A11401" s="82" t="str">
        <f t="shared" si="356"/>
        <v>2018</v>
      </c>
      <c r="B11401" s="72" t="s">
        <v>2228</v>
      </c>
      <c r="C11401" s="73" t="s">
        <v>138</v>
      </c>
      <c r="D11401" s="74" t="str">
        <f t="shared" si="357"/>
        <v>out/2018</v>
      </c>
      <c r="E11401" s="53">
        <v>43403</v>
      </c>
      <c r="F11401" s="75">
        <v>574381</v>
      </c>
      <c r="G11401" s="72" t="s">
        <v>2330</v>
      </c>
      <c r="H11401" s="49" t="s">
        <v>2424</v>
      </c>
      <c r="I11401" s="49" t="s">
        <v>2181</v>
      </c>
      <c r="J11401" s="76">
        <v>-1348.44</v>
      </c>
      <c r="K11401" s="83" t="str">
        <f>IFERROR(IFERROR(VLOOKUP(I11401,'DE-PARA'!B:D,3,0),VLOOKUP(I11401,'DE-PARA'!C:D,2,0)),"NÃO ENCONTRADO")</f>
        <v>Materiais</v>
      </c>
      <c r="L11401" s="50" t="str">
        <f>VLOOKUP(K11401,'Base -Receita-Despesa'!$B:$AS,1,FALSE)</f>
        <v>Materiais</v>
      </c>
    </row>
    <row r="11402" spans="1:12" ht="15" customHeight="1" x14ac:dyDescent="0.3">
      <c r="A11402" s="82" t="str">
        <f t="shared" si="356"/>
        <v>2018</v>
      </c>
      <c r="B11402" s="72" t="s">
        <v>2228</v>
      </c>
      <c r="C11402" s="73" t="s">
        <v>138</v>
      </c>
      <c r="D11402" s="74" t="str">
        <f t="shared" si="357"/>
        <v>out/2018</v>
      </c>
      <c r="E11402" s="53">
        <v>43403</v>
      </c>
      <c r="F11402" s="75">
        <v>139460</v>
      </c>
      <c r="G11402" s="72" t="s">
        <v>2229</v>
      </c>
      <c r="H11402" s="49" t="s">
        <v>1337</v>
      </c>
      <c r="I11402" s="49" t="s">
        <v>145</v>
      </c>
      <c r="J11402" s="76">
        <v>-550.33000000000004</v>
      </c>
      <c r="K11402" s="83" t="str">
        <f>IFERROR(IFERROR(VLOOKUP(I11402,'DE-PARA'!B:D,3,0),VLOOKUP(I11402,'DE-PARA'!C:D,2,0)),"NÃO ENCONTRADO")</f>
        <v>Serviços</v>
      </c>
      <c r="L11402" s="50" t="str">
        <f>VLOOKUP(K11402,'Base -Receita-Despesa'!$B:$AS,1,FALSE)</f>
        <v>Serviços</v>
      </c>
    </row>
    <row r="11403" spans="1:12" ht="15" customHeight="1" x14ac:dyDescent="0.3">
      <c r="A11403" s="82" t="str">
        <f t="shared" si="356"/>
        <v>2018</v>
      </c>
      <c r="B11403" s="72" t="s">
        <v>2228</v>
      </c>
      <c r="C11403" s="73" t="s">
        <v>138</v>
      </c>
      <c r="D11403" s="74" t="str">
        <f t="shared" si="357"/>
        <v>out/2018</v>
      </c>
      <c r="E11403" s="53">
        <v>43403</v>
      </c>
      <c r="F11403" s="75">
        <v>1769754</v>
      </c>
      <c r="G11403" s="72" t="s">
        <v>2229</v>
      </c>
      <c r="H11403" s="49" t="s">
        <v>3046</v>
      </c>
      <c r="I11403" s="49" t="s">
        <v>846</v>
      </c>
      <c r="J11403" s="76">
        <v>-602.29999999999995</v>
      </c>
      <c r="K11403" s="83" t="str">
        <f>IFERROR(IFERROR(VLOOKUP(I11403,'DE-PARA'!B:D,3,0),VLOOKUP(I11403,'DE-PARA'!C:D,2,0)),"NÃO ENCONTRADO")</f>
        <v>Pessoal</v>
      </c>
      <c r="L11403" s="50" t="str">
        <f>VLOOKUP(K11403,'Base -Receita-Despesa'!$B:$AS,1,FALSE)</f>
        <v>Pessoal</v>
      </c>
    </row>
    <row r="11404" spans="1:12" ht="15" customHeight="1" x14ac:dyDescent="0.3">
      <c r="A11404" s="82" t="str">
        <f t="shared" si="356"/>
        <v>2018</v>
      </c>
      <c r="B11404" s="72" t="s">
        <v>2228</v>
      </c>
      <c r="C11404" s="73" t="s">
        <v>138</v>
      </c>
      <c r="D11404" s="74" t="str">
        <f t="shared" si="357"/>
        <v>out/2018</v>
      </c>
      <c r="E11404" s="53">
        <v>43403</v>
      </c>
      <c r="F11404" s="75">
        <v>234</v>
      </c>
      <c r="G11404" s="72" t="s">
        <v>2229</v>
      </c>
      <c r="H11404" s="49" t="s">
        <v>2357</v>
      </c>
      <c r="I11404" s="49" t="s">
        <v>164</v>
      </c>
      <c r="J11404" s="76">
        <v>-7000</v>
      </c>
      <c r="K11404" s="83" t="str">
        <f>IFERROR(IFERROR(VLOOKUP(I11404,'DE-PARA'!B:D,3,0),VLOOKUP(I11404,'DE-PARA'!C:D,2,0)),"NÃO ENCONTRADO")</f>
        <v>Concessionárias (água, luz e telefone)</v>
      </c>
      <c r="L11404" s="50" t="str">
        <f>VLOOKUP(K11404,'Base -Receita-Despesa'!$B:$AS,1,FALSE)</f>
        <v>Concessionárias (água, luz e telefone)</v>
      </c>
    </row>
    <row r="11405" spans="1:12" ht="15" customHeight="1" x14ac:dyDescent="0.3">
      <c r="A11405" s="82" t="str">
        <f t="shared" si="356"/>
        <v>2018</v>
      </c>
      <c r="B11405" s="72" t="s">
        <v>2228</v>
      </c>
      <c r="C11405" s="73" t="s">
        <v>138</v>
      </c>
      <c r="D11405" s="74" t="str">
        <f t="shared" si="357"/>
        <v>out/2018</v>
      </c>
      <c r="E11405" s="53">
        <v>43403</v>
      </c>
      <c r="F11405" s="75">
        <v>100</v>
      </c>
      <c r="G11405" s="72" t="s">
        <v>2232</v>
      </c>
      <c r="H11405" s="49" t="s">
        <v>2353</v>
      </c>
      <c r="I11405" s="49" t="s">
        <v>179</v>
      </c>
      <c r="J11405" s="76">
        <v>-6283.72</v>
      </c>
      <c r="K11405" s="83" t="str">
        <f>IFERROR(IFERROR(VLOOKUP(I11405,'DE-PARA'!B:D,3,0),VLOOKUP(I11405,'DE-PARA'!C:D,2,0)),"NÃO ENCONTRADO")</f>
        <v>Serviços</v>
      </c>
      <c r="L11405" s="50" t="str">
        <f>VLOOKUP(K11405,'Base -Receita-Despesa'!$B:$AS,1,FALSE)</f>
        <v>Serviços</v>
      </c>
    </row>
    <row r="11406" spans="1:12" ht="15" customHeight="1" x14ac:dyDescent="0.3">
      <c r="A11406" s="82" t="str">
        <f t="shared" si="356"/>
        <v>2018</v>
      </c>
      <c r="B11406" s="72" t="s">
        <v>2228</v>
      </c>
      <c r="C11406" s="73" t="s">
        <v>138</v>
      </c>
      <c r="D11406" s="74" t="str">
        <f t="shared" si="357"/>
        <v>out/2018</v>
      </c>
      <c r="E11406" s="53">
        <v>43403</v>
      </c>
      <c r="F11406" s="75">
        <v>14523</v>
      </c>
      <c r="G11406" s="72" t="s">
        <v>2229</v>
      </c>
      <c r="H11406" s="49" t="s">
        <v>3146</v>
      </c>
      <c r="I11406" s="49" t="s">
        <v>200</v>
      </c>
      <c r="J11406" s="76">
        <v>-8355.51</v>
      </c>
      <c r="K11406" s="83" t="str">
        <f>IFERROR(IFERROR(VLOOKUP(I11406,'DE-PARA'!B:D,3,0),VLOOKUP(I11406,'DE-PARA'!C:D,2,0)),"NÃO ENCONTRADO")</f>
        <v>Serviços</v>
      </c>
      <c r="L11406" s="50" t="str">
        <f>VLOOKUP(K11406,'Base -Receita-Despesa'!$B:$AS,1,FALSE)</f>
        <v>Serviços</v>
      </c>
    </row>
    <row r="11407" spans="1:12" ht="15" customHeight="1" x14ac:dyDescent="0.3">
      <c r="A11407" s="82" t="str">
        <f t="shared" si="356"/>
        <v>2018</v>
      </c>
      <c r="B11407" s="72" t="s">
        <v>2228</v>
      </c>
      <c r="C11407" s="73" t="s">
        <v>138</v>
      </c>
      <c r="D11407" s="74" t="str">
        <f t="shared" si="357"/>
        <v>out/2018</v>
      </c>
      <c r="E11407" s="53">
        <v>43403</v>
      </c>
      <c r="F11407" s="75">
        <v>101</v>
      </c>
      <c r="G11407" s="72" t="s">
        <v>2232</v>
      </c>
      <c r="H11407" s="49" t="s">
        <v>2353</v>
      </c>
      <c r="I11407" s="49" t="s">
        <v>179</v>
      </c>
      <c r="J11407" s="76">
        <v>-2922.48</v>
      </c>
      <c r="K11407" s="83" t="str">
        <f>IFERROR(IFERROR(VLOOKUP(I11407,'DE-PARA'!B:D,3,0),VLOOKUP(I11407,'DE-PARA'!C:D,2,0)),"NÃO ENCONTRADO")</f>
        <v>Serviços</v>
      </c>
      <c r="L11407" s="50" t="str">
        <f>VLOOKUP(K11407,'Base -Receita-Despesa'!$B:$AS,1,FALSE)</f>
        <v>Serviços</v>
      </c>
    </row>
    <row r="11408" spans="1:12" ht="15" customHeight="1" x14ac:dyDescent="0.3">
      <c r="A11408" s="82" t="str">
        <f t="shared" si="356"/>
        <v>2018</v>
      </c>
      <c r="B11408" s="72" t="s">
        <v>2228</v>
      </c>
      <c r="C11408" s="73" t="s">
        <v>138</v>
      </c>
      <c r="D11408" s="74" t="str">
        <f t="shared" si="357"/>
        <v>out/2018</v>
      </c>
      <c r="E11408" s="53">
        <v>43403</v>
      </c>
      <c r="F11408" s="75">
        <v>264905</v>
      </c>
      <c r="G11408" s="72" t="s">
        <v>2330</v>
      </c>
      <c r="H11408" s="49" t="s">
        <v>222</v>
      </c>
      <c r="I11408" s="49" t="s">
        <v>2182</v>
      </c>
      <c r="J11408" s="76">
        <v>-6366.06</v>
      </c>
      <c r="K11408" s="83" t="str">
        <f>IFERROR(IFERROR(VLOOKUP(I11408,'DE-PARA'!B:D,3,0),VLOOKUP(I11408,'DE-PARA'!C:D,2,0)),"NÃO ENCONTRADO")</f>
        <v>Materiais</v>
      </c>
      <c r="L11408" s="50" t="str">
        <f>VLOOKUP(K11408,'Base -Receita-Despesa'!$B:$AS,1,FALSE)</f>
        <v>Materiais</v>
      </c>
    </row>
    <row r="11409" spans="1:12" ht="15" customHeight="1" x14ac:dyDescent="0.3">
      <c r="A11409" s="82" t="str">
        <f t="shared" si="356"/>
        <v>2018</v>
      </c>
      <c r="B11409" s="72" t="s">
        <v>2228</v>
      </c>
      <c r="C11409" s="73" t="s">
        <v>138</v>
      </c>
      <c r="D11409" s="74" t="str">
        <f t="shared" si="357"/>
        <v>out/2018</v>
      </c>
      <c r="E11409" s="53">
        <v>43403</v>
      </c>
      <c r="F11409" s="75">
        <v>18</v>
      </c>
      <c r="G11409" s="72" t="s">
        <v>2229</v>
      </c>
      <c r="H11409" s="49" t="s">
        <v>2332</v>
      </c>
      <c r="I11409" s="49" t="s">
        <v>119</v>
      </c>
      <c r="J11409" s="76">
        <v>-146303.91</v>
      </c>
      <c r="K11409" s="83" t="str">
        <f>IFERROR(IFERROR(VLOOKUP(I11409,'DE-PARA'!B:D,3,0),VLOOKUP(I11409,'DE-PARA'!C:D,2,0)),"NÃO ENCONTRADO")</f>
        <v>Serviços</v>
      </c>
      <c r="L11409" s="50" t="str">
        <f>VLOOKUP(K11409,'Base -Receita-Despesa'!$B:$AS,1,FALSE)</f>
        <v>Serviços</v>
      </c>
    </row>
    <row r="11410" spans="1:12" ht="15" customHeight="1" x14ac:dyDescent="0.3">
      <c r="A11410" s="82" t="str">
        <f t="shared" si="356"/>
        <v>2018</v>
      </c>
      <c r="B11410" s="72" t="s">
        <v>2228</v>
      </c>
      <c r="C11410" s="73" t="s">
        <v>138</v>
      </c>
      <c r="D11410" s="74" t="str">
        <f t="shared" si="357"/>
        <v>out/2018</v>
      </c>
      <c r="E11410" s="53">
        <v>43403</v>
      </c>
      <c r="F11410" s="75">
        <v>7497</v>
      </c>
      <c r="G11410" s="72" t="s">
        <v>2229</v>
      </c>
      <c r="H11410" s="49" t="s">
        <v>2341</v>
      </c>
      <c r="I11410" s="49" t="s">
        <v>232</v>
      </c>
      <c r="J11410" s="76">
        <v>-472</v>
      </c>
      <c r="K11410" s="83" t="str">
        <f>IFERROR(IFERROR(VLOOKUP(I11410,'DE-PARA'!B:D,3,0),VLOOKUP(I11410,'DE-PARA'!C:D,2,0)),"NÃO ENCONTRADO")</f>
        <v>Materiais</v>
      </c>
      <c r="L11410" s="50" t="str">
        <f>VLOOKUP(K11410,'Base -Receita-Despesa'!$B:$AS,1,FALSE)</f>
        <v>Materiais</v>
      </c>
    </row>
    <row r="11411" spans="1:12" ht="15" customHeight="1" x14ac:dyDescent="0.3">
      <c r="A11411" s="82" t="str">
        <f t="shared" si="356"/>
        <v>2018</v>
      </c>
      <c r="B11411" s="72" t="s">
        <v>2228</v>
      </c>
      <c r="C11411" s="73" t="s">
        <v>138</v>
      </c>
      <c r="D11411" s="74" t="str">
        <f t="shared" si="357"/>
        <v>out/2018</v>
      </c>
      <c r="E11411" s="53">
        <v>43403</v>
      </c>
      <c r="F11411" s="75">
        <v>16574</v>
      </c>
      <c r="G11411" s="72" t="s">
        <v>2229</v>
      </c>
      <c r="H11411" s="49" t="s">
        <v>2340</v>
      </c>
      <c r="I11411" s="49" t="s">
        <v>618</v>
      </c>
      <c r="J11411" s="76">
        <v>-64291.34</v>
      </c>
      <c r="K11411" s="83" t="str">
        <f>IFERROR(IFERROR(VLOOKUP(I11411,'DE-PARA'!B:D,3,0),VLOOKUP(I11411,'DE-PARA'!C:D,2,0)),"NÃO ENCONTRADO")</f>
        <v>Serviços</v>
      </c>
      <c r="L11411" s="50" t="str">
        <f>VLOOKUP(K11411,'Base -Receita-Despesa'!$B:$AS,1,FALSE)</f>
        <v>Serviços</v>
      </c>
    </row>
    <row r="11412" spans="1:12" ht="15" customHeight="1" x14ac:dyDescent="0.3">
      <c r="A11412" s="82" t="str">
        <f t="shared" si="356"/>
        <v>2018</v>
      </c>
      <c r="B11412" s="72" t="s">
        <v>2228</v>
      </c>
      <c r="C11412" s="73" t="s">
        <v>138</v>
      </c>
      <c r="D11412" s="74" t="str">
        <f t="shared" si="357"/>
        <v>out/2018</v>
      </c>
      <c r="E11412" s="53">
        <v>43403</v>
      </c>
      <c r="F11412" s="75">
        <v>1401</v>
      </c>
      <c r="G11412" s="72" t="s">
        <v>2229</v>
      </c>
      <c r="H11412" s="49" t="s">
        <v>2328</v>
      </c>
      <c r="I11412" s="49" t="s">
        <v>145</v>
      </c>
      <c r="J11412" s="76">
        <v>-3500</v>
      </c>
      <c r="K11412" s="83" t="str">
        <f>IFERROR(IFERROR(VLOOKUP(I11412,'DE-PARA'!B:D,3,0),VLOOKUP(I11412,'DE-PARA'!C:D,2,0)),"NÃO ENCONTRADO")</f>
        <v>Serviços</v>
      </c>
      <c r="L11412" s="50" t="str">
        <f>VLOOKUP(K11412,'Base -Receita-Despesa'!$B:$AS,1,FALSE)</f>
        <v>Serviços</v>
      </c>
    </row>
    <row r="11413" spans="1:12" ht="15" customHeight="1" x14ac:dyDescent="0.3">
      <c r="A11413" s="82" t="str">
        <f t="shared" si="356"/>
        <v>2018</v>
      </c>
      <c r="B11413" s="72" t="s">
        <v>2228</v>
      </c>
      <c r="C11413" s="73" t="s">
        <v>138</v>
      </c>
      <c r="D11413" s="74" t="str">
        <f t="shared" si="357"/>
        <v>out/2018</v>
      </c>
      <c r="E11413" s="53">
        <v>43403</v>
      </c>
      <c r="F11413" s="75">
        <v>55</v>
      </c>
      <c r="G11413" s="72" t="s">
        <v>2229</v>
      </c>
      <c r="H11413" s="49" t="s">
        <v>3242</v>
      </c>
      <c r="I11413" s="49" t="s">
        <v>2212</v>
      </c>
      <c r="J11413" s="76">
        <v>-19452</v>
      </c>
      <c r="K11413" s="83" t="str">
        <f>IFERROR(IFERROR(VLOOKUP(I11413,'DE-PARA'!B:D,3,0),VLOOKUP(I11413,'DE-PARA'!C:D,2,0)),"NÃO ENCONTRADO")</f>
        <v>Serviços</v>
      </c>
      <c r="L11413" s="50" t="str">
        <f>VLOOKUP(K11413,'Base -Receita-Despesa'!$B:$AS,1,FALSE)</f>
        <v>Serviços</v>
      </c>
    </row>
    <row r="11414" spans="1:12" ht="15" customHeight="1" x14ac:dyDescent="0.3">
      <c r="A11414" s="82" t="str">
        <f t="shared" si="356"/>
        <v>2018</v>
      </c>
      <c r="B11414" s="72" t="s">
        <v>2228</v>
      </c>
      <c r="C11414" s="73" t="s">
        <v>138</v>
      </c>
      <c r="D11414" s="74" t="str">
        <f t="shared" si="357"/>
        <v>out/2018</v>
      </c>
      <c r="E11414" s="53">
        <v>43403</v>
      </c>
      <c r="F11414" s="75">
        <v>109</v>
      </c>
      <c r="G11414" s="72" t="s">
        <v>2229</v>
      </c>
      <c r="H11414" s="49" t="s">
        <v>2356</v>
      </c>
      <c r="I11414" s="49" t="s">
        <v>2198</v>
      </c>
      <c r="J11414" s="76">
        <v>-2282.4299999999998</v>
      </c>
      <c r="K11414" s="83" t="str">
        <f>IFERROR(IFERROR(VLOOKUP(I11414,'DE-PARA'!B:D,3,0),VLOOKUP(I11414,'DE-PARA'!C:D,2,0)),"NÃO ENCONTRADO")</f>
        <v>Serviços</v>
      </c>
      <c r="L11414" s="50" t="str">
        <f>VLOOKUP(K11414,'Base -Receita-Despesa'!$B:$AS,1,FALSE)</f>
        <v>Serviços</v>
      </c>
    </row>
    <row r="11415" spans="1:12" ht="15" customHeight="1" x14ac:dyDescent="0.3">
      <c r="A11415" s="82" t="str">
        <f t="shared" si="356"/>
        <v>2018</v>
      </c>
      <c r="B11415" s="72" t="s">
        <v>2228</v>
      </c>
      <c r="C11415" s="73" t="s">
        <v>138</v>
      </c>
      <c r="D11415" s="74" t="str">
        <f t="shared" si="357"/>
        <v>out/2018</v>
      </c>
      <c r="E11415" s="53">
        <v>43403</v>
      </c>
      <c r="F11415" s="75">
        <v>16763</v>
      </c>
      <c r="G11415" s="72" t="s">
        <v>2229</v>
      </c>
      <c r="H11415" s="49" t="s">
        <v>364</v>
      </c>
      <c r="I11415" s="49" t="s">
        <v>2183</v>
      </c>
      <c r="J11415" s="76">
        <v>-257.14999999999998</v>
      </c>
      <c r="K11415" s="83" t="str">
        <f>IFERROR(IFERROR(VLOOKUP(I11415,'DE-PARA'!B:D,3,0),VLOOKUP(I11415,'DE-PARA'!C:D,2,0)),"NÃO ENCONTRADO")</f>
        <v>Materiais</v>
      </c>
      <c r="L11415" s="50" t="str">
        <f>VLOOKUP(K11415,'Base -Receita-Despesa'!$B:$AS,1,FALSE)</f>
        <v>Materiais</v>
      </c>
    </row>
    <row r="11416" spans="1:12" ht="15" customHeight="1" x14ac:dyDescent="0.3">
      <c r="A11416" s="82" t="str">
        <f t="shared" si="356"/>
        <v>2018</v>
      </c>
      <c r="B11416" s="72" t="s">
        <v>2228</v>
      </c>
      <c r="C11416" s="73" t="s">
        <v>138</v>
      </c>
      <c r="D11416" s="74" t="str">
        <f t="shared" si="357"/>
        <v>out/2018</v>
      </c>
      <c r="E11416" s="53">
        <v>43403</v>
      </c>
      <c r="F11416" s="75">
        <v>16763</v>
      </c>
      <c r="G11416" s="72" t="s">
        <v>2229</v>
      </c>
      <c r="H11416" s="49" t="s">
        <v>364</v>
      </c>
      <c r="I11416" s="49" t="s">
        <v>562</v>
      </c>
      <c r="J11416" s="76">
        <v>-79.73</v>
      </c>
      <c r="K11416" s="83" t="str">
        <f>IFERROR(IFERROR(VLOOKUP(I11416,'DE-PARA'!B:D,3,0),VLOOKUP(I11416,'DE-PARA'!C:D,2,0)),"NÃO ENCONTRADO")</f>
        <v>Outras Saídas</v>
      </c>
      <c r="L11416" s="50" t="str">
        <f>VLOOKUP(K11416,'Base -Receita-Despesa'!$B:$AS,1,FALSE)</f>
        <v>Outras Saídas</v>
      </c>
    </row>
    <row r="11417" spans="1:12" ht="15" customHeight="1" x14ac:dyDescent="0.3">
      <c r="A11417" s="82" t="str">
        <f t="shared" si="356"/>
        <v>2018</v>
      </c>
      <c r="B11417" s="72" t="s">
        <v>2228</v>
      </c>
      <c r="C11417" s="73" t="s">
        <v>138</v>
      </c>
      <c r="D11417" s="74" t="str">
        <f t="shared" si="357"/>
        <v>out/2018</v>
      </c>
      <c r="E11417" s="53">
        <v>43403</v>
      </c>
      <c r="F11417" s="75">
        <v>6120</v>
      </c>
      <c r="G11417" s="72" t="s">
        <v>2229</v>
      </c>
      <c r="H11417" s="49" t="s">
        <v>2974</v>
      </c>
      <c r="I11417" s="49" t="s">
        <v>151</v>
      </c>
      <c r="J11417" s="76">
        <v>-620</v>
      </c>
      <c r="K11417" s="83" t="str">
        <f>IFERROR(IFERROR(VLOOKUP(I11417,'DE-PARA'!B:D,3,0),VLOOKUP(I11417,'DE-PARA'!C:D,2,0)),"NÃO ENCONTRADO")</f>
        <v>Concessionárias (água, luz e telefone)</v>
      </c>
      <c r="L11417" s="50" t="str">
        <f>VLOOKUP(K11417,'Base -Receita-Despesa'!$B:$AS,1,FALSE)</f>
        <v>Concessionárias (água, luz e telefone)</v>
      </c>
    </row>
    <row r="11418" spans="1:12" ht="15" customHeight="1" x14ac:dyDescent="0.3">
      <c r="A11418" s="82" t="str">
        <f t="shared" si="356"/>
        <v>2018</v>
      </c>
      <c r="B11418" s="72" t="s">
        <v>2228</v>
      </c>
      <c r="C11418" s="73" t="s">
        <v>138</v>
      </c>
      <c r="D11418" s="74" t="str">
        <f t="shared" si="357"/>
        <v>out/2018</v>
      </c>
      <c r="E11418" s="53">
        <v>43403</v>
      </c>
      <c r="F11418" s="75" t="s">
        <v>1261</v>
      </c>
      <c r="G11418" s="72" t="s">
        <v>2229</v>
      </c>
      <c r="H11418" s="49" t="s">
        <v>2250</v>
      </c>
      <c r="I11418" s="49" t="s">
        <v>135</v>
      </c>
      <c r="J11418" s="76">
        <v>-9.5</v>
      </c>
      <c r="K11418" s="83" t="str">
        <f>IFERROR(IFERROR(VLOOKUP(I11418,'DE-PARA'!B:D,3,0),VLOOKUP(I11418,'DE-PARA'!C:D,2,0)),"NÃO ENCONTRADO")</f>
        <v>Outras Saídas</v>
      </c>
      <c r="L11418" s="50" t="str">
        <f>VLOOKUP(K11418,'Base -Receita-Despesa'!$B:$AS,1,FALSE)</f>
        <v>Outras Saídas</v>
      </c>
    </row>
    <row r="11419" spans="1:12" ht="15" customHeight="1" x14ac:dyDescent="0.3">
      <c r="A11419" s="82" t="str">
        <f t="shared" si="356"/>
        <v>2018</v>
      </c>
      <c r="B11419" s="72" t="s">
        <v>2228</v>
      </c>
      <c r="C11419" s="73" t="s">
        <v>138</v>
      </c>
      <c r="D11419" s="74" t="str">
        <f t="shared" si="357"/>
        <v>out/2018</v>
      </c>
      <c r="E11419" s="53">
        <v>43403</v>
      </c>
      <c r="F11419" s="75" t="s">
        <v>1261</v>
      </c>
      <c r="G11419" s="72" t="s">
        <v>2229</v>
      </c>
      <c r="H11419" s="49" t="s">
        <v>2250</v>
      </c>
      <c r="I11419" s="49" t="s">
        <v>135</v>
      </c>
      <c r="J11419" s="76">
        <v>-9.5</v>
      </c>
      <c r="K11419" s="83" t="str">
        <f>IFERROR(IFERROR(VLOOKUP(I11419,'DE-PARA'!B:D,3,0),VLOOKUP(I11419,'DE-PARA'!C:D,2,0)),"NÃO ENCONTRADO")</f>
        <v>Outras Saídas</v>
      </c>
      <c r="L11419" s="50" t="str">
        <f>VLOOKUP(K11419,'Base -Receita-Despesa'!$B:$AS,1,FALSE)</f>
        <v>Outras Saídas</v>
      </c>
    </row>
    <row r="11420" spans="1:12" ht="15" customHeight="1" x14ac:dyDescent="0.3">
      <c r="A11420" s="82" t="str">
        <f t="shared" si="356"/>
        <v>2018</v>
      </c>
      <c r="B11420" s="72" t="s">
        <v>2228</v>
      </c>
      <c r="C11420" s="73" t="s">
        <v>138</v>
      </c>
      <c r="D11420" s="74" t="str">
        <f t="shared" si="357"/>
        <v>out/2018</v>
      </c>
      <c r="E11420" s="53">
        <v>43403</v>
      </c>
      <c r="F11420" s="75" t="s">
        <v>1261</v>
      </c>
      <c r="G11420" s="72" t="s">
        <v>2229</v>
      </c>
      <c r="H11420" s="49" t="s">
        <v>2250</v>
      </c>
      <c r="I11420" s="49" t="s">
        <v>135</v>
      </c>
      <c r="J11420" s="76">
        <v>-9.5</v>
      </c>
      <c r="K11420" s="83" t="str">
        <f>IFERROR(IFERROR(VLOOKUP(I11420,'DE-PARA'!B:D,3,0),VLOOKUP(I11420,'DE-PARA'!C:D,2,0)),"NÃO ENCONTRADO")</f>
        <v>Outras Saídas</v>
      </c>
      <c r="L11420" s="50" t="str">
        <f>VLOOKUP(K11420,'Base -Receita-Despesa'!$B:$AS,1,FALSE)</f>
        <v>Outras Saídas</v>
      </c>
    </row>
    <row r="11421" spans="1:12" ht="15" customHeight="1" x14ac:dyDescent="0.3">
      <c r="A11421" s="82" t="str">
        <f t="shared" si="356"/>
        <v>2018</v>
      </c>
      <c r="B11421" s="72" t="s">
        <v>2228</v>
      </c>
      <c r="C11421" s="73" t="s">
        <v>138</v>
      </c>
      <c r="D11421" s="74" t="str">
        <f t="shared" si="357"/>
        <v>out/2018</v>
      </c>
      <c r="E11421" s="53">
        <v>43403</v>
      </c>
      <c r="F11421" s="75" t="s">
        <v>1261</v>
      </c>
      <c r="G11421" s="72" t="s">
        <v>2229</v>
      </c>
      <c r="H11421" s="49" t="s">
        <v>2250</v>
      </c>
      <c r="I11421" s="49" t="s">
        <v>135</v>
      </c>
      <c r="J11421" s="76">
        <v>-9.5</v>
      </c>
      <c r="K11421" s="83" t="str">
        <f>IFERROR(IFERROR(VLOOKUP(I11421,'DE-PARA'!B:D,3,0),VLOOKUP(I11421,'DE-PARA'!C:D,2,0)),"NÃO ENCONTRADO")</f>
        <v>Outras Saídas</v>
      </c>
      <c r="L11421" s="50" t="str">
        <f>VLOOKUP(K11421,'Base -Receita-Despesa'!$B:$AS,1,FALSE)</f>
        <v>Outras Saídas</v>
      </c>
    </row>
    <row r="11422" spans="1:12" ht="15" customHeight="1" x14ac:dyDescent="0.3">
      <c r="A11422" s="82" t="str">
        <f t="shared" si="356"/>
        <v>2018</v>
      </c>
      <c r="B11422" s="72" t="s">
        <v>2228</v>
      </c>
      <c r="C11422" s="73" t="s">
        <v>138</v>
      </c>
      <c r="D11422" s="74" t="str">
        <f t="shared" si="357"/>
        <v>out/2018</v>
      </c>
      <c r="E11422" s="53">
        <v>43403</v>
      </c>
      <c r="F11422" s="75" t="s">
        <v>1261</v>
      </c>
      <c r="G11422" s="72" t="s">
        <v>2229</v>
      </c>
      <c r="H11422" s="49" t="s">
        <v>2250</v>
      </c>
      <c r="I11422" s="49" t="s">
        <v>135</v>
      </c>
      <c r="J11422" s="76">
        <v>-9.5</v>
      </c>
      <c r="K11422" s="83" t="str">
        <f>IFERROR(IFERROR(VLOOKUP(I11422,'DE-PARA'!B:D,3,0),VLOOKUP(I11422,'DE-PARA'!C:D,2,0)),"NÃO ENCONTRADO")</f>
        <v>Outras Saídas</v>
      </c>
      <c r="L11422" s="50" t="str">
        <f>VLOOKUP(K11422,'Base -Receita-Despesa'!$B:$AS,1,FALSE)</f>
        <v>Outras Saídas</v>
      </c>
    </row>
    <row r="11423" spans="1:12" ht="15" customHeight="1" x14ac:dyDescent="0.3">
      <c r="A11423" s="82" t="str">
        <f t="shared" si="356"/>
        <v>2018</v>
      </c>
      <c r="B11423" s="72" t="s">
        <v>2228</v>
      </c>
      <c r="C11423" s="73" t="s">
        <v>138</v>
      </c>
      <c r="D11423" s="74" t="str">
        <f t="shared" si="357"/>
        <v>out/2018</v>
      </c>
      <c r="E11423" s="53">
        <v>43403</v>
      </c>
      <c r="F11423" s="75" t="s">
        <v>1261</v>
      </c>
      <c r="G11423" s="72" t="s">
        <v>2229</v>
      </c>
      <c r="H11423" s="49" t="s">
        <v>2250</v>
      </c>
      <c r="I11423" s="49" t="s">
        <v>135</v>
      </c>
      <c r="J11423" s="76">
        <v>-9.5</v>
      </c>
      <c r="K11423" s="83" t="str">
        <f>IFERROR(IFERROR(VLOOKUP(I11423,'DE-PARA'!B:D,3,0),VLOOKUP(I11423,'DE-PARA'!C:D,2,0)),"NÃO ENCONTRADO")</f>
        <v>Outras Saídas</v>
      </c>
      <c r="L11423" s="50" t="str">
        <f>VLOOKUP(K11423,'Base -Receita-Despesa'!$B:$AS,1,FALSE)</f>
        <v>Outras Saídas</v>
      </c>
    </row>
    <row r="11424" spans="1:12" ht="15" customHeight="1" x14ac:dyDescent="0.3">
      <c r="A11424" s="82" t="str">
        <f t="shared" si="356"/>
        <v>2018</v>
      </c>
      <c r="B11424" s="72" t="s">
        <v>2228</v>
      </c>
      <c r="C11424" s="73" t="s">
        <v>138</v>
      </c>
      <c r="D11424" s="74" t="str">
        <f t="shared" si="357"/>
        <v>out/2018</v>
      </c>
      <c r="E11424" s="53">
        <v>43403</v>
      </c>
      <c r="F11424" s="75" t="s">
        <v>1261</v>
      </c>
      <c r="G11424" s="72" t="s">
        <v>2229</v>
      </c>
      <c r="H11424" s="49" t="s">
        <v>2250</v>
      </c>
      <c r="I11424" s="49" t="s">
        <v>135</v>
      </c>
      <c r="J11424" s="76">
        <v>-9.5</v>
      </c>
      <c r="K11424" s="83" t="str">
        <f>IFERROR(IFERROR(VLOOKUP(I11424,'DE-PARA'!B:D,3,0),VLOOKUP(I11424,'DE-PARA'!C:D,2,0)),"NÃO ENCONTRADO")</f>
        <v>Outras Saídas</v>
      </c>
      <c r="L11424" s="50" t="str">
        <f>VLOOKUP(K11424,'Base -Receita-Despesa'!$B:$AS,1,FALSE)</f>
        <v>Outras Saídas</v>
      </c>
    </row>
    <row r="11425" spans="1:12" ht="15" customHeight="1" x14ac:dyDescent="0.3">
      <c r="A11425" s="82" t="str">
        <f t="shared" si="356"/>
        <v>2018</v>
      </c>
      <c r="B11425" s="72" t="s">
        <v>2228</v>
      </c>
      <c r="C11425" s="73" t="s">
        <v>138</v>
      </c>
      <c r="D11425" s="74" t="str">
        <f t="shared" si="357"/>
        <v>out/2018</v>
      </c>
      <c r="E11425" s="53">
        <v>43403</v>
      </c>
      <c r="F11425" s="75" t="s">
        <v>1261</v>
      </c>
      <c r="G11425" s="72" t="s">
        <v>2229</v>
      </c>
      <c r="H11425" s="49" t="s">
        <v>2250</v>
      </c>
      <c r="I11425" s="49" t="s">
        <v>135</v>
      </c>
      <c r="J11425" s="76">
        <v>-9.5</v>
      </c>
      <c r="K11425" s="83" t="str">
        <f>IFERROR(IFERROR(VLOOKUP(I11425,'DE-PARA'!B:D,3,0),VLOOKUP(I11425,'DE-PARA'!C:D,2,0)),"NÃO ENCONTRADO")</f>
        <v>Outras Saídas</v>
      </c>
      <c r="L11425" s="50" t="str">
        <f>VLOOKUP(K11425,'Base -Receita-Despesa'!$B:$AS,1,FALSE)</f>
        <v>Outras Saídas</v>
      </c>
    </row>
    <row r="11426" spans="1:12" ht="15" customHeight="1" x14ac:dyDescent="0.3">
      <c r="A11426" s="82" t="str">
        <f t="shared" si="356"/>
        <v>2018</v>
      </c>
      <c r="B11426" s="72" t="s">
        <v>2228</v>
      </c>
      <c r="C11426" s="73" t="s">
        <v>138</v>
      </c>
      <c r="D11426" s="74" t="str">
        <f t="shared" si="357"/>
        <v>out/2018</v>
      </c>
      <c r="E11426" s="53">
        <v>43403</v>
      </c>
      <c r="F11426" s="75" t="s">
        <v>1261</v>
      </c>
      <c r="G11426" s="72" t="s">
        <v>2229</v>
      </c>
      <c r="H11426" s="49" t="s">
        <v>2250</v>
      </c>
      <c r="I11426" s="49" t="s">
        <v>135</v>
      </c>
      <c r="J11426" s="76">
        <v>-9.5</v>
      </c>
      <c r="K11426" s="83" t="str">
        <f>IFERROR(IFERROR(VLOOKUP(I11426,'DE-PARA'!B:D,3,0),VLOOKUP(I11426,'DE-PARA'!C:D,2,0)),"NÃO ENCONTRADO")</f>
        <v>Outras Saídas</v>
      </c>
      <c r="L11426" s="50" t="str">
        <f>VLOOKUP(K11426,'Base -Receita-Despesa'!$B:$AS,1,FALSE)</f>
        <v>Outras Saídas</v>
      </c>
    </row>
    <row r="11427" spans="1:12" ht="15" customHeight="1" x14ac:dyDescent="0.3">
      <c r="A11427" s="82" t="str">
        <f t="shared" si="356"/>
        <v>2018</v>
      </c>
      <c r="B11427" s="72" t="s">
        <v>2228</v>
      </c>
      <c r="C11427" s="73" t="s">
        <v>138</v>
      </c>
      <c r="D11427" s="74" t="str">
        <f t="shared" si="357"/>
        <v>out/2018</v>
      </c>
      <c r="E11427" s="53">
        <v>43403</v>
      </c>
      <c r="F11427" s="75" t="s">
        <v>1261</v>
      </c>
      <c r="G11427" s="72" t="s">
        <v>2229</v>
      </c>
      <c r="H11427" s="49" t="s">
        <v>2250</v>
      </c>
      <c r="I11427" s="49" t="s">
        <v>135</v>
      </c>
      <c r="J11427" s="76">
        <v>-9.5</v>
      </c>
      <c r="K11427" s="83" t="str">
        <f>IFERROR(IFERROR(VLOOKUP(I11427,'DE-PARA'!B:D,3,0),VLOOKUP(I11427,'DE-PARA'!C:D,2,0)),"NÃO ENCONTRADO")</f>
        <v>Outras Saídas</v>
      </c>
      <c r="L11427" s="50" t="str">
        <f>VLOOKUP(K11427,'Base -Receita-Despesa'!$B:$AS,1,FALSE)</f>
        <v>Outras Saídas</v>
      </c>
    </row>
    <row r="11428" spans="1:12" ht="15" customHeight="1" x14ac:dyDescent="0.3">
      <c r="A11428" s="82" t="str">
        <f t="shared" si="356"/>
        <v>2018</v>
      </c>
      <c r="B11428" s="72" t="s">
        <v>2228</v>
      </c>
      <c r="C11428" s="73" t="s">
        <v>138</v>
      </c>
      <c r="D11428" s="74" t="str">
        <f t="shared" si="357"/>
        <v>out/2018</v>
      </c>
      <c r="E11428" s="53">
        <v>43403</v>
      </c>
      <c r="F11428" s="75" t="s">
        <v>1261</v>
      </c>
      <c r="G11428" s="72" t="s">
        <v>2229</v>
      </c>
      <c r="H11428" s="49" t="s">
        <v>2250</v>
      </c>
      <c r="I11428" s="49" t="s">
        <v>135</v>
      </c>
      <c r="J11428" s="76">
        <v>-9.5</v>
      </c>
      <c r="K11428" s="83" t="str">
        <f>IFERROR(IFERROR(VLOOKUP(I11428,'DE-PARA'!B:D,3,0),VLOOKUP(I11428,'DE-PARA'!C:D,2,0)),"NÃO ENCONTRADO")</f>
        <v>Outras Saídas</v>
      </c>
      <c r="L11428" s="50" t="str">
        <f>VLOOKUP(K11428,'Base -Receita-Despesa'!$B:$AS,1,FALSE)</f>
        <v>Outras Saídas</v>
      </c>
    </row>
    <row r="11429" spans="1:12" ht="15" customHeight="1" x14ac:dyDescent="0.3">
      <c r="A11429" s="82" t="str">
        <f t="shared" si="356"/>
        <v>2018</v>
      </c>
      <c r="B11429" s="72" t="s">
        <v>2228</v>
      </c>
      <c r="C11429" s="73" t="s">
        <v>138</v>
      </c>
      <c r="D11429" s="74" t="str">
        <f t="shared" si="357"/>
        <v>out/2018</v>
      </c>
      <c r="E11429" s="53">
        <v>43403</v>
      </c>
      <c r="F11429" s="75" t="s">
        <v>1261</v>
      </c>
      <c r="G11429" s="72" t="s">
        <v>2229</v>
      </c>
      <c r="H11429" s="49" t="s">
        <v>2250</v>
      </c>
      <c r="I11429" s="49" t="s">
        <v>135</v>
      </c>
      <c r="J11429" s="76">
        <v>-9.5</v>
      </c>
      <c r="K11429" s="83" t="str">
        <f>IFERROR(IFERROR(VLOOKUP(I11429,'DE-PARA'!B:D,3,0),VLOOKUP(I11429,'DE-PARA'!C:D,2,0)),"NÃO ENCONTRADO")</f>
        <v>Outras Saídas</v>
      </c>
      <c r="L11429" s="50" t="str">
        <f>VLOOKUP(K11429,'Base -Receita-Despesa'!$B:$AS,1,FALSE)</f>
        <v>Outras Saídas</v>
      </c>
    </row>
    <row r="11430" spans="1:12" ht="15" customHeight="1" x14ac:dyDescent="0.3">
      <c r="A11430" s="82" t="str">
        <f t="shared" si="356"/>
        <v>2018</v>
      </c>
      <c r="B11430" s="72" t="s">
        <v>2228</v>
      </c>
      <c r="C11430" s="73" t="s">
        <v>138</v>
      </c>
      <c r="D11430" s="74" t="str">
        <f t="shared" si="357"/>
        <v>out/2018</v>
      </c>
      <c r="E11430" s="53">
        <v>43403</v>
      </c>
      <c r="F11430" s="75" t="s">
        <v>1261</v>
      </c>
      <c r="G11430" s="72" t="s">
        <v>2229</v>
      </c>
      <c r="H11430" s="49" t="s">
        <v>2250</v>
      </c>
      <c r="I11430" s="49" t="s">
        <v>135</v>
      </c>
      <c r="J11430" s="76">
        <v>-9.5</v>
      </c>
      <c r="K11430" s="83" t="str">
        <f>IFERROR(IFERROR(VLOOKUP(I11430,'DE-PARA'!B:D,3,0),VLOOKUP(I11430,'DE-PARA'!C:D,2,0)),"NÃO ENCONTRADO")</f>
        <v>Outras Saídas</v>
      </c>
      <c r="L11430" s="50" t="str">
        <f>VLOOKUP(K11430,'Base -Receita-Despesa'!$B:$AS,1,FALSE)</f>
        <v>Outras Saídas</v>
      </c>
    </row>
    <row r="11431" spans="1:12" ht="15" customHeight="1" x14ac:dyDescent="0.3">
      <c r="A11431" s="82" t="str">
        <f t="shared" si="356"/>
        <v>2018</v>
      </c>
      <c r="B11431" s="72" t="s">
        <v>2228</v>
      </c>
      <c r="C11431" s="73" t="s">
        <v>138</v>
      </c>
      <c r="D11431" s="74" t="str">
        <f t="shared" si="357"/>
        <v>out/2018</v>
      </c>
      <c r="E11431" s="53">
        <v>43404</v>
      </c>
      <c r="F11431" s="75">
        <v>6688</v>
      </c>
      <c r="G11431" s="72" t="s">
        <v>2229</v>
      </c>
      <c r="H11431" s="49" t="s">
        <v>202</v>
      </c>
      <c r="I11431" s="49" t="s">
        <v>2209</v>
      </c>
      <c r="J11431" s="76">
        <v>-3800.25</v>
      </c>
      <c r="K11431" s="83" t="str">
        <f>IFERROR(IFERROR(VLOOKUP(I11431,'DE-PARA'!B:D,3,0),VLOOKUP(I11431,'DE-PARA'!C:D,2,0)),"NÃO ENCONTRADO")</f>
        <v>Despesas com Viagens</v>
      </c>
      <c r="L11431" s="50" t="str">
        <f>VLOOKUP(K11431,'Base -Receita-Despesa'!$B:$AS,1,FALSE)</f>
        <v>Despesas com Viagens</v>
      </c>
    </row>
    <row r="11432" spans="1:12" ht="15" customHeight="1" x14ac:dyDescent="0.3">
      <c r="A11432" s="82" t="str">
        <f t="shared" si="356"/>
        <v>2018</v>
      </c>
      <c r="B11432" s="72" t="s">
        <v>2228</v>
      </c>
      <c r="C11432" s="73" t="s">
        <v>138</v>
      </c>
      <c r="D11432" s="74" t="str">
        <f t="shared" si="357"/>
        <v>out/2018</v>
      </c>
      <c r="E11432" s="53">
        <v>43404</v>
      </c>
      <c r="F11432" s="75" t="s">
        <v>159</v>
      </c>
      <c r="G11432" s="72" t="s">
        <v>2229</v>
      </c>
      <c r="H11432" s="49" t="s">
        <v>3243</v>
      </c>
      <c r="I11432" s="49" t="s">
        <v>160</v>
      </c>
      <c r="J11432" s="76">
        <v>11.52</v>
      </c>
      <c r="K11432" s="83" t="str">
        <f>IFERROR(IFERROR(VLOOKUP(I11432,'DE-PARA'!B:D,3,0),VLOOKUP(I11432,'DE-PARA'!C:D,2,0)),"NÃO ENCONTRADO")</f>
        <v>Outras Saídas</v>
      </c>
      <c r="L11432" s="50" t="str">
        <f>VLOOKUP(K11432,'Base -Receita-Despesa'!$B:$AS,1,FALSE)</f>
        <v>Outras Saídas</v>
      </c>
    </row>
    <row r="11433" spans="1:12" ht="15" customHeight="1" x14ac:dyDescent="0.3">
      <c r="A11433" s="82" t="str">
        <f t="shared" si="356"/>
        <v>2018</v>
      </c>
      <c r="B11433" s="72" t="s">
        <v>2228</v>
      </c>
      <c r="C11433" s="73" t="s">
        <v>138</v>
      </c>
      <c r="D11433" s="74" t="str">
        <f t="shared" si="357"/>
        <v>out/2018</v>
      </c>
      <c r="E11433" s="53">
        <v>43404</v>
      </c>
      <c r="F11433" s="75">
        <v>18509</v>
      </c>
      <c r="G11433" s="72" t="s">
        <v>2229</v>
      </c>
      <c r="H11433" s="49" t="s">
        <v>3244</v>
      </c>
      <c r="I11433" s="49" t="s">
        <v>2182</v>
      </c>
      <c r="J11433" s="76">
        <v>-720</v>
      </c>
      <c r="K11433" s="83" t="str">
        <f>IFERROR(IFERROR(VLOOKUP(I11433,'DE-PARA'!B:D,3,0),VLOOKUP(I11433,'DE-PARA'!C:D,2,0)),"NÃO ENCONTRADO")</f>
        <v>Materiais</v>
      </c>
      <c r="L11433" s="50" t="str">
        <f>VLOOKUP(K11433,'Base -Receita-Despesa'!$B:$AS,1,FALSE)</f>
        <v>Materiais</v>
      </c>
    </row>
    <row r="11434" spans="1:12" ht="15" customHeight="1" x14ac:dyDescent="0.3">
      <c r="A11434" s="82" t="str">
        <f t="shared" si="356"/>
        <v>2018</v>
      </c>
      <c r="B11434" s="72" t="s">
        <v>2228</v>
      </c>
      <c r="C11434" s="73" t="s">
        <v>138</v>
      </c>
      <c r="D11434" s="74" t="str">
        <f t="shared" si="357"/>
        <v>out/2018</v>
      </c>
      <c r="E11434" s="53">
        <v>43404</v>
      </c>
      <c r="F11434" s="75" t="s">
        <v>131</v>
      </c>
      <c r="G11434" s="72" t="s">
        <v>2229</v>
      </c>
      <c r="H11434" s="49" t="s">
        <v>3245</v>
      </c>
      <c r="I11434" s="49" t="s">
        <v>133</v>
      </c>
      <c r="J11434" s="76">
        <v>-2493.65</v>
      </c>
      <c r="K11434" s="83" t="str">
        <f>IFERROR(IFERROR(VLOOKUP(I11434,'DE-PARA'!B:D,3,0),VLOOKUP(I11434,'DE-PARA'!C:D,2,0)),"NÃO ENCONTRADO")</f>
        <v>Pessoal</v>
      </c>
      <c r="L11434" s="50" t="str">
        <f>VLOOKUP(K11434,'Base -Receita-Despesa'!$B:$AS,1,FALSE)</f>
        <v>Pessoal</v>
      </c>
    </row>
    <row r="11435" spans="1:12" ht="15" customHeight="1" x14ac:dyDescent="0.3">
      <c r="A11435" s="82" t="str">
        <f t="shared" si="356"/>
        <v>2018</v>
      </c>
      <c r="B11435" s="72" t="s">
        <v>2228</v>
      </c>
      <c r="C11435" s="73" t="s">
        <v>138</v>
      </c>
      <c r="D11435" s="74" t="str">
        <f t="shared" si="357"/>
        <v>out/2018</v>
      </c>
      <c r="E11435" s="53">
        <v>43404</v>
      </c>
      <c r="F11435" s="75">
        <v>10596</v>
      </c>
      <c r="G11435" s="72" t="s">
        <v>2330</v>
      </c>
      <c r="H11435" s="49" t="s">
        <v>2315</v>
      </c>
      <c r="I11435" s="49" t="s">
        <v>2181</v>
      </c>
      <c r="J11435" s="76">
        <v>-1707.12</v>
      </c>
      <c r="K11435" s="83" t="str">
        <f>IFERROR(IFERROR(VLOOKUP(I11435,'DE-PARA'!B:D,3,0),VLOOKUP(I11435,'DE-PARA'!C:D,2,0)),"NÃO ENCONTRADO")</f>
        <v>Materiais</v>
      </c>
      <c r="L11435" s="50" t="str">
        <f>VLOOKUP(K11435,'Base -Receita-Despesa'!$B:$AS,1,FALSE)</f>
        <v>Materiais</v>
      </c>
    </row>
    <row r="11436" spans="1:12" ht="15" customHeight="1" x14ac:dyDescent="0.3">
      <c r="A11436" s="82" t="str">
        <f t="shared" si="356"/>
        <v>2018</v>
      </c>
      <c r="B11436" s="72" t="s">
        <v>2228</v>
      </c>
      <c r="C11436" s="73" t="s">
        <v>138</v>
      </c>
      <c r="D11436" s="74" t="str">
        <f t="shared" si="357"/>
        <v>out/2018</v>
      </c>
      <c r="E11436" s="53">
        <v>43404</v>
      </c>
      <c r="F11436" s="75">
        <v>7553</v>
      </c>
      <c r="G11436" s="72" t="s">
        <v>2229</v>
      </c>
      <c r="H11436" s="49" t="s">
        <v>2315</v>
      </c>
      <c r="I11436" s="49" t="s">
        <v>2181</v>
      </c>
      <c r="J11436" s="76">
        <v>-504</v>
      </c>
      <c r="K11436" s="83" t="str">
        <f>IFERROR(IFERROR(VLOOKUP(I11436,'DE-PARA'!B:D,3,0),VLOOKUP(I11436,'DE-PARA'!C:D,2,0)),"NÃO ENCONTRADO")</f>
        <v>Materiais</v>
      </c>
      <c r="L11436" s="50" t="str">
        <f>VLOOKUP(K11436,'Base -Receita-Despesa'!$B:$AS,1,FALSE)</f>
        <v>Materiais</v>
      </c>
    </row>
    <row r="11437" spans="1:12" ht="15" customHeight="1" x14ac:dyDescent="0.3">
      <c r="A11437" s="82" t="str">
        <f t="shared" si="356"/>
        <v>2018</v>
      </c>
      <c r="B11437" s="72" t="s">
        <v>2228</v>
      </c>
      <c r="C11437" s="73" t="s">
        <v>138</v>
      </c>
      <c r="D11437" s="74" t="str">
        <f t="shared" si="357"/>
        <v>out/2018</v>
      </c>
      <c r="E11437" s="53">
        <v>43404</v>
      </c>
      <c r="F11437" s="75">
        <v>10596</v>
      </c>
      <c r="G11437" s="72" t="s">
        <v>2324</v>
      </c>
      <c r="H11437" s="49" t="s">
        <v>2315</v>
      </c>
      <c r="I11437" s="49" t="s">
        <v>2181</v>
      </c>
      <c r="J11437" s="76">
        <v>-1707.12</v>
      </c>
      <c r="K11437" s="83" t="str">
        <f>IFERROR(IFERROR(VLOOKUP(I11437,'DE-PARA'!B:D,3,0),VLOOKUP(I11437,'DE-PARA'!C:D,2,0)),"NÃO ENCONTRADO")</f>
        <v>Materiais</v>
      </c>
      <c r="L11437" s="50" t="str">
        <f>VLOOKUP(K11437,'Base -Receita-Despesa'!$B:$AS,1,FALSE)</f>
        <v>Materiais</v>
      </c>
    </row>
    <row r="11438" spans="1:12" ht="15" customHeight="1" x14ac:dyDescent="0.3">
      <c r="A11438" s="82" t="str">
        <f t="shared" si="356"/>
        <v>2018</v>
      </c>
      <c r="B11438" s="72" t="s">
        <v>2228</v>
      </c>
      <c r="C11438" s="73" t="s">
        <v>138</v>
      </c>
      <c r="D11438" s="74" t="str">
        <f t="shared" si="357"/>
        <v>out/2018</v>
      </c>
      <c r="E11438" s="53">
        <v>43404</v>
      </c>
      <c r="F11438" s="75">
        <v>18346</v>
      </c>
      <c r="G11438" s="72" t="s">
        <v>2229</v>
      </c>
      <c r="H11438" s="49" t="s">
        <v>3244</v>
      </c>
      <c r="I11438" s="49" t="s">
        <v>2182</v>
      </c>
      <c r="J11438" s="76">
        <v>-237</v>
      </c>
      <c r="K11438" s="83" t="str">
        <f>IFERROR(IFERROR(VLOOKUP(I11438,'DE-PARA'!B:D,3,0),VLOOKUP(I11438,'DE-PARA'!C:D,2,0)),"NÃO ENCONTRADO")</f>
        <v>Materiais</v>
      </c>
      <c r="L11438" s="50" t="str">
        <f>VLOOKUP(K11438,'Base -Receita-Despesa'!$B:$AS,1,FALSE)</f>
        <v>Materiais</v>
      </c>
    </row>
    <row r="11439" spans="1:12" ht="15" customHeight="1" x14ac:dyDescent="0.3">
      <c r="A11439" s="82" t="str">
        <f t="shared" si="356"/>
        <v>2018</v>
      </c>
      <c r="B11439" s="72" t="s">
        <v>2228</v>
      </c>
      <c r="C11439" s="73" t="s">
        <v>138</v>
      </c>
      <c r="D11439" s="74" t="str">
        <f t="shared" si="357"/>
        <v>out/2018</v>
      </c>
      <c r="E11439" s="53">
        <v>43404</v>
      </c>
      <c r="F11439" s="75">
        <v>18358</v>
      </c>
      <c r="G11439" s="72" t="s">
        <v>2284</v>
      </c>
      <c r="H11439" s="49" t="s">
        <v>3244</v>
      </c>
      <c r="I11439" s="49" t="s">
        <v>2182</v>
      </c>
      <c r="J11439" s="76">
        <v>-1175</v>
      </c>
      <c r="K11439" s="83" t="str">
        <f>IFERROR(IFERROR(VLOOKUP(I11439,'DE-PARA'!B:D,3,0),VLOOKUP(I11439,'DE-PARA'!C:D,2,0)),"NÃO ENCONTRADO")</f>
        <v>Materiais</v>
      </c>
      <c r="L11439" s="50" t="str">
        <f>VLOOKUP(K11439,'Base -Receita-Despesa'!$B:$AS,1,FALSE)</f>
        <v>Materiais</v>
      </c>
    </row>
    <row r="11440" spans="1:12" ht="15" customHeight="1" x14ac:dyDescent="0.3">
      <c r="A11440" s="82" t="str">
        <f t="shared" si="356"/>
        <v>2018</v>
      </c>
      <c r="B11440" s="72" t="s">
        <v>2228</v>
      </c>
      <c r="C11440" s="73" t="s">
        <v>138</v>
      </c>
      <c r="D11440" s="74" t="str">
        <f t="shared" si="357"/>
        <v>out/2018</v>
      </c>
      <c r="E11440" s="53">
        <v>43404</v>
      </c>
      <c r="F11440" s="75">
        <v>937</v>
      </c>
      <c r="G11440" s="72" t="s">
        <v>2229</v>
      </c>
      <c r="H11440" s="49" t="s">
        <v>3052</v>
      </c>
      <c r="I11440" s="49" t="s">
        <v>2182</v>
      </c>
      <c r="J11440" s="76">
        <v>-108.35</v>
      </c>
      <c r="K11440" s="83" t="str">
        <f>IFERROR(IFERROR(VLOOKUP(I11440,'DE-PARA'!B:D,3,0),VLOOKUP(I11440,'DE-PARA'!C:D,2,0)),"NÃO ENCONTRADO")</f>
        <v>Materiais</v>
      </c>
      <c r="L11440" s="50" t="str">
        <f>VLOOKUP(K11440,'Base -Receita-Despesa'!$B:$AS,1,FALSE)</f>
        <v>Materiais</v>
      </c>
    </row>
    <row r="11441" spans="1:12" ht="15" customHeight="1" x14ac:dyDescent="0.3">
      <c r="A11441" s="82" t="str">
        <f t="shared" si="356"/>
        <v>2018</v>
      </c>
      <c r="B11441" s="72" t="s">
        <v>2228</v>
      </c>
      <c r="C11441" s="73" t="s">
        <v>138</v>
      </c>
      <c r="D11441" s="74" t="str">
        <f t="shared" si="357"/>
        <v>out/2018</v>
      </c>
      <c r="E11441" s="53">
        <v>43404</v>
      </c>
      <c r="F11441" s="75" t="s">
        <v>1061</v>
      </c>
      <c r="G11441" s="72" t="s">
        <v>2229</v>
      </c>
      <c r="H11441" s="49" t="s">
        <v>2241</v>
      </c>
      <c r="I11441" s="49" t="s">
        <v>2170</v>
      </c>
      <c r="J11441" s="76">
        <v>-9406.06</v>
      </c>
      <c r="K11441" s="83" t="str">
        <f>IFERROR(IFERROR(VLOOKUP(I11441,'DE-PARA'!B:D,3,0),VLOOKUP(I11441,'DE-PARA'!C:D,2,0)),"NÃO ENCONTRADO")</f>
        <v>Reembolso de Rateios(-)</v>
      </c>
      <c r="L11441" s="50" t="str">
        <f>VLOOKUP(K11441,'Base -Receita-Despesa'!$B:$AS,1,FALSE)</f>
        <v>Reembolso de Rateios(-)</v>
      </c>
    </row>
    <row r="11442" spans="1:12" ht="15" customHeight="1" x14ac:dyDescent="0.3">
      <c r="A11442" s="82" t="str">
        <f t="shared" si="356"/>
        <v>2018</v>
      </c>
      <c r="B11442" s="72" t="s">
        <v>2228</v>
      </c>
      <c r="C11442" s="73" t="s">
        <v>138</v>
      </c>
      <c r="D11442" s="74" t="str">
        <f t="shared" si="357"/>
        <v>out/2018</v>
      </c>
      <c r="E11442" s="53">
        <v>43404</v>
      </c>
      <c r="F11442" s="75" t="s">
        <v>1261</v>
      </c>
      <c r="G11442" s="72" t="s">
        <v>2229</v>
      </c>
      <c r="H11442" s="49" t="s">
        <v>2250</v>
      </c>
      <c r="I11442" s="49" t="s">
        <v>135</v>
      </c>
      <c r="J11442" s="76">
        <v>-9.5</v>
      </c>
      <c r="K11442" s="83" t="str">
        <f>IFERROR(IFERROR(VLOOKUP(I11442,'DE-PARA'!B:D,3,0),VLOOKUP(I11442,'DE-PARA'!C:D,2,0)),"NÃO ENCONTRADO")</f>
        <v>Outras Saídas</v>
      </c>
      <c r="L11442" s="50" t="str">
        <f>VLOOKUP(K11442,'Base -Receita-Despesa'!$B:$AS,1,FALSE)</f>
        <v>Outras Saídas</v>
      </c>
    </row>
    <row r="11443" spans="1:12" ht="15" customHeight="1" x14ac:dyDescent="0.3">
      <c r="A11443" s="82" t="str">
        <f t="shared" si="356"/>
        <v>2018</v>
      </c>
      <c r="B11443" s="72" t="s">
        <v>2228</v>
      </c>
      <c r="C11443" s="73" t="s">
        <v>138</v>
      </c>
      <c r="D11443" s="74" t="str">
        <f t="shared" si="357"/>
        <v>out/2018</v>
      </c>
      <c r="E11443" s="53">
        <v>43404</v>
      </c>
      <c r="F11443" s="75" t="s">
        <v>1261</v>
      </c>
      <c r="G11443" s="72" t="s">
        <v>2229</v>
      </c>
      <c r="H11443" s="49" t="s">
        <v>2250</v>
      </c>
      <c r="I11443" s="49" t="s">
        <v>135</v>
      </c>
      <c r="J11443" s="76">
        <v>-9.5</v>
      </c>
      <c r="K11443" s="83" t="str">
        <f>IFERROR(IFERROR(VLOOKUP(I11443,'DE-PARA'!B:D,3,0),VLOOKUP(I11443,'DE-PARA'!C:D,2,0)),"NÃO ENCONTRADO")</f>
        <v>Outras Saídas</v>
      </c>
      <c r="L11443" s="50" t="str">
        <f>VLOOKUP(K11443,'Base -Receita-Despesa'!$B:$AS,1,FALSE)</f>
        <v>Outras Saídas</v>
      </c>
    </row>
    <row r="11444" spans="1:12" ht="15" customHeight="1" x14ac:dyDescent="0.3">
      <c r="A11444" s="82" t="str">
        <f t="shared" si="356"/>
        <v>2018</v>
      </c>
      <c r="B11444" s="72" t="s">
        <v>2228</v>
      </c>
      <c r="C11444" s="73" t="s">
        <v>138</v>
      </c>
      <c r="D11444" s="74" t="str">
        <f t="shared" si="357"/>
        <v>out/2018</v>
      </c>
      <c r="E11444" s="53">
        <v>43404</v>
      </c>
      <c r="F11444" s="75" t="s">
        <v>1261</v>
      </c>
      <c r="G11444" s="72" t="s">
        <v>2229</v>
      </c>
      <c r="H11444" s="49" t="s">
        <v>2250</v>
      </c>
      <c r="I11444" s="49" t="s">
        <v>135</v>
      </c>
      <c r="J11444" s="76">
        <v>-9.5</v>
      </c>
      <c r="K11444" s="83" t="str">
        <f>IFERROR(IFERROR(VLOOKUP(I11444,'DE-PARA'!B:D,3,0),VLOOKUP(I11444,'DE-PARA'!C:D,2,0)),"NÃO ENCONTRADO")</f>
        <v>Outras Saídas</v>
      </c>
      <c r="L11444" s="50" t="str">
        <f>VLOOKUP(K11444,'Base -Receita-Despesa'!$B:$AS,1,FALSE)</f>
        <v>Outras Saídas</v>
      </c>
    </row>
    <row r="11445" spans="1:12" ht="15" customHeight="1" x14ac:dyDescent="0.3">
      <c r="A11445" s="82" t="str">
        <f t="shared" si="356"/>
        <v>2018</v>
      </c>
      <c r="B11445" s="72" t="s">
        <v>2228</v>
      </c>
      <c r="C11445" s="73" t="s">
        <v>138</v>
      </c>
      <c r="D11445" s="74" t="str">
        <f t="shared" si="357"/>
        <v>out/2018</v>
      </c>
      <c r="E11445" s="53">
        <v>43404</v>
      </c>
      <c r="F11445" s="75" t="s">
        <v>1261</v>
      </c>
      <c r="G11445" s="72" t="s">
        <v>2229</v>
      </c>
      <c r="H11445" s="49" t="s">
        <v>2250</v>
      </c>
      <c r="I11445" s="49" t="s">
        <v>135</v>
      </c>
      <c r="J11445" s="76">
        <v>-9.5</v>
      </c>
      <c r="K11445" s="83" t="str">
        <f>IFERROR(IFERROR(VLOOKUP(I11445,'DE-PARA'!B:D,3,0),VLOOKUP(I11445,'DE-PARA'!C:D,2,0)),"NÃO ENCONTRADO")</f>
        <v>Outras Saídas</v>
      </c>
      <c r="L11445" s="50" t="str">
        <f>VLOOKUP(K11445,'Base -Receita-Despesa'!$B:$AS,1,FALSE)</f>
        <v>Outras Saídas</v>
      </c>
    </row>
    <row r="11446" spans="1:12" ht="15" customHeight="1" x14ac:dyDescent="0.3">
      <c r="A11446" s="82" t="str">
        <f t="shared" ref="A11446:A11509" si="358">IF(K11446="NÃO ENCONTRADO",0,RIGHT(D11446,4))</f>
        <v>2018</v>
      </c>
      <c r="B11446" s="72" t="s">
        <v>2228</v>
      </c>
      <c r="C11446" s="73" t="s">
        <v>138</v>
      </c>
      <c r="D11446" s="74" t="str">
        <f t="shared" si="357"/>
        <v>out/2018</v>
      </c>
      <c r="E11446" s="53">
        <v>43404</v>
      </c>
      <c r="F11446" s="75" t="s">
        <v>1261</v>
      </c>
      <c r="G11446" s="72" t="s">
        <v>2229</v>
      </c>
      <c r="H11446" s="49" t="s">
        <v>2250</v>
      </c>
      <c r="I11446" s="49" t="s">
        <v>135</v>
      </c>
      <c r="J11446" s="76">
        <v>-9.5</v>
      </c>
      <c r="K11446" s="83" t="str">
        <f>IFERROR(IFERROR(VLOOKUP(I11446,'DE-PARA'!B:D,3,0),VLOOKUP(I11446,'DE-PARA'!C:D,2,0)),"NÃO ENCONTRADO")</f>
        <v>Outras Saídas</v>
      </c>
      <c r="L11446" s="50" t="str">
        <f>VLOOKUP(K11446,'Base -Receita-Despesa'!$B:$AS,1,FALSE)</f>
        <v>Outras Saídas</v>
      </c>
    </row>
    <row r="11447" spans="1:12" ht="15" customHeight="1" x14ac:dyDescent="0.3">
      <c r="A11447" s="82" t="str">
        <f t="shared" si="358"/>
        <v>2018</v>
      </c>
      <c r="B11447" s="72" t="s">
        <v>2228</v>
      </c>
      <c r="C11447" s="73" t="s">
        <v>138</v>
      </c>
      <c r="D11447" s="74" t="str">
        <f t="shared" si="357"/>
        <v>out/2018</v>
      </c>
      <c r="E11447" s="53">
        <v>43404</v>
      </c>
      <c r="F11447" s="75" t="s">
        <v>250</v>
      </c>
      <c r="G11447" s="72" t="s">
        <v>2229</v>
      </c>
      <c r="H11447" s="49" t="s">
        <v>3246</v>
      </c>
      <c r="I11447" s="49" t="s">
        <v>2171</v>
      </c>
      <c r="J11447" s="76">
        <v>-10.66</v>
      </c>
      <c r="K11447" s="83" t="str">
        <f>IFERROR(IFERROR(VLOOKUP(I11447,'DE-PARA'!B:D,3,0),VLOOKUP(I11447,'DE-PARA'!C:D,2,0)),"NÃO ENCONTRADO")</f>
        <v>Rendimentos sobre Aplicações Financeiras</v>
      </c>
      <c r="L11447" s="50" t="str">
        <f>VLOOKUP(K11447,'Base -Receita-Despesa'!$B:$AS,1,FALSE)</f>
        <v>Rendimentos sobre Aplicações Financeiras</v>
      </c>
    </row>
    <row r="11448" spans="1:12" ht="15" customHeight="1" x14ac:dyDescent="0.3">
      <c r="A11448" s="82" t="str">
        <f t="shared" si="358"/>
        <v>2018</v>
      </c>
      <c r="B11448" s="72" t="s">
        <v>2228</v>
      </c>
      <c r="C11448" s="73" t="s">
        <v>138</v>
      </c>
      <c r="D11448" s="74" t="str">
        <f t="shared" si="357"/>
        <v>nov/2018</v>
      </c>
      <c r="E11448" s="53">
        <v>43405</v>
      </c>
      <c r="F11448" s="75">
        <v>324895060</v>
      </c>
      <c r="G11448" s="72" t="s">
        <v>2229</v>
      </c>
      <c r="H11448" s="49" t="s">
        <v>2470</v>
      </c>
      <c r="I11448" s="49" t="s">
        <v>190</v>
      </c>
      <c r="J11448" s="76">
        <v>-272.95999999999998</v>
      </c>
      <c r="K11448" s="83" t="str">
        <f>IFERROR(IFERROR(VLOOKUP(I11448,'DE-PARA'!B:D,3,0),VLOOKUP(I11448,'DE-PARA'!C:D,2,0)),"NÃO ENCONTRADO")</f>
        <v>Concessionárias (água, luz e telefone)</v>
      </c>
      <c r="L11448" s="50" t="str">
        <f>VLOOKUP(K11448,'Base -Receita-Despesa'!$B:$AS,1,FALSE)</f>
        <v>Concessionárias (água, luz e telefone)</v>
      </c>
    </row>
    <row r="11449" spans="1:12" ht="15" customHeight="1" x14ac:dyDescent="0.3">
      <c r="A11449" s="82" t="str">
        <f t="shared" si="358"/>
        <v>2018</v>
      </c>
      <c r="B11449" s="72" t="s">
        <v>2228</v>
      </c>
      <c r="C11449" s="73" t="s">
        <v>138</v>
      </c>
      <c r="D11449" s="74" t="str">
        <f t="shared" si="357"/>
        <v>nov/2018</v>
      </c>
      <c r="E11449" s="53">
        <v>43405</v>
      </c>
      <c r="F11449" s="75">
        <v>326329706</v>
      </c>
      <c r="G11449" s="72" t="s">
        <v>2229</v>
      </c>
      <c r="H11449" s="49" t="s">
        <v>2470</v>
      </c>
      <c r="I11449" s="49" t="s">
        <v>190</v>
      </c>
      <c r="J11449" s="76">
        <v>-73.31</v>
      </c>
      <c r="K11449" s="83" t="str">
        <f>IFERROR(IFERROR(VLOOKUP(I11449,'DE-PARA'!B:D,3,0),VLOOKUP(I11449,'DE-PARA'!C:D,2,0)),"NÃO ENCONTRADO")</f>
        <v>Concessionárias (água, luz e telefone)</v>
      </c>
      <c r="L11449" s="50" t="str">
        <f>VLOOKUP(K11449,'Base -Receita-Despesa'!$B:$AS,1,FALSE)</f>
        <v>Concessionárias (água, luz e telefone)</v>
      </c>
    </row>
    <row r="11450" spans="1:12" ht="15" customHeight="1" x14ac:dyDescent="0.3">
      <c r="A11450" s="82" t="str">
        <f t="shared" si="358"/>
        <v>2018</v>
      </c>
      <c r="B11450" s="72" t="s">
        <v>2228</v>
      </c>
      <c r="C11450" s="73" t="s">
        <v>138</v>
      </c>
      <c r="D11450" s="74" t="str">
        <f t="shared" si="357"/>
        <v>nov/2018</v>
      </c>
      <c r="E11450" s="53">
        <v>43409</v>
      </c>
      <c r="F11450" s="75" t="s">
        <v>159</v>
      </c>
      <c r="G11450" s="72" t="s">
        <v>2229</v>
      </c>
      <c r="H11450" s="49" t="s">
        <v>3247</v>
      </c>
      <c r="I11450" s="49" t="s">
        <v>160</v>
      </c>
      <c r="J11450" s="76">
        <v>-2000</v>
      </c>
      <c r="K11450" s="83" t="str">
        <f>IFERROR(IFERROR(VLOOKUP(I11450,'DE-PARA'!B:D,3,0),VLOOKUP(I11450,'DE-PARA'!C:D,2,0)),"NÃO ENCONTRADO")</f>
        <v>Outras Saídas</v>
      </c>
      <c r="L11450" s="50" t="str">
        <f>VLOOKUP(K11450,'Base -Receita-Despesa'!$B:$AS,1,FALSE)</f>
        <v>Outras Saídas</v>
      </c>
    </row>
    <row r="11451" spans="1:12" ht="15" customHeight="1" x14ac:dyDescent="0.3">
      <c r="A11451" s="82" t="str">
        <f t="shared" si="358"/>
        <v>2018</v>
      </c>
      <c r="B11451" s="72" t="s">
        <v>2228</v>
      </c>
      <c r="C11451" s="73" t="s">
        <v>138</v>
      </c>
      <c r="D11451" s="74" t="str">
        <f t="shared" si="357"/>
        <v>nov/2018</v>
      </c>
      <c r="E11451" s="53">
        <v>43409</v>
      </c>
      <c r="F11451" s="75">
        <v>257997</v>
      </c>
      <c r="G11451" s="72" t="s">
        <v>2284</v>
      </c>
      <c r="H11451" s="49" t="s">
        <v>2452</v>
      </c>
      <c r="I11451" s="49" t="s">
        <v>2182</v>
      </c>
      <c r="J11451" s="76">
        <v>-620.20000000000005</v>
      </c>
      <c r="K11451" s="83" t="str">
        <f>IFERROR(IFERROR(VLOOKUP(I11451,'DE-PARA'!B:D,3,0),VLOOKUP(I11451,'DE-PARA'!C:D,2,0)),"NÃO ENCONTRADO")</f>
        <v>Materiais</v>
      </c>
      <c r="L11451" s="50" t="str">
        <f>VLOOKUP(K11451,'Base -Receita-Despesa'!$B:$AS,1,FALSE)</f>
        <v>Materiais</v>
      </c>
    </row>
    <row r="11452" spans="1:12" ht="15" customHeight="1" x14ac:dyDescent="0.3">
      <c r="A11452" s="82" t="str">
        <f t="shared" si="358"/>
        <v>2018</v>
      </c>
      <c r="B11452" s="72" t="s">
        <v>2228</v>
      </c>
      <c r="C11452" s="73" t="s">
        <v>138</v>
      </c>
      <c r="D11452" s="74" t="str">
        <f t="shared" si="357"/>
        <v>nov/2018</v>
      </c>
      <c r="E11452" s="53">
        <v>43409</v>
      </c>
      <c r="F11452" s="75">
        <v>257997</v>
      </c>
      <c r="G11452" s="72" t="s">
        <v>2284</v>
      </c>
      <c r="H11452" s="49" t="s">
        <v>2452</v>
      </c>
      <c r="I11452" s="49" t="s">
        <v>562</v>
      </c>
      <c r="J11452" s="76">
        <v>-156.94999999999999</v>
      </c>
      <c r="K11452" s="83" t="str">
        <f>IFERROR(IFERROR(VLOOKUP(I11452,'DE-PARA'!B:D,3,0),VLOOKUP(I11452,'DE-PARA'!C:D,2,0)),"NÃO ENCONTRADO")</f>
        <v>Outras Saídas</v>
      </c>
      <c r="L11452" s="50" t="str">
        <f>VLOOKUP(K11452,'Base -Receita-Despesa'!$B:$AS,1,FALSE)</f>
        <v>Outras Saídas</v>
      </c>
    </row>
    <row r="11453" spans="1:12" ht="15" customHeight="1" x14ac:dyDescent="0.3">
      <c r="A11453" s="82" t="str">
        <f t="shared" si="358"/>
        <v>2018</v>
      </c>
      <c r="B11453" s="72" t="s">
        <v>2228</v>
      </c>
      <c r="C11453" s="73" t="s">
        <v>138</v>
      </c>
      <c r="D11453" s="74" t="str">
        <f t="shared" si="357"/>
        <v>nov/2018</v>
      </c>
      <c r="E11453" s="53">
        <v>43409</v>
      </c>
      <c r="F11453" s="75">
        <v>5636</v>
      </c>
      <c r="G11453" s="72" t="s">
        <v>2229</v>
      </c>
      <c r="H11453" s="49" t="s">
        <v>2319</v>
      </c>
      <c r="I11453" s="49" t="s">
        <v>2188</v>
      </c>
      <c r="J11453" s="76">
        <v>-63.8</v>
      </c>
      <c r="K11453" s="83" t="str">
        <f>IFERROR(IFERROR(VLOOKUP(I11453,'DE-PARA'!B:D,3,0),VLOOKUP(I11453,'DE-PARA'!C:D,2,0)),"NÃO ENCONTRADO")</f>
        <v>Materiais</v>
      </c>
      <c r="L11453" s="50" t="str">
        <f>VLOOKUP(K11453,'Base -Receita-Despesa'!$B:$AS,1,FALSE)</f>
        <v>Materiais</v>
      </c>
    </row>
    <row r="11454" spans="1:12" ht="15" customHeight="1" x14ac:dyDescent="0.3">
      <c r="A11454" s="82" t="str">
        <f t="shared" si="358"/>
        <v>2018</v>
      </c>
      <c r="B11454" s="72" t="s">
        <v>2228</v>
      </c>
      <c r="C11454" s="73" t="s">
        <v>138</v>
      </c>
      <c r="D11454" s="74" t="str">
        <f t="shared" si="357"/>
        <v>nov/2018</v>
      </c>
      <c r="E11454" s="53">
        <v>43409</v>
      </c>
      <c r="F11454" s="75">
        <v>5636</v>
      </c>
      <c r="G11454" s="72" t="s">
        <v>2229</v>
      </c>
      <c r="H11454" s="49" t="s">
        <v>2319</v>
      </c>
      <c r="I11454" s="49" t="s">
        <v>562</v>
      </c>
      <c r="J11454" s="76">
        <v>-45.41</v>
      </c>
      <c r="K11454" s="83" t="str">
        <f>IFERROR(IFERROR(VLOOKUP(I11454,'DE-PARA'!B:D,3,0),VLOOKUP(I11454,'DE-PARA'!C:D,2,0)),"NÃO ENCONTRADO")</f>
        <v>Outras Saídas</v>
      </c>
      <c r="L11454" s="50" t="str">
        <f>VLOOKUP(K11454,'Base -Receita-Despesa'!$B:$AS,1,FALSE)</f>
        <v>Outras Saídas</v>
      </c>
    </row>
    <row r="11455" spans="1:12" ht="15" customHeight="1" x14ac:dyDescent="0.3">
      <c r="A11455" s="82" t="str">
        <f t="shared" si="358"/>
        <v>2018</v>
      </c>
      <c r="B11455" s="72" t="s">
        <v>2228</v>
      </c>
      <c r="C11455" s="73" t="s">
        <v>138</v>
      </c>
      <c r="D11455" s="74" t="str">
        <f t="shared" si="357"/>
        <v>nov/2018</v>
      </c>
      <c r="E11455" s="53">
        <v>43409</v>
      </c>
      <c r="F11455" s="75">
        <v>258272</v>
      </c>
      <c r="G11455" s="72" t="s">
        <v>2284</v>
      </c>
      <c r="H11455" s="49" t="s">
        <v>2452</v>
      </c>
      <c r="I11455" s="49" t="s">
        <v>2182</v>
      </c>
      <c r="J11455" s="76">
        <v>-370.5</v>
      </c>
      <c r="K11455" s="83" t="str">
        <f>IFERROR(IFERROR(VLOOKUP(I11455,'DE-PARA'!B:D,3,0),VLOOKUP(I11455,'DE-PARA'!C:D,2,0)),"NÃO ENCONTRADO")</f>
        <v>Materiais</v>
      </c>
      <c r="L11455" s="50" t="str">
        <f>VLOOKUP(K11455,'Base -Receita-Despesa'!$B:$AS,1,FALSE)</f>
        <v>Materiais</v>
      </c>
    </row>
    <row r="11456" spans="1:12" ht="15" customHeight="1" x14ac:dyDescent="0.3">
      <c r="A11456" s="82" t="str">
        <f t="shared" si="358"/>
        <v>2018</v>
      </c>
      <c r="B11456" s="72" t="s">
        <v>2228</v>
      </c>
      <c r="C11456" s="73" t="s">
        <v>138</v>
      </c>
      <c r="D11456" s="74" t="str">
        <f t="shared" si="357"/>
        <v>nov/2018</v>
      </c>
      <c r="E11456" s="53">
        <v>43409</v>
      </c>
      <c r="F11456" s="75">
        <v>258272</v>
      </c>
      <c r="G11456" s="72" t="s">
        <v>2284</v>
      </c>
      <c r="H11456" s="49" t="s">
        <v>2452</v>
      </c>
      <c r="I11456" s="49" t="s">
        <v>562</v>
      </c>
      <c r="J11456" s="76">
        <v>-111.19</v>
      </c>
      <c r="K11456" s="83" t="str">
        <f>IFERROR(IFERROR(VLOOKUP(I11456,'DE-PARA'!B:D,3,0),VLOOKUP(I11456,'DE-PARA'!C:D,2,0)),"NÃO ENCONTRADO")</f>
        <v>Outras Saídas</v>
      </c>
      <c r="L11456" s="50" t="str">
        <f>VLOOKUP(K11456,'Base -Receita-Despesa'!$B:$AS,1,FALSE)</f>
        <v>Outras Saídas</v>
      </c>
    </row>
    <row r="11457" spans="1:12" ht="15" customHeight="1" x14ac:dyDescent="0.3">
      <c r="A11457" s="82" t="str">
        <f t="shared" si="358"/>
        <v>2018</v>
      </c>
      <c r="B11457" s="72" t="s">
        <v>2228</v>
      </c>
      <c r="C11457" s="73" t="s">
        <v>138</v>
      </c>
      <c r="D11457" s="74" t="str">
        <f t="shared" si="357"/>
        <v>nov/2018</v>
      </c>
      <c r="E11457" s="53">
        <v>43409</v>
      </c>
      <c r="F11457" s="75">
        <v>310027</v>
      </c>
      <c r="G11457" s="72" t="s">
        <v>2229</v>
      </c>
      <c r="H11457" s="49" t="s">
        <v>2423</v>
      </c>
      <c r="I11457" s="49" t="s">
        <v>2181</v>
      </c>
      <c r="J11457" s="76">
        <v>-801.04</v>
      </c>
      <c r="K11457" s="83" t="str">
        <f>IFERROR(IFERROR(VLOOKUP(I11457,'DE-PARA'!B:D,3,0),VLOOKUP(I11457,'DE-PARA'!C:D,2,0)),"NÃO ENCONTRADO")</f>
        <v>Materiais</v>
      </c>
      <c r="L11457" s="50" t="str">
        <f>VLOOKUP(K11457,'Base -Receita-Despesa'!$B:$AS,1,FALSE)</f>
        <v>Materiais</v>
      </c>
    </row>
    <row r="11458" spans="1:12" ht="15" customHeight="1" x14ac:dyDescent="0.3">
      <c r="A11458" s="82" t="str">
        <f t="shared" si="358"/>
        <v>2018</v>
      </c>
      <c r="B11458" s="72" t="s">
        <v>2228</v>
      </c>
      <c r="C11458" s="73" t="s">
        <v>138</v>
      </c>
      <c r="D11458" s="74" t="str">
        <f t="shared" si="357"/>
        <v>nov/2018</v>
      </c>
      <c r="E11458" s="53">
        <v>43409</v>
      </c>
      <c r="F11458" s="75">
        <v>310027</v>
      </c>
      <c r="G11458" s="72" t="s">
        <v>2229</v>
      </c>
      <c r="H11458" s="49" t="s">
        <v>2423</v>
      </c>
      <c r="I11458" s="49" t="s">
        <v>562</v>
      </c>
      <c r="J11458" s="76">
        <v>-156.94999999999999</v>
      </c>
      <c r="K11458" s="83" t="str">
        <f>IFERROR(IFERROR(VLOOKUP(I11458,'DE-PARA'!B:D,3,0),VLOOKUP(I11458,'DE-PARA'!C:D,2,0)),"NÃO ENCONTRADO")</f>
        <v>Outras Saídas</v>
      </c>
      <c r="L11458" s="50" t="str">
        <f>VLOOKUP(K11458,'Base -Receita-Despesa'!$B:$AS,1,FALSE)</f>
        <v>Outras Saídas</v>
      </c>
    </row>
    <row r="11459" spans="1:12" ht="15" customHeight="1" x14ac:dyDescent="0.3">
      <c r="A11459" s="82" t="str">
        <f t="shared" si="358"/>
        <v>2018</v>
      </c>
      <c r="B11459" s="72" t="s">
        <v>2228</v>
      </c>
      <c r="C11459" s="73" t="s">
        <v>138</v>
      </c>
      <c r="D11459" s="74" t="str">
        <f t="shared" si="357"/>
        <v>nov/2018</v>
      </c>
      <c r="E11459" s="53">
        <v>43409</v>
      </c>
      <c r="F11459" s="75">
        <v>13</v>
      </c>
      <c r="G11459" s="72" t="s">
        <v>2229</v>
      </c>
      <c r="H11459" s="49" t="s">
        <v>2396</v>
      </c>
      <c r="I11459" s="49" t="s">
        <v>241</v>
      </c>
      <c r="J11459" s="76">
        <v>-370</v>
      </c>
      <c r="K11459" s="83" t="str">
        <f>IFERROR(IFERROR(VLOOKUP(I11459,'DE-PARA'!B:D,3,0),VLOOKUP(I11459,'DE-PARA'!C:D,2,0)),"NÃO ENCONTRADO")</f>
        <v>Serviços</v>
      </c>
      <c r="L11459" s="50" t="str">
        <f>VLOOKUP(K11459,'Base -Receita-Despesa'!$B:$AS,1,FALSE)</f>
        <v>Serviços</v>
      </c>
    </row>
    <row r="11460" spans="1:12" ht="15" customHeight="1" x14ac:dyDescent="0.3">
      <c r="A11460" s="82" t="str">
        <f t="shared" si="358"/>
        <v>2018</v>
      </c>
      <c r="B11460" s="72" t="s">
        <v>2228</v>
      </c>
      <c r="C11460" s="73" t="s">
        <v>138</v>
      </c>
      <c r="D11460" s="74" t="str">
        <f t="shared" ref="D11460:D11523" si="359">TEXT(E11460,"mmm/aaaa")</f>
        <v>nov/2018</v>
      </c>
      <c r="E11460" s="53">
        <v>43409</v>
      </c>
      <c r="F11460" s="75">
        <v>777</v>
      </c>
      <c r="G11460" s="72" t="s">
        <v>2229</v>
      </c>
      <c r="H11460" s="49" t="s">
        <v>3052</v>
      </c>
      <c r="I11460" s="49" t="s">
        <v>2182</v>
      </c>
      <c r="J11460" s="76">
        <v>-180</v>
      </c>
      <c r="K11460" s="83" t="str">
        <f>IFERROR(IFERROR(VLOOKUP(I11460,'DE-PARA'!B:D,3,0),VLOOKUP(I11460,'DE-PARA'!C:D,2,0)),"NÃO ENCONTRADO")</f>
        <v>Materiais</v>
      </c>
      <c r="L11460" s="50" t="str">
        <f>VLOOKUP(K11460,'Base -Receita-Despesa'!$B:$AS,1,FALSE)</f>
        <v>Materiais</v>
      </c>
    </row>
    <row r="11461" spans="1:12" ht="15" customHeight="1" x14ac:dyDescent="0.3">
      <c r="A11461" s="82" t="str">
        <f t="shared" si="358"/>
        <v>2018</v>
      </c>
      <c r="B11461" s="72" t="s">
        <v>2228</v>
      </c>
      <c r="C11461" s="73" t="s">
        <v>138</v>
      </c>
      <c r="D11461" s="74" t="str">
        <f t="shared" si="359"/>
        <v>nov/2018</v>
      </c>
      <c r="E11461" s="53">
        <v>43409</v>
      </c>
      <c r="F11461" s="75">
        <v>34077</v>
      </c>
      <c r="G11461" s="72" t="s">
        <v>2324</v>
      </c>
      <c r="H11461" s="49" t="s">
        <v>3023</v>
      </c>
      <c r="I11461" s="49" t="s">
        <v>2182</v>
      </c>
      <c r="J11461" s="76">
        <v>-180</v>
      </c>
      <c r="K11461" s="83" t="str">
        <f>IFERROR(IFERROR(VLOOKUP(I11461,'DE-PARA'!B:D,3,0),VLOOKUP(I11461,'DE-PARA'!C:D,2,0)),"NÃO ENCONTRADO")</f>
        <v>Materiais</v>
      </c>
      <c r="L11461" s="50" t="str">
        <f>VLOOKUP(K11461,'Base -Receita-Despesa'!$B:$AS,1,FALSE)</f>
        <v>Materiais</v>
      </c>
    </row>
    <row r="11462" spans="1:12" ht="15" customHeight="1" x14ac:dyDescent="0.3">
      <c r="A11462" s="82" t="str">
        <f t="shared" si="358"/>
        <v>2018</v>
      </c>
      <c r="B11462" s="72" t="s">
        <v>2228</v>
      </c>
      <c r="C11462" s="73" t="s">
        <v>138</v>
      </c>
      <c r="D11462" s="74" t="str">
        <f t="shared" si="359"/>
        <v>nov/2018</v>
      </c>
      <c r="E11462" s="53">
        <v>43409</v>
      </c>
      <c r="F11462" s="75">
        <v>33772</v>
      </c>
      <c r="G11462" s="72" t="s">
        <v>2324</v>
      </c>
      <c r="H11462" s="49" t="s">
        <v>3023</v>
      </c>
      <c r="I11462" s="49" t="s">
        <v>2182</v>
      </c>
      <c r="J11462" s="76">
        <v>-113.33</v>
      </c>
      <c r="K11462" s="83" t="str">
        <f>IFERROR(IFERROR(VLOOKUP(I11462,'DE-PARA'!B:D,3,0),VLOOKUP(I11462,'DE-PARA'!C:D,2,0)),"NÃO ENCONTRADO")</f>
        <v>Materiais</v>
      </c>
      <c r="L11462" s="50" t="str">
        <f>VLOOKUP(K11462,'Base -Receita-Despesa'!$B:$AS,1,FALSE)</f>
        <v>Materiais</v>
      </c>
    </row>
    <row r="11463" spans="1:12" ht="15" customHeight="1" x14ac:dyDescent="0.3">
      <c r="A11463" s="82" t="str">
        <f t="shared" si="358"/>
        <v>2018</v>
      </c>
      <c r="B11463" s="72" t="s">
        <v>2228</v>
      </c>
      <c r="C11463" s="73" t="s">
        <v>138</v>
      </c>
      <c r="D11463" s="74" t="str">
        <f t="shared" si="359"/>
        <v>nov/2018</v>
      </c>
      <c r="E11463" s="53">
        <v>43409</v>
      </c>
      <c r="F11463" s="75">
        <v>53615</v>
      </c>
      <c r="G11463" s="72" t="s">
        <v>2229</v>
      </c>
      <c r="H11463" s="49" t="s">
        <v>3248</v>
      </c>
      <c r="I11463" s="49" t="s">
        <v>2182</v>
      </c>
      <c r="J11463" s="76">
        <v>-126</v>
      </c>
      <c r="K11463" s="83" t="str">
        <f>IFERROR(IFERROR(VLOOKUP(I11463,'DE-PARA'!B:D,3,0),VLOOKUP(I11463,'DE-PARA'!C:D,2,0)),"NÃO ENCONTRADO")</f>
        <v>Materiais</v>
      </c>
      <c r="L11463" s="50" t="str">
        <f>VLOOKUP(K11463,'Base -Receita-Despesa'!$B:$AS,1,FALSE)</f>
        <v>Materiais</v>
      </c>
    </row>
    <row r="11464" spans="1:12" ht="15" customHeight="1" x14ac:dyDescent="0.3">
      <c r="A11464" s="82" t="str">
        <f t="shared" si="358"/>
        <v>2018</v>
      </c>
      <c r="B11464" s="72" t="s">
        <v>2228</v>
      </c>
      <c r="C11464" s="73" t="s">
        <v>138</v>
      </c>
      <c r="D11464" s="74" t="str">
        <f t="shared" si="359"/>
        <v>nov/2018</v>
      </c>
      <c r="E11464" s="53">
        <v>43410</v>
      </c>
      <c r="F11464" s="75">
        <v>20041</v>
      </c>
      <c r="G11464" s="72" t="s">
        <v>2229</v>
      </c>
      <c r="H11464" s="49" t="s">
        <v>379</v>
      </c>
      <c r="I11464" s="49" t="s">
        <v>2183</v>
      </c>
      <c r="J11464" s="76">
        <v>-490.54</v>
      </c>
      <c r="K11464" s="83" t="str">
        <f>IFERROR(IFERROR(VLOOKUP(I11464,'DE-PARA'!B:D,3,0),VLOOKUP(I11464,'DE-PARA'!C:D,2,0)),"NÃO ENCONTRADO")</f>
        <v>Materiais</v>
      </c>
      <c r="L11464" s="50" t="str">
        <f>VLOOKUP(K11464,'Base -Receita-Despesa'!$B:$AS,1,FALSE)</f>
        <v>Materiais</v>
      </c>
    </row>
    <row r="11465" spans="1:12" ht="15" customHeight="1" x14ac:dyDescent="0.3">
      <c r="A11465" s="82" t="str">
        <f t="shared" si="358"/>
        <v>2018</v>
      </c>
      <c r="B11465" s="72" t="s">
        <v>2228</v>
      </c>
      <c r="C11465" s="73" t="s">
        <v>138</v>
      </c>
      <c r="D11465" s="74" t="str">
        <f t="shared" si="359"/>
        <v>nov/2018</v>
      </c>
      <c r="E11465" s="53">
        <v>43410</v>
      </c>
      <c r="F11465" s="75">
        <v>20041</v>
      </c>
      <c r="G11465" s="72" t="s">
        <v>2229</v>
      </c>
      <c r="H11465" s="49" t="s">
        <v>379</v>
      </c>
      <c r="I11465" s="49" t="s">
        <v>562</v>
      </c>
      <c r="J11465" s="76">
        <v>-24.61</v>
      </c>
      <c r="K11465" s="83" t="str">
        <f>IFERROR(IFERROR(VLOOKUP(I11465,'DE-PARA'!B:D,3,0),VLOOKUP(I11465,'DE-PARA'!C:D,2,0)),"NÃO ENCONTRADO")</f>
        <v>Outras Saídas</v>
      </c>
      <c r="L11465" s="50" t="str">
        <f>VLOOKUP(K11465,'Base -Receita-Despesa'!$B:$AS,1,FALSE)</f>
        <v>Outras Saídas</v>
      </c>
    </row>
    <row r="11466" spans="1:12" ht="15" customHeight="1" x14ac:dyDescent="0.3">
      <c r="A11466" s="82" t="str">
        <f t="shared" si="358"/>
        <v>2018</v>
      </c>
      <c r="B11466" s="72" t="s">
        <v>2228</v>
      </c>
      <c r="C11466" s="73" t="s">
        <v>138</v>
      </c>
      <c r="D11466" s="74" t="str">
        <f t="shared" si="359"/>
        <v>nov/2018</v>
      </c>
      <c r="E11466" s="53">
        <v>43410</v>
      </c>
      <c r="F11466" s="75">
        <v>2277</v>
      </c>
      <c r="G11466" s="72" t="s">
        <v>2229</v>
      </c>
      <c r="H11466" s="49" t="s">
        <v>3127</v>
      </c>
      <c r="I11466" s="49" t="s">
        <v>2427</v>
      </c>
      <c r="J11466" s="76">
        <v>-145</v>
      </c>
      <c r="K11466" s="83" t="str">
        <f>IFERROR(IFERROR(VLOOKUP(I11466,'DE-PARA'!B:D,3,0),VLOOKUP(I11466,'DE-PARA'!C:D,2,0)),"NÃO ENCONTRADO")</f>
        <v>Materiais</v>
      </c>
      <c r="L11466" s="50" t="str">
        <f>VLOOKUP(K11466,'Base -Receita-Despesa'!$B:$AS,1,FALSE)</f>
        <v>Materiais</v>
      </c>
    </row>
    <row r="11467" spans="1:12" ht="15" customHeight="1" x14ac:dyDescent="0.3">
      <c r="A11467" s="82" t="str">
        <f t="shared" si="358"/>
        <v>2018</v>
      </c>
      <c r="B11467" s="72" t="s">
        <v>2228</v>
      </c>
      <c r="C11467" s="73" t="s">
        <v>138</v>
      </c>
      <c r="D11467" s="74" t="str">
        <f t="shared" si="359"/>
        <v>nov/2018</v>
      </c>
      <c r="E11467" s="53">
        <v>43410</v>
      </c>
      <c r="F11467" s="75">
        <v>2277</v>
      </c>
      <c r="G11467" s="72" t="s">
        <v>2229</v>
      </c>
      <c r="H11467" s="49" t="s">
        <v>3127</v>
      </c>
      <c r="I11467" s="49" t="s">
        <v>562</v>
      </c>
      <c r="J11467" s="76">
        <v>-7.8000000000000007</v>
      </c>
      <c r="K11467" s="83" t="str">
        <f>IFERROR(IFERROR(VLOOKUP(I11467,'DE-PARA'!B:D,3,0),VLOOKUP(I11467,'DE-PARA'!C:D,2,0)),"NÃO ENCONTRADO")</f>
        <v>Outras Saídas</v>
      </c>
      <c r="L11467" s="50" t="str">
        <f>VLOOKUP(K11467,'Base -Receita-Despesa'!$B:$AS,1,FALSE)</f>
        <v>Outras Saídas</v>
      </c>
    </row>
    <row r="11468" spans="1:12" ht="15" customHeight="1" x14ac:dyDescent="0.3">
      <c r="A11468" s="82" t="str">
        <f t="shared" si="358"/>
        <v>2018</v>
      </c>
      <c r="B11468" s="72" t="s">
        <v>2228</v>
      </c>
      <c r="C11468" s="73" t="s">
        <v>138</v>
      </c>
      <c r="D11468" s="74" t="str">
        <f t="shared" si="359"/>
        <v>nov/2018</v>
      </c>
      <c r="E11468" s="53">
        <v>43410</v>
      </c>
      <c r="F11468" s="75">
        <v>2155</v>
      </c>
      <c r="G11468" s="72" t="s">
        <v>2229</v>
      </c>
      <c r="H11468" s="49" t="s">
        <v>2686</v>
      </c>
      <c r="I11468" s="49" t="s">
        <v>2193</v>
      </c>
      <c r="J11468" s="76">
        <v>-90</v>
      </c>
      <c r="K11468" s="83" t="str">
        <f>IFERROR(IFERROR(VLOOKUP(I11468,'DE-PARA'!B:D,3,0),VLOOKUP(I11468,'DE-PARA'!C:D,2,0)),"NÃO ENCONTRADO")</f>
        <v>Materiais</v>
      </c>
      <c r="L11468" s="50" t="str">
        <f>VLOOKUP(K11468,'Base -Receita-Despesa'!$B:$AS,1,FALSE)</f>
        <v>Materiais</v>
      </c>
    </row>
    <row r="11469" spans="1:12" ht="15" customHeight="1" x14ac:dyDescent="0.3">
      <c r="A11469" s="82" t="str">
        <f t="shared" si="358"/>
        <v>2018</v>
      </c>
      <c r="B11469" s="72" t="s">
        <v>2228</v>
      </c>
      <c r="C11469" s="73" t="s">
        <v>138</v>
      </c>
      <c r="D11469" s="74" t="str">
        <f t="shared" si="359"/>
        <v>nov/2018</v>
      </c>
      <c r="E11469" s="53">
        <v>43410</v>
      </c>
      <c r="F11469" s="75">
        <v>20378</v>
      </c>
      <c r="G11469" s="72" t="s">
        <v>2229</v>
      </c>
      <c r="H11469" s="49" t="s">
        <v>2456</v>
      </c>
      <c r="I11469" s="49" t="s">
        <v>2182</v>
      </c>
      <c r="J11469" s="76">
        <v>-118.55</v>
      </c>
      <c r="K11469" s="83" t="str">
        <f>IFERROR(IFERROR(VLOOKUP(I11469,'DE-PARA'!B:D,3,0),VLOOKUP(I11469,'DE-PARA'!C:D,2,0)),"NÃO ENCONTRADO")</f>
        <v>Materiais</v>
      </c>
      <c r="L11469" s="50" t="str">
        <f>VLOOKUP(K11469,'Base -Receita-Despesa'!$B:$AS,1,FALSE)</f>
        <v>Materiais</v>
      </c>
    </row>
    <row r="11470" spans="1:12" ht="15" customHeight="1" x14ac:dyDescent="0.3">
      <c r="A11470" s="82" t="str">
        <f t="shared" si="358"/>
        <v>2018</v>
      </c>
      <c r="B11470" s="72" t="s">
        <v>2228</v>
      </c>
      <c r="C11470" s="73" t="s">
        <v>138</v>
      </c>
      <c r="D11470" s="74" t="str">
        <f t="shared" si="359"/>
        <v>nov/2018</v>
      </c>
      <c r="E11470" s="53">
        <v>43410</v>
      </c>
      <c r="F11470" s="75">
        <v>3011</v>
      </c>
      <c r="G11470" s="72" t="s">
        <v>2229</v>
      </c>
      <c r="H11470" s="49" t="s">
        <v>3217</v>
      </c>
      <c r="I11470" s="49" t="s">
        <v>2182</v>
      </c>
      <c r="J11470" s="76">
        <v>-367.68</v>
      </c>
      <c r="K11470" s="83" t="str">
        <f>IFERROR(IFERROR(VLOOKUP(I11470,'DE-PARA'!B:D,3,0),VLOOKUP(I11470,'DE-PARA'!C:D,2,0)),"NÃO ENCONTRADO")</f>
        <v>Materiais</v>
      </c>
      <c r="L11470" s="50" t="str">
        <f>VLOOKUP(K11470,'Base -Receita-Despesa'!$B:$AS,1,FALSE)</f>
        <v>Materiais</v>
      </c>
    </row>
    <row r="11471" spans="1:12" ht="15" customHeight="1" x14ac:dyDescent="0.3">
      <c r="A11471" s="82" t="str">
        <f t="shared" si="358"/>
        <v>2018</v>
      </c>
      <c r="B11471" s="72" t="s">
        <v>2228</v>
      </c>
      <c r="C11471" s="73" t="s">
        <v>138</v>
      </c>
      <c r="D11471" s="74" t="str">
        <f t="shared" si="359"/>
        <v>nov/2018</v>
      </c>
      <c r="E11471" s="53">
        <v>43410</v>
      </c>
      <c r="F11471" s="75">
        <v>239019</v>
      </c>
      <c r="G11471" s="72" t="s">
        <v>2229</v>
      </c>
      <c r="H11471" s="49" t="s">
        <v>2236</v>
      </c>
      <c r="I11471" s="49" t="s">
        <v>2181</v>
      </c>
      <c r="J11471" s="76">
        <v>-342.01</v>
      </c>
      <c r="K11471" s="83" t="str">
        <f>IFERROR(IFERROR(VLOOKUP(I11471,'DE-PARA'!B:D,3,0),VLOOKUP(I11471,'DE-PARA'!C:D,2,0)),"NÃO ENCONTRADO")</f>
        <v>Materiais</v>
      </c>
      <c r="L11471" s="50" t="str">
        <f>VLOOKUP(K11471,'Base -Receita-Despesa'!$B:$AS,1,FALSE)</f>
        <v>Materiais</v>
      </c>
    </row>
    <row r="11472" spans="1:12" ht="15" customHeight="1" x14ac:dyDescent="0.3">
      <c r="A11472" s="82" t="str">
        <f t="shared" si="358"/>
        <v>2018</v>
      </c>
      <c r="B11472" s="72" t="s">
        <v>2228</v>
      </c>
      <c r="C11472" s="73" t="s">
        <v>138</v>
      </c>
      <c r="D11472" s="74" t="str">
        <f t="shared" si="359"/>
        <v>nov/2018</v>
      </c>
      <c r="E11472" s="53">
        <v>43410</v>
      </c>
      <c r="F11472" s="75">
        <v>37662</v>
      </c>
      <c r="G11472" s="72" t="s">
        <v>2229</v>
      </c>
      <c r="H11472" s="49" t="s">
        <v>2317</v>
      </c>
      <c r="I11472" s="49" t="s">
        <v>846</v>
      </c>
      <c r="J11472" s="76">
        <v>-128</v>
      </c>
      <c r="K11472" s="83" t="str">
        <f>IFERROR(IFERROR(VLOOKUP(I11472,'DE-PARA'!B:D,3,0),VLOOKUP(I11472,'DE-PARA'!C:D,2,0)),"NÃO ENCONTRADO")</f>
        <v>Pessoal</v>
      </c>
      <c r="L11472" s="50" t="str">
        <f>VLOOKUP(K11472,'Base -Receita-Despesa'!$B:$AS,1,FALSE)</f>
        <v>Pessoal</v>
      </c>
    </row>
    <row r="11473" spans="1:12" ht="15" customHeight="1" x14ac:dyDescent="0.3">
      <c r="A11473" s="82" t="str">
        <f t="shared" si="358"/>
        <v>2018</v>
      </c>
      <c r="B11473" s="72" t="s">
        <v>2228</v>
      </c>
      <c r="C11473" s="73" t="s">
        <v>138</v>
      </c>
      <c r="D11473" s="74" t="str">
        <f t="shared" si="359"/>
        <v>nov/2018</v>
      </c>
      <c r="E11473" s="53">
        <v>43411</v>
      </c>
      <c r="F11473" s="75" t="s">
        <v>2460</v>
      </c>
      <c r="G11473" s="72" t="s">
        <v>2229</v>
      </c>
      <c r="H11473" s="49" t="s">
        <v>3249</v>
      </c>
      <c r="I11473" s="49" t="s">
        <v>130</v>
      </c>
      <c r="J11473" s="76">
        <v>-877.71</v>
      </c>
      <c r="K11473" s="83" t="str">
        <f>IFERROR(IFERROR(VLOOKUP(I11473,'DE-PARA'!B:D,3,0),VLOOKUP(I11473,'DE-PARA'!C:D,2,0)),"NÃO ENCONTRADO")</f>
        <v>Rescisões Trabalhistas</v>
      </c>
      <c r="L11473" s="50" t="str">
        <f>VLOOKUP(K11473,'Base -Receita-Despesa'!$B:$AS,1,FALSE)</f>
        <v>Rescisões Trabalhistas</v>
      </c>
    </row>
    <row r="11474" spans="1:12" ht="15" customHeight="1" x14ac:dyDescent="0.3">
      <c r="A11474" s="82" t="str">
        <f t="shared" si="358"/>
        <v>2018</v>
      </c>
      <c r="B11474" s="72" t="s">
        <v>2228</v>
      </c>
      <c r="C11474" s="73" t="s">
        <v>138</v>
      </c>
      <c r="D11474" s="74" t="str">
        <f t="shared" si="359"/>
        <v>nov/2018</v>
      </c>
      <c r="E11474" s="53">
        <v>43411</v>
      </c>
      <c r="F11474" s="75" t="s">
        <v>2460</v>
      </c>
      <c r="G11474" s="72" t="s">
        <v>2229</v>
      </c>
      <c r="H11474" s="49" t="s">
        <v>2307</v>
      </c>
      <c r="I11474" s="49" t="s">
        <v>130</v>
      </c>
      <c r="J11474" s="76">
        <v>-2202.09</v>
      </c>
      <c r="K11474" s="83" t="str">
        <f>IFERROR(IFERROR(VLOOKUP(I11474,'DE-PARA'!B:D,3,0),VLOOKUP(I11474,'DE-PARA'!C:D,2,0)),"NÃO ENCONTRADO")</f>
        <v>Rescisões Trabalhistas</v>
      </c>
      <c r="L11474" s="50" t="str">
        <f>VLOOKUP(K11474,'Base -Receita-Despesa'!$B:$AS,1,FALSE)</f>
        <v>Rescisões Trabalhistas</v>
      </c>
    </row>
    <row r="11475" spans="1:12" ht="15" customHeight="1" x14ac:dyDescent="0.3">
      <c r="A11475" s="82" t="str">
        <f t="shared" si="358"/>
        <v>2018</v>
      </c>
      <c r="B11475" s="72" t="s">
        <v>2228</v>
      </c>
      <c r="C11475" s="73" t="s">
        <v>138</v>
      </c>
      <c r="D11475" s="74" t="str">
        <f t="shared" si="359"/>
        <v>nov/2018</v>
      </c>
      <c r="E11475" s="53">
        <v>43411</v>
      </c>
      <c r="F11475" s="75" t="s">
        <v>2460</v>
      </c>
      <c r="G11475" s="72" t="s">
        <v>2229</v>
      </c>
      <c r="H11475" s="49" t="s">
        <v>2297</v>
      </c>
      <c r="I11475" s="49" t="s">
        <v>130</v>
      </c>
      <c r="J11475" s="76">
        <v>-1005.28</v>
      </c>
      <c r="K11475" s="83" t="str">
        <f>IFERROR(IFERROR(VLOOKUP(I11475,'DE-PARA'!B:D,3,0),VLOOKUP(I11475,'DE-PARA'!C:D,2,0)),"NÃO ENCONTRADO")</f>
        <v>Rescisões Trabalhistas</v>
      </c>
      <c r="L11475" s="50" t="str">
        <f>VLOOKUP(K11475,'Base -Receita-Despesa'!$B:$AS,1,FALSE)</f>
        <v>Rescisões Trabalhistas</v>
      </c>
    </row>
    <row r="11476" spans="1:12" ht="15" customHeight="1" x14ac:dyDescent="0.3">
      <c r="A11476" s="82" t="str">
        <f t="shared" si="358"/>
        <v>2018</v>
      </c>
      <c r="B11476" s="72" t="s">
        <v>2228</v>
      </c>
      <c r="C11476" s="73" t="s">
        <v>138</v>
      </c>
      <c r="D11476" s="74" t="str">
        <f t="shared" si="359"/>
        <v>nov/2018</v>
      </c>
      <c r="E11476" s="53">
        <v>43411</v>
      </c>
      <c r="F11476" s="75" t="s">
        <v>2460</v>
      </c>
      <c r="G11476" s="72" t="s">
        <v>2229</v>
      </c>
      <c r="H11476" s="49" t="s">
        <v>2303</v>
      </c>
      <c r="I11476" s="49" t="s">
        <v>130</v>
      </c>
      <c r="J11476" s="76">
        <v>-867.87</v>
      </c>
      <c r="K11476" s="83" t="str">
        <f>IFERROR(IFERROR(VLOOKUP(I11476,'DE-PARA'!B:D,3,0),VLOOKUP(I11476,'DE-PARA'!C:D,2,0)),"NÃO ENCONTRADO")</f>
        <v>Rescisões Trabalhistas</v>
      </c>
      <c r="L11476" s="50" t="str">
        <f>VLOOKUP(K11476,'Base -Receita-Despesa'!$B:$AS,1,FALSE)</f>
        <v>Rescisões Trabalhistas</v>
      </c>
    </row>
    <row r="11477" spans="1:12" ht="15" customHeight="1" x14ac:dyDescent="0.3">
      <c r="A11477" s="82" t="str">
        <f t="shared" si="358"/>
        <v>2018</v>
      </c>
      <c r="B11477" s="72" t="s">
        <v>2228</v>
      </c>
      <c r="C11477" s="73" t="s">
        <v>138</v>
      </c>
      <c r="D11477" s="74" t="str">
        <f t="shared" si="359"/>
        <v>nov/2018</v>
      </c>
      <c r="E11477" s="53">
        <v>43411</v>
      </c>
      <c r="F11477" s="75" t="s">
        <v>2460</v>
      </c>
      <c r="G11477" s="72" t="s">
        <v>2229</v>
      </c>
      <c r="H11477" s="49" t="s">
        <v>3250</v>
      </c>
      <c r="I11477" s="49" t="s">
        <v>130</v>
      </c>
      <c r="J11477" s="76">
        <v>-1011.99</v>
      </c>
      <c r="K11477" s="83" t="str">
        <f>IFERROR(IFERROR(VLOOKUP(I11477,'DE-PARA'!B:D,3,0),VLOOKUP(I11477,'DE-PARA'!C:D,2,0)),"NÃO ENCONTRADO")</f>
        <v>Rescisões Trabalhistas</v>
      </c>
      <c r="L11477" s="50" t="str">
        <f>VLOOKUP(K11477,'Base -Receita-Despesa'!$B:$AS,1,FALSE)</f>
        <v>Rescisões Trabalhistas</v>
      </c>
    </row>
    <row r="11478" spans="1:12" ht="15" customHeight="1" x14ac:dyDescent="0.3">
      <c r="A11478" s="82" t="str">
        <f t="shared" si="358"/>
        <v>2018</v>
      </c>
      <c r="B11478" s="72" t="s">
        <v>2228</v>
      </c>
      <c r="C11478" s="73" t="s">
        <v>138</v>
      </c>
      <c r="D11478" s="74" t="str">
        <f t="shared" si="359"/>
        <v>nov/2018</v>
      </c>
      <c r="E11478" s="53">
        <v>43411</v>
      </c>
      <c r="F11478" s="75" t="s">
        <v>3227</v>
      </c>
      <c r="G11478" s="72" t="s">
        <v>2229</v>
      </c>
      <c r="H11478" s="49" t="s">
        <v>3250</v>
      </c>
      <c r="I11478" s="49" t="s">
        <v>130</v>
      </c>
      <c r="J11478" s="76">
        <v>-3554.71</v>
      </c>
      <c r="K11478" s="83" t="str">
        <f>IFERROR(IFERROR(VLOOKUP(I11478,'DE-PARA'!B:D,3,0),VLOOKUP(I11478,'DE-PARA'!C:D,2,0)),"NÃO ENCONTRADO")</f>
        <v>Rescisões Trabalhistas</v>
      </c>
      <c r="L11478" s="50" t="str">
        <f>VLOOKUP(K11478,'Base -Receita-Despesa'!$B:$AS,1,FALSE)</f>
        <v>Rescisões Trabalhistas</v>
      </c>
    </row>
    <row r="11479" spans="1:12" ht="15" customHeight="1" x14ac:dyDescent="0.3">
      <c r="A11479" s="82" t="str">
        <f t="shared" si="358"/>
        <v>2018</v>
      </c>
      <c r="B11479" s="72" t="s">
        <v>2228</v>
      </c>
      <c r="C11479" s="73" t="s">
        <v>138</v>
      </c>
      <c r="D11479" s="74" t="str">
        <f t="shared" si="359"/>
        <v>nov/2018</v>
      </c>
      <c r="E11479" s="53">
        <v>43411</v>
      </c>
      <c r="F11479" s="75" t="s">
        <v>3227</v>
      </c>
      <c r="G11479" s="72" t="s">
        <v>2229</v>
      </c>
      <c r="H11479" s="49" t="s">
        <v>3249</v>
      </c>
      <c r="I11479" s="49" t="s">
        <v>130</v>
      </c>
      <c r="J11479" s="76">
        <v>-3222.89</v>
      </c>
      <c r="K11479" s="83" t="str">
        <f>IFERROR(IFERROR(VLOOKUP(I11479,'DE-PARA'!B:D,3,0),VLOOKUP(I11479,'DE-PARA'!C:D,2,0)),"NÃO ENCONTRADO")</f>
        <v>Rescisões Trabalhistas</v>
      </c>
      <c r="L11479" s="50" t="str">
        <f>VLOOKUP(K11479,'Base -Receita-Despesa'!$B:$AS,1,FALSE)</f>
        <v>Rescisões Trabalhistas</v>
      </c>
    </row>
    <row r="11480" spans="1:12" ht="15" customHeight="1" x14ac:dyDescent="0.3">
      <c r="A11480" s="82" t="str">
        <f t="shared" si="358"/>
        <v>2018</v>
      </c>
      <c r="B11480" s="72" t="s">
        <v>2228</v>
      </c>
      <c r="C11480" s="73" t="s">
        <v>138</v>
      </c>
      <c r="D11480" s="74" t="str">
        <f t="shared" si="359"/>
        <v>nov/2018</v>
      </c>
      <c r="E11480" s="53">
        <v>43411</v>
      </c>
      <c r="F11480" s="75" t="s">
        <v>3227</v>
      </c>
      <c r="G11480" s="72" t="s">
        <v>2229</v>
      </c>
      <c r="H11480" s="49" t="s">
        <v>2307</v>
      </c>
      <c r="I11480" s="49" t="s">
        <v>130</v>
      </c>
      <c r="J11480" s="76">
        <v>-8437.2800000000007</v>
      </c>
      <c r="K11480" s="83" t="str">
        <f>IFERROR(IFERROR(VLOOKUP(I11480,'DE-PARA'!B:D,3,0),VLOOKUP(I11480,'DE-PARA'!C:D,2,0)),"NÃO ENCONTRADO")</f>
        <v>Rescisões Trabalhistas</v>
      </c>
      <c r="L11480" s="50" t="str">
        <f>VLOOKUP(K11480,'Base -Receita-Despesa'!$B:$AS,1,FALSE)</f>
        <v>Rescisões Trabalhistas</v>
      </c>
    </row>
    <row r="11481" spans="1:12" ht="15" customHeight="1" x14ac:dyDescent="0.3">
      <c r="A11481" s="82" t="str">
        <f t="shared" si="358"/>
        <v>2018</v>
      </c>
      <c r="B11481" s="72" t="s">
        <v>2228</v>
      </c>
      <c r="C11481" s="73" t="s">
        <v>138</v>
      </c>
      <c r="D11481" s="74" t="str">
        <f t="shared" si="359"/>
        <v>nov/2018</v>
      </c>
      <c r="E11481" s="53">
        <v>43411</v>
      </c>
      <c r="F11481" s="75" t="s">
        <v>3227</v>
      </c>
      <c r="G11481" s="72" t="s">
        <v>2229</v>
      </c>
      <c r="H11481" s="49" t="s">
        <v>2297</v>
      </c>
      <c r="I11481" s="49" t="s">
        <v>130</v>
      </c>
      <c r="J11481" s="76">
        <v>-4555.29</v>
      </c>
      <c r="K11481" s="83" t="str">
        <f>IFERROR(IFERROR(VLOOKUP(I11481,'DE-PARA'!B:D,3,0),VLOOKUP(I11481,'DE-PARA'!C:D,2,0)),"NÃO ENCONTRADO")</f>
        <v>Rescisões Trabalhistas</v>
      </c>
      <c r="L11481" s="50" t="str">
        <f>VLOOKUP(K11481,'Base -Receita-Despesa'!$B:$AS,1,FALSE)</f>
        <v>Rescisões Trabalhistas</v>
      </c>
    </row>
    <row r="11482" spans="1:12" ht="15" customHeight="1" x14ac:dyDescent="0.3">
      <c r="A11482" s="82" t="str">
        <f t="shared" si="358"/>
        <v>2018</v>
      </c>
      <c r="B11482" s="72" t="s">
        <v>2228</v>
      </c>
      <c r="C11482" s="73" t="s">
        <v>138</v>
      </c>
      <c r="D11482" s="74" t="str">
        <f t="shared" si="359"/>
        <v>nov/2018</v>
      </c>
      <c r="E11482" s="53">
        <v>43411</v>
      </c>
      <c r="F11482" s="75" t="s">
        <v>3227</v>
      </c>
      <c r="G11482" s="72" t="s">
        <v>2229</v>
      </c>
      <c r="H11482" s="49" t="s">
        <v>2303</v>
      </c>
      <c r="I11482" s="49" t="s">
        <v>130</v>
      </c>
      <c r="J11482" s="76">
        <v>-2252.3200000000002</v>
      </c>
      <c r="K11482" s="83" t="str">
        <f>IFERROR(IFERROR(VLOOKUP(I11482,'DE-PARA'!B:D,3,0),VLOOKUP(I11482,'DE-PARA'!C:D,2,0)),"NÃO ENCONTRADO")</f>
        <v>Rescisões Trabalhistas</v>
      </c>
      <c r="L11482" s="50" t="str">
        <f>VLOOKUP(K11482,'Base -Receita-Despesa'!$B:$AS,1,FALSE)</f>
        <v>Rescisões Trabalhistas</v>
      </c>
    </row>
    <row r="11483" spans="1:12" ht="15" customHeight="1" x14ac:dyDescent="0.3">
      <c r="A11483" s="82" t="str">
        <f t="shared" si="358"/>
        <v>2018</v>
      </c>
      <c r="B11483" s="72" t="s">
        <v>2228</v>
      </c>
      <c r="C11483" s="73" t="s">
        <v>138</v>
      </c>
      <c r="D11483" s="74" t="str">
        <f t="shared" si="359"/>
        <v>nov/2018</v>
      </c>
      <c r="E11483" s="53">
        <v>43411</v>
      </c>
      <c r="F11483" s="75" t="s">
        <v>1261</v>
      </c>
      <c r="G11483" s="72" t="s">
        <v>2229</v>
      </c>
      <c r="H11483" s="49" t="s">
        <v>2250</v>
      </c>
      <c r="I11483" s="49" t="s">
        <v>135</v>
      </c>
      <c r="J11483" s="76">
        <v>-9.5</v>
      </c>
      <c r="K11483" s="83" t="str">
        <f>IFERROR(IFERROR(VLOOKUP(I11483,'DE-PARA'!B:D,3,0),VLOOKUP(I11483,'DE-PARA'!C:D,2,0)),"NÃO ENCONTRADO")</f>
        <v>Outras Saídas</v>
      </c>
      <c r="L11483" s="50" t="str">
        <f>VLOOKUP(K11483,'Base -Receita-Despesa'!$B:$AS,1,FALSE)</f>
        <v>Outras Saídas</v>
      </c>
    </row>
    <row r="11484" spans="1:12" ht="15" customHeight="1" x14ac:dyDescent="0.3">
      <c r="A11484" s="82" t="str">
        <f t="shared" si="358"/>
        <v>2018</v>
      </c>
      <c r="B11484" s="72" t="s">
        <v>2228</v>
      </c>
      <c r="C11484" s="73" t="s">
        <v>138</v>
      </c>
      <c r="D11484" s="74" t="str">
        <f t="shared" si="359"/>
        <v>nov/2018</v>
      </c>
      <c r="E11484" s="53">
        <v>43411</v>
      </c>
      <c r="F11484" s="75" t="s">
        <v>1070</v>
      </c>
      <c r="G11484" s="72" t="s">
        <v>2229</v>
      </c>
      <c r="H11484" s="49" t="s">
        <v>1071</v>
      </c>
      <c r="I11484" s="49" t="s">
        <v>1072</v>
      </c>
      <c r="J11484" s="76">
        <v>650.02</v>
      </c>
      <c r="K11484" s="83" t="str">
        <f>IFERROR(IFERROR(VLOOKUP(I11484,'DE-PARA'!B:D,3,0),VLOOKUP(I11484,'DE-PARA'!C:D,2,0)),"NÃO ENCONTRADO")</f>
        <v>ENTRADA CONTA APLICAÇÃO (+)</v>
      </c>
      <c r="L11484" s="50" t="str">
        <f>VLOOKUP(K11484,'Base -Receita-Despesa'!$B:$AS,1,FALSE)</f>
        <v>ENTRADA CONTA APLICAÇÃO (+)</v>
      </c>
    </row>
    <row r="11485" spans="1:12" ht="15" customHeight="1" x14ac:dyDescent="0.3">
      <c r="A11485" s="82" t="str">
        <f t="shared" si="358"/>
        <v>2018</v>
      </c>
      <c r="B11485" s="72" t="s">
        <v>2228</v>
      </c>
      <c r="C11485" s="73" t="s">
        <v>138</v>
      </c>
      <c r="D11485" s="74" t="str">
        <f t="shared" si="359"/>
        <v>nov/2018</v>
      </c>
      <c r="E11485" s="53">
        <v>43413</v>
      </c>
      <c r="F11485" s="75" t="s">
        <v>2891</v>
      </c>
      <c r="G11485" s="72" t="s">
        <v>2229</v>
      </c>
      <c r="H11485" s="49" t="s">
        <v>2658</v>
      </c>
      <c r="I11485" s="49" t="s">
        <v>2214</v>
      </c>
      <c r="J11485" s="76">
        <v>-158.19999999999999</v>
      </c>
      <c r="K11485" s="83" t="str">
        <f>IFERROR(IFERROR(VLOOKUP(I11485,'DE-PARA'!B:D,3,0),VLOOKUP(I11485,'DE-PARA'!C:D,2,0)),"NÃO ENCONTRADO")</f>
        <v>Outras Saídas</v>
      </c>
      <c r="L11485" s="50" t="str">
        <f>VLOOKUP(K11485,'Base -Receita-Despesa'!$B:$AS,1,FALSE)</f>
        <v>Outras Saídas</v>
      </c>
    </row>
    <row r="11486" spans="1:12" ht="15" customHeight="1" x14ac:dyDescent="0.3">
      <c r="A11486" s="82" t="str">
        <f t="shared" si="358"/>
        <v>2018</v>
      </c>
      <c r="B11486" s="72" t="s">
        <v>2228</v>
      </c>
      <c r="C11486" s="73" t="s">
        <v>138</v>
      </c>
      <c r="D11486" s="74" t="str">
        <f t="shared" si="359"/>
        <v>nov/2018</v>
      </c>
      <c r="E11486" s="53">
        <v>43413</v>
      </c>
      <c r="F11486" s="75" t="s">
        <v>1070</v>
      </c>
      <c r="G11486" s="72" t="s">
        <v>2229</v>
      </c>
      <c r="H11486" s="49" t="s">
        <v>1071</v>
      </c>
      <c r="I11486" s="49" t="s">
        <v>1072</v>
      </c>
      <c r="J11486" s="76">
        <v>158.19999999999999</v>
      </c>
      <c r="K11486" s="83" t="str">
        <f>IFERROR(IFERROR(VLOOKUP(I11486,'DE-PARA'!B:D,3,0),VLOOKUP(I11486,'DE-PARA'!C:D,2,0)),"NÃO ENCONTRADO")</f>
        <v>ENTRADA CONTA APLICAÇÃO (+)</v>
      </c>
      <c r="L11486" s="50" t="str">
        <f>VLOOKUP(K11486,'Base -Receita-Despesa'!$B:$AS,1,FALSE)</f>
        <v>ENTRADA CONTA APLICAÇÃO (+)</v>
      </c>
    </row>
    <row r="11487" spans="1:12" ht="15" customHeight="1" x14ac:dyDescent="0.3">
      <c r="A11487" s="82" t="str">
        <f t="shared" si="358"/>
        <v>2018</v>
      </c>
      <c r="B11487" s="72" t="s">
        <v>2240</v>
      </c>
      <c r="C11487" s="73" t="s">
        <v>138</v>
      </c>
      <c r="D11487" s="74" t="str">
        <f t="shared" si="359"/>
        <v>nov/2018</v>
      </c>
      <c r="E11487" s="53">
        <v>43418</v>
      </c>
      <c r="F11487" s="75" t="s">
        <v>161</v>
      </c>
      <c r="G11487" s="72" t="s">
        <v>2229</v>
      </c>
      <c r="H11487" s="49" t="s">
        <v>161</v>
      </c>
      <c r="I11487" s="49" t="s">
        <v>2168</v>
      </c>
      <c r="J11487" s="76">
        <v>500000</v>
      </c>
      <c r="K11487" s="83" t="str">
        <f>IFERROR(IFERROR(VLOOKUP(I11487,'DE-PARA'!B:D,3,0),VLOOKUP(I11487,'DE-PARA'!C:D,2,0)),"NÃO ENCONTRADO")</f>
        <v>Repasses Contrato de Gestão</v>
      </c>
      <c r="L11487" s="50" t="str">
        <f>VLOOKUP(K11487,'Base -Receita-Despesa'!$B:$AS,1,FALSE)</f>
        <v>Repasses Contrato de Gestão</v>
      </c>
    </row>
    <row r="11488" spans="1:12" ht="15" customHeight="1" x14ac:dyDescent="0.3">
      <c r="A11488" s="82" t="str">
        <f t="shared" si="358"/>
        <v>2018</v>
      </c>
      <c r="B11488" s="72" t="s">
        <v>2240</v>
      </c>
      <c r="C11488" s="73" t="s">
        <v>138</v>
      </c>
      <c r="D11488" s="74" t="str">
        <f t="shared" si="359"/>
        <v>nov/2018</v>
      </c>
      <c r="E11488" s="53">
        <v>43418</v>
      </c>
      <c r="F11488" s="75" t="s">
        <v>1061</v>
      </c>
      <c r="G11488" s="72" t="s">
        <v>2229</v>
      </c>
      <c r="H11488" s="49" t="s">
        <v>2251</v>
      </c>
      <c r="I11488" s="49" t="s">
        <v>126</v>
      </c>
      <c r="J11488" s="76">
        <v>-500000</v>
      </c>
      <c r="K11488" s="83" t="str">
        <f>IFERROR(IFERROR(VLOOKUP(I11488,'DE-PARA'!B:D,3,0),VLOOKUP(I11488,'DE-PARA'!C:D,2,0)),"NÃO ENCONTRADO")</f>
        <v>TEV – Transferências Entre Contas (Entradas)</v>
      </c>
      <c r="L11488" s="50" t="str">
        <f>VLOOKUP(K11488,'Base -Receita-Despesa'!$B:$AS,1,FALSE)</f>
        <v>TEV – Transferências Entre Contas (Entradas)</v>
      </c>
    </row>
    <row r="11489" spans="1:12" ht="15" customHeight="1" x14ac:dyDescent="0.3">
      <c r="A11489" s="82" t="str">
        <f t="shared" si="358"/>
        <v>2018</v>
      </c>
      <c r="B11489" s="72" t="s">
        <v>2228</v>
      </c>
      <c r="C11489" s="73" t="s">
        <v>138</v>
      </c>
      <c r="D11489" s="74" t="str">
        <f t="shared" si="359"/>
        <v>nov/2018</v>
      </c>
      <c r="E11489" s="53">
        <v>43418</v>
      </c>
      <c r="F11489" s="75" t="s">
        <v>1061</v>
      </c>
      <c r="G11489" s="72" t="s">
        <v>2229</v>
      </c>
      <c r="H11489" s="49" t="s">
        <v>2251</v>
      </c>
      <c r="I11489" s="49" t="s">
        <v>126</v>
      </c>
      <c r="J11489" s="76">
        <v>500000</v>
      </c>
      <c r="K11489" s="83" t="str">
        <f>IFERROR(IFERROR(VLOOKUP(I11489,'DE-PARA'!B:D,3,0),VLOOKUP(I11489,'DE-PARA'!C:D,2,0)),"NÃO ENCONTRADO")</f>
        <v>TEV – Transferências Entre Contas (Entradas)</v>
      </c>
      <c r="L11489" s="50" t="str">
        <f>VLOOKUP(K11489,'Base -Receita-Despesa'!$B:$AS,1,FALSE)</f>
        <v>TEV – Transferências Entre Contas (Entradas)</v>
      </c>
    </row>
    <row r="11490" spans="1:12" ht="15" customHeight="1" x14ac:dyDescent="0.3">
      <c r="A11490" s="82" t="str">
        <f t="shared" si="358"/>
        <v>2018</v>
      </c>
      <c r="B11490" s="72" t="s">
        <v>2228</v>
      </c>
      <c r="C11490" s="73" t="s">
        <v>138</v>
      </c>
      <c r="D11490" s="74" t="str">
        <f t="shared" si="359"/>
        <v>nov/2018</v>
      </c>
      <c r="E11490" s="53">
        <v>43418</v>
      </c>
      <c r="F11490" s="75" t="s">
        <v>3251</v>
      </c>
      <c r="G11490" s="72" t="s">
        <v>2229</v>
      </c>
      <c r="H11490" s="49" t="s">
        <v>2353</v>
      </c>
      <c r="I11490" s="49" t="s">
        <v>188</v>
      </c>
      <c r="J11490" s="76">
        <v>-460.03</v>
      </c>
      <c r="K11490" s="83" t="str">
        <f>IFERROR(IFERROR(VLOOKUP(I11490,'DE-PARA'!B:D,3,0),VLOOKUP(I11490,'DE-PARA'!C:D,2,0)),"NÃO ENCONTRADO")</f>
        <v>Serviços</v>
      </c>
      <c r="L11490" s="50" t="str">
        <f>VLOOKUP(K11490,'Base -Receita-Despesa'!$B:$AS,1,FALSE)</f>
        <v>Serviços</v>
      </c>
    </row>
    <row r="11491" spans="1:12" ht="15" customHeight="1" x14ac:dyDescent="0.3">
      <c r="A11491" s="82" t="str">
        <f t="shared" si="358"/>
        <v>2018</v>
      </c>
      <c r="B11491" s="72" t="s">
        <v>2228</v>
      </c>
      <c r="C11491" s="73" t="s">
        <v>138</v>
      </c>
      <c r="D11491" s="74" t="str">
        <f t="shared" si="359"/>
        <v>nov/2018</v>
      </c>
      <c r="E11491" s="53">
        <v>43418</v>
      </c>
      <c r="F11491" s="75" t="s">
        <v>3252</v>
      </c>
      <c r="G11491" s="72" t="s">
        <v>2229</v>
      </c>
      <c r="H11491" s="49" t="s">
        <v>2353</v>
      </c>
      <c r="I11491" s="49" t="s">
        <v>188</v>
      </c>
      <c r="J11491" s="76">
        <v>-767.87</v>
      </c>
      <c r="K11491" s="83" t="str">
        <f>IFERROR(IFERROR(VLOOKUP(I11491,'DE-PARA'!B:D,3,0),VLOOKUP(I11491,'DE-PARA'!C:D,2,0)),"NÃO ENCONTRADO")</f>
        <v>Serviços</v>
      </c>
      <c r="L11491" s="50" t="str">
        <f>VLOOKUP(K11491,'Base -Receita-Despesa'!$B:$AS,1,FALSE)</f>
        <v>Serviços</v>
      </c>
    </row>
    <row r="11492" spans="1:12" ht="15" customHeight="1" x14ac:dyDescent="0.3">
      <c r="A11492" s="82" t="str">
        <f t="shared" si="358"/>
        <v>2018</v>
      </c>
      <c r="B11492" s="72" t="s">
        <v>2228</v>
      </c>
      <c r="C11492" s="73" t="s">
        <v>138</v>
      </c>
      <c r="D11492" s="74" t="str">
        <f t="shared" si="359"/>
        <v>nov/2018</v>
      </c>
      <c r="E11492" s="53">
        <v>43418</v>
      </c>
      <c r="F11492" s="75" t="s">
        <v>3253</v>
      </c>
      <c r="G11492" s="72" t="s">
        <v>2229</v>
      </c>
      <c r="H11492" s="49" t="s">
        <v>3254</v>
      </c>
      <c r="I11492" s="49" t="s">
        <v>2204</v>
      </c>
      <c r="J11492" s="76">
        <v>-106.07</v>
      </c>
      <c r="K11492" s="83" t="str">
        <f>IFERROR(IFERROR(VLOOKUP(I11492,'DE-PARA'!B:D,3,0),VLOOKUP(I11492,'DE-PARA'!C:D,2,0)),"NÃO ENCONTRADO")</f>
        <v>Serviços</v>
      </c>
      <c r="L11492" s="50" t="str">
        <f>VLOOKUP(K11492,'Base -Receita-Despesa'!$B:$AS,1,FALSE)</f>
        <v>Serviços</v>
      </c>
    </row>
    <row r="11493" spans="1:12" ht="15" customHeight="1" x14ac:dyDescent="0.3">
      <c r="A11493" s="82" t="str">
        <f t="shared" si="358"/>
        <v>2018</v>
      </c>
      <c r="B11493" s="72" t="s">
        <v>2228</v>
      </c>
      <c r="C11493" s="73" t="s">
        <v>138</v>
      </c>
      <c r="D11493" s="74" t="str">
        <f t="shared" si="359"/>
        <v>nov/2018</v>
      </c>
      <c r="E11493" s="53">
        <v>43418</v>
      </c>
      <c r="F11493" s="75" t="s">
        <v>3255</v>
      </c>
      <c r="G11493" s="72" t="s">
        <v>2229</v>
      </c>
      <c r="H11493" s="49" t="s">
        <v>3198</v>
      </c>
      <c r="I11493" s="49" t="s">
        <v>181</v>
      </c>
      <c r="J11493" s="76">
        <v>-1015.51</v>
      </c>
      <c r="K11493" s="83" t="str">
        <f>IFERROR(IFERROR(VLOOKUP(I11493,'DE-PARA'!B:D,3,0),VLOOKUP(I11493,'DE-PARA'!C:D,2,0)),"NÃO ENCONTRADO")</f>
        <v>Serviços</v>
      </c>
      <c r="L11493" s="50" t="str">
        <f>VLOOKUP(K11493,'Base -Receita-Despesa'!$B:$AS,1,FALSE)</f>
        <v>Serviços</v>
      </c>
    </row>
    <row r="11494" spans="1:12" ht="15" customHeight="1" x14ac:dyDescent="0.3">
      <c r="A11494" s="82" t="str">
        <f t="shared" si="358"/>
        <v>2018</v>
      </c>
      <c r="B11494" s="72" t="s">
        <v>2228</v>
      </c>
      <c r="C11494" s="73" t="s">
        <v>138</v>
      </c>
      <c r="D11494" s="74" t="str">
        <f t="shared" si="359"/>
        <v>nov/2018</v>
      </c>
      <c r="E11494" s="53">
        <v>43418</v>
      </c>
      <c r="F11494" s="75" t="s">
        <v>3256</v>
      </c>
      <c r="G11494" s="72" t="s">
        <v>2229</v>
      </c>
      <c r="H11494" s="49" t="s">
        <v>2353</v>
      </c>
      <c r="I11494" s="49" t="s">
        <v>179</v>
      </c>
      <c r="J11494" s="76">
        <v>-1545.04</v>
      </c>
      <c r="K11494" s="83" t="str">
        <f>IFERROR(IFERROR(VLOOKUP(I11494,'DE-PARA'!B:D,3,0),VLOOKUP(I11494,'DE-PARA'!C:D,2,0)),"NÃO ENCONTRADO")</f>
        <v>Serviços</v>
      </c>
      <c r="L11494" s="50" t="str">
        <f>VLOOKUP(K11494,'Base -Receita-Despesa'!$B:$AS,1,FALSE)</f>
        <v>Serviços</v>
      </c>
    </row>
    <row r="11495" spans="1:12" ht="15" customHeight="1" x14ac:dyDescent="0.3">
      <c r="A11495" s="82" t="str">
        <f t="shared" si="358"/>
        <v>2018</v>
      </c>
      <c r="B11495" s="72" t="s">
        <v>2228</v>
      </c>
      <c r="C11495" s="73" t="s">
        <v>138</v>
      </c>
      <c r="D11495" s="74" t="str">
        <f t="shared" si="359"/>
        <v>nov/2018</v>
      </c>
      <c r="E11495" s="53">
        <v>43418</v>
      </c>
      <c r="F11495" s="75" t="s">
        <v>3257</v>
      </c>
      <c r="G11495" s="72" t="s">
        <v>2229</v>
      </c>
      <c r="H11495" s="49" t="s">
        <v>1605</v>
      </c>
      <c r="I11495" s="49" t="s">
        <v>118</v>
      </c>
      <c r="J11495" s="76">
        <v>-5198.28</v>
      </c>
      <c r="K11495" s="83" t="str">
        <f>IFERROR(IFERROR(VLOOKUP(I11495,'DE-PARA'!B:D,3,0),VLOOKUP(I11495,'DE-PARA'!C:D,2,0)),"NÃO ENCONTRADO")</f>
        <v>Serviços</v>
      </c>
      <c r="L11495" s="50" t="str">
        <f>VLOOKUP(K11495,'Base -Receita-Despesa'!$B:$AS,1,FALSE)</f>
        <v>Serviços</v>
      </c>
    </row>
    <row r="11496" spans="1:12" ht="15" customHeight="1" x14ac:dyDescent="0.3">
      <c r="A11496" s="82" t="str">
        <f t="shared" si="358"/>
        <v>2018</v>
      </c>
      <c r="B11496" s="72" t="s">
        <v>2228</v>
      </c>
      <c r="C11496" s="73" t="s">
        <v>138</v>
      </c>
      <c r="D11496" s="74" t="str">
        <f t="shared" si="359"/>
        <v>nov/2018</v>
      </c>
      <c r="E11496" s="53">
        <v>43418</v>
      </c>
      <c r="F11496" s="75" t="s">
        <v>3258</v>
      </c>
      <c r="G11496" s="72" t="s">
        <v>2229</v>
      </c>
      <c r="H11496" s="49" t="s">
        <v>3198</v>
      </c>
      <c r="I11496" s="49" t="s">
        <v>181</v>
      </c>
      <c r="J11496" s="76">
        <v>-451.58</v>
      </c>
      <c r="K11496" s="83" t="str">
        <f>IFERROR(IFERROR(VLOOKUP(I11496,'DE-PARA'!B:D,3,0),VLOOKUP(I11496,'DE-PARA'!C:D,2,0)),"NÃO ENCONTRADO")</f>
        <v>Serviços</v>
      </c>
      <c r="L11496" s="50" t="str">
        <f>VLOOKUP(K11496,'Base -Receita-Despesa'!$B:$AS,1,FALSE)</f>
        <v>Serviços</v>
      </c>
    </row>
    <row r="11497" spans="1:12" ht="15" customHeight="1" x14ac:dyDescent="0.3">
      <c r="A11497" s="82" t="str">
        <f t="shared" si="358"/>
        <v>2018</v>
      </c>
      <c r="B11497" s="72" t="s">
        <v>2228</v>
      </c>
      <c r="C11497" s="73" t="s">
        <v>138</v>
      </c>
      <c r="D11497" s="74" t="str">
        <f t="shared" si="359"/>
        <v>nov/2018</v>
      </c>
      <c r="E11497" s="53">
        <v>43418</v>
      </c>
      <c r="F11497" s="75" t="s">
        <v>3235</v>
      </c>
      <c r="G11497" s="72" t="s">
        <v>2229</v>
      </c>
      <c r="H11497" s="49" t="s">
        <v>2958</v>
      </c>
      <c r="I11497" s="49" t="s">
        <v>176</v>
      </c>
      <c r="J11497" s="76">
        <v>-722.87</v>
      </c>
      <c r="K11497" s="83" t="str">
        <f>IFERROR(IFERROR(VLOOKUP(I11497,'DE-PARA'!B:D,3,0),VLOOKUP(I11497,'DE-PARA'!C:D,2,0)),"NÃO ENCONTRADO")</f>
        <v>Pessoal</v>
      </c>
      <c r="L11497" s="50" t="str">
        <f>VLOOKUP(K11497,'Base -Receita-Despesa'!$B:$AS,1,FALSE)</f>
        <v>Pessoal</v>
      </c>
    </row>
    <row r="11498" spans="1:12" ht="15" customHeight="1" x14ac:dyDescent="0.3">
      <c r="A11498" s="82" t="str">
        <f t="shared" si="358"/>
        <v>2018</v>
      </c>
      <c r="B11498" s="72" t="s">
        <v>2228</v>
      </c>
      <c r="C11498" s="73" t="s">
        <v>138</v>
      </c>
      <c r="D11498" s="74" t="str">
        <f t="shared" si="359"/>
        <v>nov/2018</v>
      </c>
      <c r="E11498" s="53">
        <v>43418</v>
      </c>
      <c r="F11498" s="75" t="s">
        <v>2460</v>
      </c>
      <c r="G11498" s="72" t="s">
        <v>2229</v>
      </c>
      <c r="H11498" s="49" t="s">
        <v>3259</v>
      </c>
      <c r="I11498" s="49" t="s">
        <v>130</v>
      </c>
      <c r="J11498" s="76">
        <v>-130.55000000000001</v>
      </c>
      <c r="K11498" s="83" t="str">
        <f>IFERROR(IFERROR(VLOOKUP(I11498,'DE-PARA'!B:D,3,0),VLOOKUP(I11498,'DE-PARA'!C:D,2,0)),"NÃO ENCONTRADO")</f>
        <v>Rescisões Trabalhistas</v>
      </c>
      <c r="L11498" s="50" t="str">
        <f>VLOOKUP(K11498,'Base -Receita-Despesa'!$B:$AS,1,FALSE)</f>
        <v>Rescisões Trabalhistas</v>
      </c>
    </row>
    <row r="11499" spans="1:12" ht="15" customHeight="1" x14ac:dyDescent="0.3">
      <c r="A11499" s="82" t="str">
        <f t="shared" si="358"/>
        <v>2018</v>
      </c>
      <c r="B11499" s="72" t="s">
        <v>2228</v>
      </c>
      <c r="C11499" s="73" t="s">
        <v>138</v>
      </c>
      <c r="D11499" s="74" t="str">
        <f t="shared" si="359"/>
        <v>nov/2018</v>
      </c>
      <c r="E11499" s="53">
        <v>43418</v>
      </c>
      <c r="F11499" s="75" t="s">
        <v>3260</v>
      </c>
      <c r="G11499" s="72" t="s">
        <v>2229</v>
      </c>
      <c r="H11499" s="49" t="s">
        <v>3260</v>
      </c>
      <c r="I11499" s="49" t="s">
        <v>128</v>
      </c>
      <c r="J11499" s="76">
        <v>-27595.69</v>
      </c>
      <c r="K11499" s="83" t="str">
        <f>IFERROR(IFERROR(VLOOKUP(I11499,'DE-PARA'!B:D,3,0),VLOOKUP(I11499,'DE-PARA'!C:D,2,0)),"NÃO ENCONTRADO")</f>
        <v>Encargos sobre Folha de Pagamento</v>
      </c>
      <c r="L11499" s="50" t="str">
        <f>VLOOKUP(K11499,'Base -Receita-Despesa'!$B:$AS,1,FALSE)</f>
        <v>Encargos sobre Folha de Pagamento</v>
      </c>
    </row>
    <row r="11500" spans="1:12" ht="15" customHeight="1" x14ac:dyDescent="0.3">
      <c r="A11500" s="82" t="str">
        <f t="shared" si="358"/>
        <v>2018</v>
      </c>
      <c r="B11500" s="72" t="s">
        <v>2228</v>
      </c>
      <c r="C11500" s="73" t="s">
        <v>138</v>
      </c>
      <c r="D11500" s="74" t="str">
        <f t="shared" si="359"/>
        <v>nov/2018</v>
      </c>
      <c r="E11500" s="53">
        <v>43418</v>
      </c>
      <c r="F11500" s="75" t="s">
        <v>3260</v>
      </c>
      <c r="G11500" s="72" t="s">
        <v>2229</v>
      </c>
      <c r="H11500" s="49" t="s">
        <v>3260</v>
      </c>
      <c r="I11500" s="49" t="s">
        <v>562</v>
      </c>
      <c r="J11500" s="76">
        <v>-1517.76</v>
      </c>
      <c r="K11500" s="83" t="str">
        <f>IFERROR(IFERROR(VLOOKUP(I11500,'DE-PARA'!B:D,3,0),VLOOKUP(I11500,'DE-PARA'!C:D,2,0)),"NÃO ENCONTRADO")</f>
        <v>Outras Saídas</v>
      </c>
      <c r="L11500" s="50" t="str">
        <f>VLOOKUP(K11500,'Base -Receita-Despesa'!$B:$AS,1,FALSE)</f>
        <v>Outras Saídas</v>
      </c>
    </row>
    <row r="11501" spans="1:12" ht="15" customHeight="1" x14ac:dyDescent="0.3">
      <c r="A11501" s="82" t="str">
        <f t="shared" si="358"/>
        <v>2018</v>
      </c>
      <c r="B11501" s="72" t="s">
        <v>2228</v>
      </c>
      <c r="C11501" s="73" t="s">
        <v>138</v>
      </c>
      <c r="D11501" s="74" t="str">
        <f t="shared" si="359"/>
        <v>nov/2018</v>
      </c>
      <c r="E11501" s="53">
        <v>43418</v>
      </c>
      <c r="F11501" s="75" t="s">
        <v>2460</v>
      </c>
      <c r="G11501" s="72" t="s">
        <v>2229</v>
      </c>
      <c r="H11501" s="49" t="s">
        <v>3261</v>
      </c>
      <c r="I11501" s="49" t="s">
        <v>130</v>
      </c>
      <c r="J11501" s="76">
        <v>-50.36</v>
      </c>
      <c r="K11501" s="83" t="str">
        <f>IFERROR(IFERROR(VLOOKUP(I11501,'DE-PARA'!B:D,3,0),VLOOKUP(I11501,'DE-PARA'!C:D,2,0)),"NÃO ENCONTRADO")</f>
        <v>Rescisões Trabalhistas</v>
      </c>
      <c r="L11501" s="50" t="str">
        <f>VLOOKUP(K11501,'Base -Receita-Despesa'!$B:$AS,1,FALSE)</f>
        <v>Rescisões Trabalhistas</v>
      </c>
    </row>
    <row r="11502" spans="1:12" ht="15" customHeight="1" x14ac:dyDescent="0.3">
      <c r="A11502" s="82" t="str">
        <f t="shared" si="358"/>
        <v>2018</v>
      </c>
      <c r="B11502" s="72" t="s">
        <v>2228</v>
      </c>
      <c r="C11502" s="73" t="s">
        <v>138</v>
      </c>
      <c r="D11502" s="74" t="str">
        <f t="shared" si="359"/>
        <v>nov/2018</v>
      </c>
      <c r="E11502" s="53">
        <v>43418</v>
      </c>
      <c r="F11502" s="75" t="s">
        <v>2460</v>
      </c>
      <c r="G11502" s="72" t="s">
        <v>2229</v>
      </c>
      <c r="H11502" s="49" t="s">
        <v>3141</v>
      </c>
      <c r="I11502" s="49" t="s">
        <v>130</v>
      </c>
      <c r="J11502" s="76">
        <v>-78.25</v>
      </c>
      <c r="K11502" s="83" t="str">
        <f>IFERROR(IFERROR(VLOOKUP(I11502,'DE-PARA'!B:D,3,0),VLOOKUP(I11502,'DE-PARA'!C:D,2,0)),"NÃO ENCONTRADO")</f>
        <v>Rescisões Trabalhistas</v>
      </c>
      <c r="L11502" s="50" t="str">
        <f>VLOOKUP(K11502,'Base -Receita-Despesa'!$B:$AS,1,FALSE)</f>
        <v>Rescisões Trabalhistas</v>
      </c>
    </row>
    <row r="11503" spans="1:12" ht="15" customHeight="1" x14ac:dyDescent="0.3">
      <c r="A11503" s="82" t="str">
        <f t="shared" si="358"/>
        <v>2018</v>
      </c>
      <c r="B11503" s="72" t="s">
        <v>2228</v>
      </c>
      <c r="C11503" s="73" t="s">
        <v>138</v>
      </c>
      <c r="D11503" s="74" t="str">
        <f t="shared" si="359"/>
        <v>nov/2018</v>
      </c>
      <c r="E11503" s="53">
        <v>43418</v>
      </c>
      <c r="F11503" s="75">
        <v>431457</v>
      </c>
      <c r="G11503" s="72" t="s">
        <v>2229</v>
      </c>
      <c r="H11503" s="49" t="s">
        <v>257</v>
      </c>
      <c r="I11503" s="49" t="s">
        <v>145</v>
      </c>
      <c r="J11503" s="76">
        <v>-825.04</v>
      </c>
      <c r="K11503" s="83" t="str">
        <f>IFERROR(IFERROR(VLOOKUP(I11503,'DE-PARA'!B:D,3,0),VLOOKUP(I11503,'DE-PARA'!C:D,2,0)),"NÃO ENCONTRADO")</f>
        <v>Serviços</v>
      </c>
      <c r="L11503" s="50" t="str">
        <f>VLOOKUP(K11503,'Base -Receita-Despesa'!$B:$AS,1,FALSE)</f>
        <v>Serviços</v>
      </c>
    </row>
    <row r="11504" spans="1:12" ht="15" customHeight="1" x14ac:dyDescent="0.3">
      <c r="A11504" s="82" t="str">
        <f t="shared" si="358"/>
        <v>2018</v>
      </c>
      <c r="B11504" s="72" t="s">
        <v>2228</v>
      </c>
      <c r="C11504" s="73" t="s">
        <v>138</v>
      </c>
      <c r="D11504" s="74" t="str">
        <f t="shared" si="359"/>
        <v>nov/2018</v>
      </c>
      <c r="E11504" s="53">
        <v>43418</v>
      </c>
      <c r="F11504" s="75">
        <v>431457</v>
      </c>
      <c r="G11504" s="72" t="s">
        <v>2229</v>
      </c>
      <c r="H11504" s="49" t="s">
        <v>257</v>
      </c>
      <c r="I11504" s="49" t="s">
        <v>562</v>
      </c>
      <c r="J11504" s="76">
        <v>-14.58</v>
      </c>
      <c r="K11504" s="83" t="str">
        <f>IFERROR(IFERROR(VLOOKUP(I11504,'DE-PARA'!B:D,3,0),VLOOKUP(I11504,'DE-PARA'!C:D,2,0)),"NÃO ENCONTRADO")</f>
        <v>Outras Saídas</v>
      </c>
      <c r="L11504" s="50" t="str">
        <f>VLOOKUP(K11504,'Base -Receita-Despesa'!$B:$AS,1,FALSE)</f>
        <v>Outras Saídas</v>
      </c>
    </row>
    <row r="11505" spans="1:12" ht="15" customHeight="1" x14ac:dyDescent="0.3">
      <c r="A11505" s="82" t="str">
        <f t="shared" si="358"/>
        <v>2018</v>
      </c>
      <c r="B11505" s="72" t="s">
        <v>2228</v>
      </c>
      <c r="C11505" s="73" t="s">
        <v>138</v>
      </c>
      <c r="D11505" s="74" t="str">
        <f t="shared" si="359"/>
        <v>nov/2018</v>
      </c>
      <c r="E11505" s="53">
        <v>43418</v>
      </c>
      <c r="F11505" s="75" t="s">
        <v>1061</v>
      </c>
      <c r="G11505" s="72" t="s">
        <v>2229</v>
      </c>
      <c r="H11505" s="49" t="s">
        <v>2241</v>
      </c>
      <c r="I11505" s="49" t="s">
        <v>2170</v>
      </c>
      <c r="J11505" s="76">
        <v>-76000</v>
      </c>
      <c r="K11505" s="83" t="str">
        <f>IFERROR(IFERROR(VLOOKUP(I11505,'DE-PARA'!B:D,3,0),VLOOKUP(I11505,'DE-PARA'!C:D,2,0)),"NÃO ENCONTRADO")</f>
        <v>Reembolso de Rateios(-)</v>
      </c>
      <c r="L11505" s="50" t="str">
        <f>VLOOKUP(K11505,'Base -Receita-Despesa'!$B:$AS,1,FALSE)</f>
        <v>Reembolso de Rateios(-)</v>
      </c>
    </row>
    <row r="11506" spans="1:12" ht="15" customHeight="1" x14ac:dyDescent="0.3">
      <c r="A11506" s="82" t="str">
        <f t="shared" si="358"/>
        <v>2018</v>
      </c>
      <c r="B11506" s="72" t="s">
        <v>2228</v>
      </c>
      <c r="C11506" s="73" t="s">
        <v>138</v>
      </c>
      <c r="D11506" s="74" t="str">
        <f t="shared" si="359"/>
        <v>nov/2018</v>
      </c>
      <c r="E11506" s="53">
        <v>43418</v>
      </c>
      <c r="F11506" s="75" t="s">
        <v>3262</v>
      </c>
      <c r="G11506" s="72" t="s">
        <v>2229</v>
      </c>
      <c r="H11506" s="49" t="s">
        <v>2254</v>
      </c>
      <c r="I11506" s="49" t="s">
        <v>141</v>
      </c>
      <c r="J11506" s="76">
        <v>-700</v>
      </c>
      <c r="K11506" s="83" t="str">
        <f>IFERROR(IFERROR(VLOOKUP(I11506,'DE-PARA'!B:D,3,0),VLOOKUP(I11506,'DE-PARA'!C:D,2,0)),"NÃO ENCONTRADO")</f>
        <v>Pessoal</v>
      </c>
      <c r="L11506" s="50" t="str">
        <f>VLOOKUP(K11506,'Base -Receita-Despesa'!$B:$AS,1,FALSE)</f>
        <v>Pessoal</v>
      </c>
    </row>
    <row r="11507" spans="1:12" ht="15" customHeight="1" x14ac:dyDescent="0.3">
      <c r="A11507" s="82" t="str">
        <f t="shared" si="358"/>
        <v>2018</v>
      </c>
      <c r="B11507" s="72" t="s">
        <v>2228</v>
      </c>
      <c r="C11507" s="73" t="s">
        <v>138</v>
      </c>
      <c r="D11507" s="74" t="str">
        <f t="shared" si="359"/>
        <v>nov/2018</v>
      </c>
      <c r="E11507" s="53">
        <v>43418</v>
      </c>
      <c r="F11507" s="75" t="s">
        <v>3262</v>
      </c>
      <c r="G11507" s="72" t="s">
        <v>2229</v>
      </c>
      <c r="H11507" s="49" t="s">
        <v>3063</v>
      </c>
      <c r="I11507" s="49" t="s">
        <v>141</v>
      </c>
      <c r="J11507" s="76">
        <v>-750</v>
      </c>
      <c r="K11507" s="83" t="str">
        <f>IFERROR(IFERROR(VLOOKUP(I11507,'DE-PARA'!B:D,3,0),VLOOKUP(I11507,'DE-PARA'!C:D,2,0)),"NÃO ENCONTRADO")</f>
        <v>Pessoal</v>
      </c>
      <c r="L11507" s="50" t="str">
        <f>VLOOKUP(K11507,'Base -Receita-Despesa'!$B:$AS,1,FALSE)</f>
        <v>Pessoal</v>
      </c>
    </row>
    <row r="11508" spans="1:12" ht="15" customHeight="1" x14ac:dyDescent="0.3">
      <c r="A11508" s="82" t="str">
        <f t="shared" si="358"/>
        <v>2018</v>
      </c>
      <c r="B11508" s="72" t="s">
        <v>2228</v>
      </c>
      <c r="C11508" s="73" t="s">
        <v>138</v>
      </c>
      <c r="D11508" s="74" t="str">
        <f t="shared" si="359"/>
        <v>nov/2018</v>
      </c>
      <c r="E11508" s="53">
        <v>43418</v>
      </c>
      <c r="F11508" s="75" t="s">
        <v>3262</v>
      </c>
      <c r="G11508" s="72" t="s">
        <v>2229</v>
      </c>
      <c r="H11508" s="49" t="s">
        <v>3261</v>
      </c>
      <c r="I11508" s="49" t="s">
        <v>141</v>
      </c>
      <c r="J11508" s="76">
        <v>-816.74</v>
      </c>
      <c r="K11508" s="83" t="str">
        <f>IFERROR(IFERROR(VLOOKUP(I11508,'DE-PARA'!B:D,3,0),VLOOKUP(I11508,'DE-PARA'!C:D,2,0)),"NÃO ENCONTRADO")</f>
        <v>Pessoal</v>
      </c>
      <c r="L11508" s="50" t="str">
        <f>VLOOKUP(K11508,'Base -Receita-Despesa'!$B:$AS,1,FALSE)</f>
        <v>Pessoal</v>
      </c>
    </row>
    <row r="11509" spans="1:12" ht="15" customHeight="1" x14ac:dyDescent="0.3">
      <c r="A11509" s="82" t="str">
        <f t="shared" si="358"/>
        <v>2018</v>
      </c>
      <c r="B11509" s="72" t="s">
        <v>2228</v>
      </c>
      <c r="C11509" s="73" t="s">
        <v>138</v>
      </c>
      <c r="D11509" s="74" t="str">
        <f t="shared" si="359"/>
        <v>nov/2018</v>
      </c>
      <c r="E11509" s="53">
        <v>43418</v>
      </c>
      <c r="F11509" s="75" t="s">
        <v>1008</v>
      </c>
      <c r="G11509" s="72" t="s">
        <v>2229</v>
      </c>
      <c r="H11509" s="49" t="s">
        <v>3263</v>
      </c>
      <c r="I11509" s="49" t="s">
        <v>133</v>
      </c>
      <c r="J11509" s="76">
        <v>-1217.3800000000001</v>
      </c>
      <c r="K11509" s="83" t="str">
        <f>IFERROR(IFERROR(VLOOKUP(I11509,'DE-PARA'!B:D,3,0),VLOOKUP(I11509,'DE-PARA'!C:D,2,0)),"NÃO ENCONTRADO")</f>
        <v>Pessoal</v>
      </c>
      <c r="L11509" s="50" t="str">
        <f>VLOOKUP(K11509,'Base -Receita-Despesa'!$B:$AS,1,FALSE)</f>
        <v>Pessoal</v>
      </c>
    </row>
    <row r="11510" spans="1:12" ht="15" customHeight="1" x14ac:dyDescent="0.3">
      <c r="A11510" s="82" t="str">
        <f t="shared" ref="A11510:A11573" si="360">IF(K11510="NÃO ENCONTRADO",0,RIGHT(D11510,4))</f>
        <v>2018</v>
      </c>
      <c r="B11510" s="72" t="s">
        <v>2228</v>
      </c>
      <c r="C11510" s="73" t="s">
        <v>138</v>
      </c>
      <c r="D11510" s="74" t="str">
        <f t="shared" si="359"/>
        <v>nov/2018</v>
      </c>
      <c r="E11510" s="53">
        <v>43418</v>
      </c>
      <c r="F11510" s="75" t="s">
        <v>3227</v>
      </c>
      <c r="G11510" s="72" t="s">
        <v>2229</v>
      </c>
      <c r="H11510" s="49" t="s">
        <v>3259</v>
      </c>
      <c r="I11510" s="49" t="s">
        <v>130</v>
      </c>
      <c r="J11510" s="76">
        <v>-2723.52</v>
      </c>
      <c r="K11510" s="83" t="str">
        <f>IFERROR(IFERROR(VLOOKUP(I11510,'DE-PARA'!B:D,3,0),VLOOKUP(I11510,'DE-PARA'!C:D,2,0)),"NÃO ENCONTRADO")</f>
        <v>Rescisões Trabalhistas</v>
      </c>
      <c r="L11510" s="50" t="str">
        <f>VLOOKUP(K11510,'Base -Receita-Despesa'!$B:$AS,1,FALSE)</f>
        <v>Rescisões Trabalhistas</v>
      </c>
    </row>
    <row r="11511" spans="1:12" ht="15" customHeight="1" x14ac:dyDescent="0.3">
      <c r="A11511" s="82" t="str">
        <f t="shared" si="360"/>
        <v>2018</v>
      </c>
      <c r="B11511" s="72" t="s">
        <v>2228</v>
      </c>
      <c r="C11511" s="73" t="s">
        <v>138</v>
      </c>
      <c r="D11511" s="74" t="str">
        <f t="shared" si="359"/>
        <v>nov/2018</v>
      </c>
      <c r="E11511" s="53">
        <v>43418</v>
      </c>
      <c r="F11511" s="75" t="s">
        <v>3262</v>
      </c>
      <c r="G11511" s="72" t="s">
        <v>2229</v>
      </c>
      <c r="H11511" s="49" t="s">
        <v>3264</v>
      </c>
      <c r="I11511" s="49" t="s">
        <v>141</v>
      </c>
      <c r="J11511" s="76">
        <v>-2256.81</v>
      </c>
      <c r="K11511" s="83" t="str">
        <f>IFERROR(IFERROR(VLOOKUP(I11511,'DE-PARA'!B:D,3,0),VLOOKUP(I11511,'DE-PARA'!C:D,2,0)),"NÃO ENCONTRADO")</f>
        <v>Pessoal</v>
      </c>
      <c r="L11511" s="50" t="str">
        <f>VLOOKUP(K11511,'Base -Receita-Despesa'!$B:$AS,1,FALSE)</f>
        <v>Pessoal</v>
      </c>
    </row>
    <row r="11512" spans="1:12" ht="15" customHeight="1" x14ac:dyDescent="0.3">
      <c r="A11512" s="82" t="str">
        <f t="shared" si="360"/>
        <v>2018</v>
      </c>
      <c r="B11512" s="72" t="s">
        <v>2228</v>
      </c>
      <c r="C11512" s="73" t="s">
        <v>138</v>
      </c>
      <c r="D11512" s="74" t="str">
        <f t="shared" si="359"/>
        <v>nov/2018</v>
      </c>
      <c r="E11512" s="53">
        <v>43418</v>
      </c>
      <c r="F11512" s="75" t="s">
        <v>3227</v>
      </c>
      <c r="G11512" s="72" t="s">
        <v>2229</v>
      </c>
      <c r="H11512" s="49" t="s">
        <v>3261</v>
      </c>
      <c r="I11512" s="49" t="s">
        <v>130</v>
      </c>
      <c r="J11512" s="76">
        <v>-727.17</v>
      </c>
      <c r="K11512" s="83" t="str">
        <f>IFERROR(IFERROR(VLOOKUP(I11512,'DE-PARA'!B:D,3,0),VLOOKUP(I11512,'DE-PARA'!C:D,2,0)),"NÃO ENCONTRADO")</f>
        <v>Rescisões Trabalhistas</v>
      </c>
      <c r="L11512" s="50" t="str">
        <f>VLOOKUP(K11512,'Base -Receita-Despesa'!$B:$AS,1,FALSE)</f>
        <v>Rescisões Trabalhistas</v>
      </c>
    </row>
    <row r="11513" spans="1:12" ht="15" customHeight="1" x14ac:dyDescent="0.3">
      <c r="A11513" s="82" t="str">
        <f t="shared" si="360"/>
        <v>2018</v>
      </c>
      <c r="B11513" s="72" t="s">
        <v>2228</v>
      </c>
      <c r="C11513" s="73" t="s">
        <v>138</v>
      </c>
      <c r="D11513" s="74" t="str">
        <f t="shared" si="359"/>
        <v>nov/2018</v>
      </c>
      <c r="E11513" s="53">
        <v>43418</v>
      </c>
      <c r="F11513" s="75" t="s">
        <v>3227</v>
      </c>
      <c r="G11513" s="72" t="s">
        <v>2229</v>
      </c>
      <c r="H11513" s="49" t="s">
        <v>3141</v>
      </c>
      <c r="I11513" s="49" t="s">
        <v>130</v>
      </c>
      <c r="J11513" s="76">
        <v>-1339.95</v>
      </c>
      <c r="K11513" s="83" t="str">
        <f>IFERROR(IFERROR(VLOOKUP(I11513,'DE-PARA'!B:D,3,0),VLOOKUP(I11513,'DE-PARA'!C:D,2,0)),"NÃO ENCONTRADO")</f>
        <v>Rescisões Trabalhistas</v>
      </c>
      <c r="L11513" s="50" t="str">
        <f>VLOOKUP(K11513,'Base -Receita-Despesa'!$B:$AS,1,FALSE)</f>
        <v>Rescisões Trabalhistas</v>
      </c>
    </row>
    <row r="11514" spans="1:12" ht="15" customHeight="1" x14ac:dyDescent="0.3">
      <c r="A11514" s="82" t="str">
        <f t="shared" si="360"/>
        <v>2018</v>
      </c>
      <c r="B11514" s="72" t="s">
        <v>2228</v>
      </c>
      <c r="C11514" s="73" t="s">
        <v>138</v>
      </c>
      <c r="D11514" s="74" t="str">
        <f t="shared" si="359"/>
        <v>nov/2018</v>
      </c>
      <c r="E11514" s="53">
        <v>43418</v>
      </c>
      <c r="F11514" s="75" t="s">
        <v>3262</v>
      </c>
      <c r="G11514" s="72" t="s">
        <v>2229</v>
      </c>
      <c r="H11514" s="49" t="s">
        <v>3265</v>
      </c>
      <c r="I11514" s="49" t="s">
        <v>141</v>
      </c>
      <c r="J11514" s="76">
        <v>-263679.42</v>
      </c>
      <c r="K11514" s="83" t="str">
        <f>IFERROR(IFERROR(VLOOKUP(I11514,'DE-PARA'!B:D,3,0),VLOOKUP(I11514,'DE-PARA'!C:D,2,0)),"NÃO ENCONTRADO")</f>
        <v>Pessoal</v>
      </c>
      <c r="L11514" s="50" t="str">
        <f>VLOOKUP(K11514,'Base -Receita-Despesa'!$B:$AS,1,FALSE)</f>
        <v>Pessoal</v>
      </c>
    </row>
    <row r="11515" spans="1:12" ht="15" customHeight="1" x14ac:dyDescent="0.3">
      <c r="A11515" s="82" t="str">
        <f t="shared" si="360"/>
        <v>2018</v>
      </c>
      <c r="B11515" s="72" t="s">
        <v>2228</v>
      </c>
      <c r="C11515" s="73" t="s">
        <v>138</v>
      </c>
      <c r="D11515" s="74" t="str">
        <f t="shared" si="359"/>
        <v>nov/2018</v>
      </c>
      <c r="E11515" s="53">
        <v>43420</v>
      </c>
      <c r="F11515" s="75" t="s">
        <v>1261</v>
      </c>
      <c r="G11515" s="72" t="s">
        <v>2229</v>
      </c>
      <c r="H11515" s="49" t="s">
        <v>2338</v>
      </c>
      <c r="I11515" s="49" t="s">
        <v>135</v>
      </c>
      <c r="J11515" s="76">
        <v>-169</v>
      </c>
      <c r="K11515" s="83" t="str">
        <f>IFERROR(IFERROR(VLOOKUP(I11515,'DE-PARA'!B:D,3,0),VLOOKUP(I11515,'DE-PARA'!C:D,2,0)),"NÃO ENCONTRADO")</f>
        <v>Outras Saídas</v>
      </c>
      <c r="L11515" s="50" t="str">
        <f>VLOOKUP(K11515,'Base -Receita-Despesa'!$B:$AS,1,FALSE)</f>
        <v>Outras Saídas</v>
      </c>
    </row>
    <row r="11516" spans="1:12" ht="15" customHeight="1" x14ac:dyDescent="0.3">
      <c r="A11516" s="82" t="str">
        <f t="shared" si="360"/>
        <v>2018</v>
      </c>
      <c r="B11516" s="72" t="s">
        <v>2228</v>
      </c>
      <c r="C11516" s="73" t="s">
        <v>138</v>
      </c>
      <c r="D11516" s="74" t="str">
        <f t="shared" si="359"/>
        <v>nov/2018</v>
      </c>
      <c r="E11516" s="53">
        <v>43423</v>
      </c>
      <c r="F11516" s="75">
        <v>310487</v>
      </c>
      <c r="G11516" s="72" t="s">
        <v>2229</v>
      </c>
      <c r="H11516" s="49" t="s">
        <v>2423</v>
      </c>
      <c r="I11516" s="49" t="s">
        <v>2182</v>
      </c>
      <c r="J11516" s="76">
        <v>-1404</v>
      </c>
      <c r="K11516" s="83" t="str">
        <f>IFERROR(IFERROR(VLOOKUP(I11516,'DE-PARA'!B:D,3,0),VLOOKUP(I11516,'DE-PARA'!C:D,2,0)),"NÃO ENCONTRADO")</f>
        <v>Materiais</v>
      </c>
      <c r="L11516" s="50" t="str">
        <f>VLOOKUP(K11516,'Base -Receita-Despesa'!$B:$AS,1,FALSE)</f>
        <v>Materiais</v>
      </c>
    </row>
    <row r="11517" spans="1:12" ht="15" customHeight="1" x14ac:dyDescent="0.3">
      <c r="A11517" s="82" t="str">
        <f t="shared" si="360"/>
        <v>2018</v>
      </c>
      <c r="B11517" s="72" t="s">
        <v>2228</v>
      </c>
      <c r="C11517" s="73" t="s">
        <v>138</v>
      </c>
      <c r="D11517" s="74" t="str">
        <f t="shared" si="359"/>
        <v>nov/2018</v>
      </c>
      <c r="E11517" s="53">
        <v>43423</v>
      </c>
      <c r="F11517" s="75">
        <v>310487</v>
      </c>
      <c r="G11517" s="72" t="s">
        <v>2229</v>
      </c>
      <c r="H11517" s="49" t="s">
        <v>2423</v>
      </c>
      <c r="I11517" s="49" t="s">
        <v>562</v>
      </c>
      <c r="J11517" s="76">
        <v>-80.42</v>
      </c>
      <c r="K11517" s="83" t="str">
        <f>IFERROR(IFERROR(VLOOKUP(I11517,'DE-PARA'!B:D,3,0),VLOOKUP(I11517,'DE-PARA'!C:D,2,0)),"NÃO ENCONTRADO")</f>
        <v>Outras Saídas</v>
      </c>
      <c r="L11517" s="50" t="str">
        <f>VLOOKUP(K11517,'Base -Receita-Despesa'!$B:$AS,1,FALSE)</f>
        <v>Outras Saídas</v>
      </c>
    </row>
    <row r="11518" spans="1:12" ht="15" customHeight="1" x14ac:dyDescent="0.3">
      <c r="A11518" s="82" t="str">
        <f t="shared" si="360"/>
        <v>2018</v>
      </c>
      <c r="B11518" s="72" t="s">
        <v>2228</v>
      </c>
      <c r="C11518" s="73" t="s">
        <v>138</v>
      </c>
      <c r="D11518" s="74" t="str">
        <f t="shared" si="359"/>
        <v>nov/2018</v>
      </c>
      <c r="E11518" s="53">
        <v>43423</v>
      </c>
      <c r="F11518" s="75">
        <v>4086</v>
      </c>
      <c r="G11518" s="72" t="s">
        <v>2229</v>
      </c>
      <c r="H11518" s="49" t="s">
        <v>2335</v>
      </c>
      <c r="I11518" s="49" t="s">
        <v>200</v>
      </c>
      <c r="J11518" s="76">
        <v>-57900</v>
      </c>
      <c r="K11518" s="83" t="str">
        <f>IFERROR(IFERROR(VLOOKUP(I11518,'DE-PARA'!B:D,3,0),VLOOKUP(I11518,'DE-PARA'!C:D,2,0)),"NÃO ENCONTRADO")</f>
        <v>Serviços</v>
      </c>
      <c r="L11518" s="50" t="str">
        <f>VLOOKUP(K11518,'Base -Receita-Despesa'!$B:$AS,1,FALSE)</f>
        <v>Serviços</v>
      </c>
    </row>
    <row r="11519" spans="1:12" ht="15" customHeight="1" x14ac:dyDescent="0.3">
      <c r="A11519" s="82" t="str">
        <f t="shared" si="360"/>
        <v>2018</v>
      </c>
      <c r="B11519" s="72" t="s">
        <v>2228</v>
      </c>
      <c r="C11519" s="73" t="s">
        <v>138</v>
      </c>
      <c r="D11519" s="74" t="str">
        <f t="shared" si="359"/>
        <v>nov/2018</v>
      </c>
      <c r="E11519" s="53">
        <v>43423</v>
      </c>
      <c r="F11519" s="75" t="s">
        <v>263</v>
      </c>
      <c r="G11519" s="72" t="s">
        <v>2229</v>
      </c>
      <c r="H11519" s="49" t="s">
        <v>2958</v>
      </c>
      <c r="I11519" s="49" t="s">
        <v>176</v>
      </c>
      <c r="J11519" s="76">
        <v>-12746.24</v>
      </c>
      <c r="K11519" s="83" t="str">
        <f>IFERROR(IFERROR(VLOOKUP(I11519,'DE-PARA'!B:D,3,0),VLOOKUP(I11519,'DE-PARA'!C:D,2,0)),"NÃO ENCONTRADO")</f>
        <v>Pessoal</v>
      </c>
      <c r="L11519" s="50" t="str">
        <f>VLOOKUP(K11519,'Base -Receita-Despesa'!$B:$AS,1,FALSE)</f>
        <v>Pessoal</v>
      </c>
    </row>
    <row r="11520" spans="1:12" ht="15" customHeight="1" x14ac:dyDescent="0.3">
      <c r="A11520" s="82" t="str">
        <f t="shared" si="360"/>
        <v>2018</v>
      </c>
      <c r="B11520" s="72" t="s">
        <v>2228</v>
      </c>
      <c r="C11520" s="73" t="s">
        <v>138</v>
      </c>
      <c r="D11520" s="74" t="str">
        <f t="shared" si="359"/>
        <v>nov/2018</v>
      </c>
      <c r="E11520" s="53">
        <v>43423</v>
      </c>
      <c r="F11520" s="75">
        <v>74431</v>
      </c>
      <c r="G11520" s="72" t="s">
        <v>2229</v>
      </c>
      <c r="H11520" s="49" t="s">
        <v>1550</v>
      </c>
      <c r="I11520" s="49" t="s">
        <v>2181</v>
      </c>
      <c r="J11520" s="76">
        <v>-1520</v>
      </c>
      <c r="K11520" s="83" t="str">
        <f>IFERROR(IFERROR(VLOOKUP(I11520,'DE-PARA'!B:D,3,0),VLOOKUP(I11520,'DE-PARA'!C:D,2,0)),"NÃO ENCONTRADO")</f>
        <v>Materiais</v>
      </c>
      <c r="L11520" s="50" t="str">
        <f>VLOOKUP(K11520,'Base -Receita-Despesa'!$B:$AS,1,FALSE)</f>
        <v>Materiais</v>
      </c>
    </row>
    <row r="11521" spans="1:12" ht="15" customHeight="1" x14ac:dyDescent="0.3">
      <c r="A11521" s="82" t="str">
        <f t="shared" si="360"/>
        <v>2018</v>
      </c>
      <c r="B11521" s="72" t="s">
        <v>2228</v>
      </c>
      <c r="C11521" s="73" t="s">
        <v>138</v>
      </c>
      <c r="D11521" s="74" t="str">
        <f t="shared" si="359"/>
        <v>nov/2018</v>
      </c>
      <c r="E11521" s="53">
        <v>43423</v>
      </c>
      <c r="F11521" s="75">
        <v>74431</v>
      </c>
      <c r="G11521" s="72" t="s">
        <v>2229</v>
      </c>
      <c r="H11521" s="49" t="s">
        <v>1550</v>
      </c>
      <c r="I11521" s="49" t="s">
        <v>562</v>
      </c>
      <c r="J11521" s="76">
        <v>-268.86</v>
      </c>
      <c r="K11521" s="83" t="str">
        <f>IFERROR(IFERROR(VLOOKUP(I11521,'DE-PARA'!B:D,3,0),VLOOKUP(I11521,'DE-PARA'!C:D,2,0)),"NÃO ENCONTRADO")</f>
        <v>Outras Saídas</v>
      </c>
      <c r="L11521" s="50" t="str">
        <f>VLOOKUP(K11521,'Base -Receita-Despesa'!$B:$AS,1,FALSE)</f>
        <v>Outras Saídas</v>
      </c>
    </row>
    <row r="11522" spans="1:12" ht="15" customHeight="1" x14ac:dyDescent="0.3">
      <c r="A11522" s="82" t="str">
        <f t="shared" si="360"/>
        <v>2018</v>
      </c>
      <c r="B11522" s="72" t="s">
        <v>2228</v>
      </c>
      <c r="C11522" s="73" t="s">
        <v>138</v>
      </c>
      <c r="D11522" s="74" t="str">
        <f t="shared" si="359"/>
        <v>nov/2018</v>
      </c>
      <c r="E11522" s="53">
        <v>43423</v>
      </c>
      <c r="F11522" s="75">
        <v>100</v>
      </c>
      <c r="G11522" s="72" t="s">
        <v>2229</v>
      </c>
      <c r="H11522" s="49" t="s">
        <v>2906</v>
      </c>
      <c r="I11522" s="49" t="s">
        <v>116</v>
      </c>
      <c r="J11522" s="76">
        <v>-27738.37</v>
      </c>
      <c r="K11522" s="83" t="str">
        <f>IFERROR(IFERROR(VLOOKUP(I11522,'DE-PARA'!B:D,3,0),VLOOKUP(I11522,'DE-PARA'!C:D,2,0)),"NÃO ENCONTRADO")</f>
        <v>Serviços</v>
      </c>
      <c r="L11522" s="50" t="str">
        <f>VLOOKUP(K11522,'Base -Receita-Despesa'!$B:$AS,1,FALSE)</f>
        <v>Serviços</v>
      </c>
    </row>
    <row r="11523" spans="1:12" ht="15" customHeight="1" x14ac:dyDescent="0.3">
      <c r="A11523" s="82" t="str">
        <f t="shared" si="360"/>
        <v>2018</v>
      </c>
      <c r="B11523" s="72" t="s">
        <v>2228</v>
      </c>
      <c r="C11523" s="73" t="s">
        <v>138</v>
      </c>
      <c r="D11523" s="74" t="str">
        <f t="shared" si="359"/>
        <v>nov/2018</v>
      </c>
      <c r="E11523" s="53">
        <v>43423</v>
      </c>
      <c r="F11523" s="75" t="s">
        <v>3262</v>
      </c>
      <c r="G11523" s="72" t="s">
        <v>2229</v>
      </c>
      <c r="H11523" s="49" t="s">
        <v>542</v>
      </c>
      <c r="I11523" s="49" t="s">
        <v>141</v>
      </c>
      <c r="J11523" s="76">
        <v>-4802.37</v>
      </c>
      <c r="K11523" s="83" t="str">
        <f>IFERROR(IFERROR(VLOOKUP(I11523,'DE-PARA'!B:D,3,0),VLOOKUP(I11523,'DE-PARA'!C:D,2,0)),"NÃO ENCONTRADO")</f>
        <v>Pessoal</v>
      </c>
      <c r="L11523" s="50" t="str">
        <f>VLOOKUP(K11523,'Base -Receita-Despesa'!$B:$AS,1,FALSE)</f>
        <v>Pessoal</v>
      </c>
    </row>
    <row r="11524" spans="1:12" ht="15" customHeight="1" x14ac:dyDescent="0.3">
      <c r="A11524" s="82" t="str">
        <f t="shared" si="360"/>
        <v>2018</v>
      </c>
      <c r="B11524" s="72" t="s">
        <v>2228</v>
      </c>
      <c r="C11524" s="73" t="s">
        <v>138</v>
      </c>
      <c r="D11524" s="74" t="str">
        <f t="shared" ref="D11524:D11587" si="361">TEXT(E11524,"mmm/aaaa")</f>
        <v>nov/2018</v>
      </c>
      <c r="E11524" s="53">
        <v>43423</v>
      </c>
      <c r="F11524" s="75">
        <v>99</v>
      </c>
      <c r="G11524" s="72" t="s">
        <v>2229</v>
      </c>
      <c r="H11524" s="49" t="s">
        <v>2906</v>
      </c>
      <c r="I11524" s="49" t="s">
        <v>116</v>
      </c>
      <c r="J11524" s="76">
        <v>-400.63</v>
      </c>
      <c r="K11524" s="83" t="str">
        <f>IFERROR(IFERROR(VLOOKUP(I11524,'DE-PARA'!B:D,3,0),VLOOKUP(I11524,'DE-PARA'!C:D,2,0)),"NÃO ENCONTRADO")</f>
        <v>Serviços</v>
      </c>
      <c r="L11524" s="50" t="str">
        <f>VLOOKUP(K11524,'Base -Receita-Despesa'!$B:$AS,1,FALSE)</f>
        <v>Serviços</v>
      </c>
    </row>
    <row r="11525" spans="1:12" ht="15" customHeight="1" x14ac:dyDescent="0.3">
      <c r="A11525" s="82" t="str">
        <f t="shared" si="360"/>
        <v>2018</v>
      </c>
      <c r="B11525" s="72" t="s">
        <v>2228</v>
      </c>
      <c r="C11525" s="73" t="s">
        <v>138</v>
      </c>
      <c r="D11525" s="74" t="str">
        <f t="shared" si="361"/>
        <v>nov/2018</v>
      </c>
      <c r="E11525" s="53">
        <v>43423</v>
      </c>
      <c r="F11525" s="75">
        <v>118</v>
      </c>
      <c r="G11525" s="72" t="s">
        <v>2229</v>
      </c>
      <c r="H11525" s="49" t="s">
        <v>2906</v>
      </c>
      <c r="I11525" s="49" t="s">
        <v>116</v>
      </c>
      <c r="J11525" s="76">
        <v>-196.32</v>
      </c>
      <c r="K11525" s="83" t="str">
        <f>IFERROR(IFERROR(VLOOKUP(I11525,'DE-PARA'!B:D,3,0),VLOOKUP(I11525,'DE-PARA'!C:D,2,0)),"NÃO ENCONTRADO")</f>
        <v>Serviços</v>
      </c>
      <c r="L11525" s="50" t="str">
        <f>VLOOKUP(K11525,'Base -Receita-Despesa'!$B:$AS,1,FALSE)</f>
        <v>Serviços</v>
      </c>
    </row>
    <row r="11526" spans="1:12" ht="15" customHeight="1" x14ac:dyDescent="0.3">
      <c r="A11526" s="82" t="str">
        <f t="shared" si="360"/>
        <v>2018</v>
      </c>
      <c r="B11526" s="72" t="s">
        <v>2228</v>
      </c>
      <c r="C11526" s="73" t="s">
        <v>138</v>
      </c>
      <c r="D11526" s="74" t="str">
        <f t="shared" si="361"/>
        <v>nov/2018</v>
      </c>
      <c r="E11526" s="53">
        <v>43423</v>
      </c>
      <c r="F11526" s="75" t="s">
        <v>1261</v>
      </c>
      <c r="G11526" s="72" t="s">
        <v>2229</v>
      </c>
      <c r="H11526" s="49" t="s">
        <v>2250</v>
      </c>
      <c r="I11526" s="49" t="s">
        <v>135</v>
      </c>
      <c r="J11526" s="76">
        <v>-9.5</v>
      </c>
      <c r="K11526" s="83" t="str">
        <f>IFERROR(IFERROR(VLOOKUP(I11526,'DE-PARA'!B:D,3,0),VLOOKUP(I11526,'DE-PARA'!C:D,2,0)),"NÃO ENCONTRADO")</f>
        <v>Outras Saídas</v>
      </c>
      <c r="L11526" s="50" t="str">
        <f>VLOOKUP(K11526,'Base -Receita-Despesa'!$B:$AS,1,FALSE)</f>
        <v>Outras Saídas</v>
      </c>
    </row>
    <row r="11527" spans="1:12" ht="15" customHeight="1" x14ac:dyDescent="0.3">
      <c r="A11527" s="82" t="str">
        <f t="shared" si="360"/>
        <v>2018</v>
      </c>
      <c r="B11527" s="72" t="s">
        <v>2228</v>
      </c>
      <c r="C11527" s="73" t="s">
        <v>138</v>
      </c>
      <c r="D11527" s="74" t="str">
        <f t="shared" si="361"/>
        <v>nov/2018</v>
      </c>
      <c r="E11527" s="53">
        <v>43423</v>
      </c>
      <c r="F11527" s="75" t="s">
        <v>1261</v>
      </c>
      <c r="G11527" s="72" t="s">
        <v>2229</v>
      </c>
      <c r="H11527" s="49" t="s">
        <v>2250</v>
      </c>
      <c r="I11527" s="49" t="s">
        <v>135</v>
      </c>
      <c r="J11527" s="76">
        <v>-9.5</v>
      </c>
      <c r="K11527" s="83" t="str">
        <f>IFERROR(IFERROR(VLOOKUP(I11527,'DE-PARA'!B:D,3,0),VLOOKUP(I11527,'DE-PARA'!C:D,2,0)),"NÃO ENCONTRADO")</f>
        <v>Outras Saídas</v>
      </c>
      <c r="L11527" s="50" t="str">
        <f>VLOOKUP(K11527,'Base -Receita-Despesa'!$B:$AS,1,FALSE)</f>
        <v>Outras Saídas</v>
      </c>
    </row>
    <row r="11528" spans="1:12" ht="15" customHeight="1" x14ac:dyDescent="0.3">
      <c r="A11528" s="82" t="str">
        <f t="shared" si="360"/>
        <v>2018</v>
      </c>
      <c r="B11528" s="72" t="s">
        <v>2228</v>
      </c>
      <c r="C11528" s="73" t="s">
        <v>138</v>
      </c>
      <c r="D11528" s="74" t="str">
        <f t="shared" si="361"/>
        <v>nov/2018</v>
      </c>
      <c r="E11528" s="53">
        <v>43423</v>
      </c>
      <c r="F11528" s="75" t="s">
        <v>1261</v>
      </c>
      <c r="G11528" s="72" t="s">
        <v>2229</v>
      </c>
      <c r="H11528" s="49" t="s">
        <v>2250</v>
      </c>
      <c r="I11528" s="49" t="s">
        <v>135</v>
      </c>
      <c r="J11528" s="76">
        <v>-9.5</v>
      </c>
      <c r="K11528" s="83" t="str">
        <f>IFERROR(IFERROR(VLOOKUP(I11528,'DE-PARA'!B:D,3,0),VLOOKUP(I11528,'DE-PARA'!C:D,2,0)),"NÃO ENCONTRADO")</f>
        <v>Outras Saídas</v>
      </c>
      <c r="L11528" s="50" t="str">
        <f>VLOOKUP(K11528,'Base -Receita-Despesa'!$B:$AS,1,FALSE)</f>
        <v>Outras Saídas</v>
      </c>
    </row>
    <row r="11529" spans="1:12" ht="15" customHeight="1" x14ac:dyDescent="0.3">
      <c r="A11529" s="82" t="str">
        <f t="shared" si="360"/>
        <v>2018</v>
      </c>
      <c r="B11529" s="72" t="s">
        <v>2228</v>
      </c>
      <c r="C11529" s="73" t="s">
        <v>138</v>
      </c>
      <c r="D11529" s="74" t="str">
        <f t="shared" si="361"/>
        <v>nov/2018</v>
      </c>
      <c r="E11529" s="53">
        <v>43423</v>
      </c>
      <c r="F11529" s="75" t="s">
        <v>1261</v>
      </c>
      <c r="G11529" s="72" t="s">
        <v>2229</v>
      </c>
      <c r="H11529" s="49" t="s">
        <v>2250</v>
      </c>
      <c r="I11529" s="49" t="s">
        <v>135</v>
      </c>
      <c r="J11529" s="76">
        <v>-9.5</v>
      </c>
      <c r="K11529" s="83" t="str">
        <f>IFERROR(IFERROR(VLOOKUP(I11529,'DE-PARA'!B:D,3,0),VLOOKUP(I11529,'DE-PARA'!C:D,2,0)),"NÃO ENCONTRADO")</f>
        <v>Outras Saídas</v>
      </c>
      <c r="L11529" s="50" t="str">
        <f>VLOOKUP(K11529,'Base -Receita-Despesa'!$B:$AS,1,FALSE)</f>
        <v>Outras Saídas</v>
      </c>
    </row>
    <row r="11530" spans="1:12" ht="15" customHeight="1" x14ac:dyDescent="0.3">
      <c r="A11530" s="82" t="str">
        <f t="shared" si="360"/>
        <v>2018</v>
      </c>
      <c r="B11530" s="72" t="s">
        <v>2228</v>
      </c>
      <c r="C11530" s="73" t="s">
        <v>138</v>
      </c>
      <c r="D11530" s="74" t="str">
        <f t="shared" si="361"/>
        <v>nov/2018</v>
      </c>
      <c r="E11530" s="53">
        <v>43423</v>
      </c>
      <c r="F11530" s="75" t="s">
        <v>1261</v>
      </c>
      <c r="G11530" s="72" t="s">
        <v>2229</v>
      </c>
      <c r="H11530" s="49" t="s">
        <v>2250</v>
      </c>
      <c r="I11530" s="49" t="s">
        <v>135</v>
      </c>
      <c r="J11530" s="76">
        <v>-127.92</v>
      </c>
      <c r="K11530" s="83" t="str">
        <f>IFERROR(IFERROR(VLOOKUP(I11530,'DE-PARA'!B:D,3,0),VLOOKUP(I11530,'DE-PARA'!C:D,2,0)),"NÃO ENCONTRADO")</f>
        <v>Outras Saídas</v>
      </c>
      <c r="L11530" s="50" t="str">
        <f>VLOOKUP(K11530,'Base -Receita-Despesa'!$B:$AS,1,FALSE)</f>
        <v>Outras Saídas</v>
      </c>
    </row>
    <row r="11531" spans="1:12" ht="15" customHeight="1" x14ac:dyDescent="0.3">
      <c r="A11531" s="82" t="str">
        <f t="shared" si="360"/>
        <v>2018</v>
      </c>
      <c r="B11531" s="72" t="s">
        <v>2240</v>
      </c>
      <c r="C11531" s="73" t="s">
        <v>138</v>
      </c>
      <c r="D11531" s="74" t="str">
        <f t="shared" si="361"/>
        <v>nov/2018</v>
      </c>
      <c r="E11531" s="53">
        <v>43424</v>
      </c>
      <c r="F11531" s="75" t="s">
        <v>161</v>
      </c>
      <c r="G11531" s="72" t="s">
        <v>2229</v>
      </c>
      <c r="H11531" s="49" t="s">
        <v>161</v>
      </c>
      <c r="I11531" s="49" t="s">
        <v>2168</v>
      </c>
      <c r="J11531" s="76">
        <v>500000</v>
      </c>
      <c r="K11531" s="83" t="str">
        <f>IFERROR(IFERROR(VLOOKUP(I11531,'DE-PARA'!B:D,3,0),VLOOKUP(I11531,'DE-PARA'!C:D,2,0)),"NÃO ENCONTRADO")</f>
        <v>Repasses Contrato de Gestão</v>
      </c>
      <c r="L11531" s="50" t="str">
        <f>VLOOKUP(K11531,'Base -Receita-Despesa'!$B:$AS,1,FALSE)</f>
        <v>Repasses Contrato de Gestão</v>
      </c>
    </row>
    <row r="11532" spans="1:12" ht="15" customHeight="1" x14ac:dyDescent="0.3">
      <c r="A11532" s="82" t="str">
        <f t="shared" si="360"/>
        <v>2018</v>
      </c>
      <c r="B11532" s="72" t="s">
        <v>2240</v>
      </c>
      <c r="C11532" s="73" t="s">
        <v>138</v>
      </c>
      <c r="D11532" s="74" t="str">
        <f t="shared" si="361"/>
        <v>nov/2018</v>
      </c>
      <c r="E11532" s="53">
        <v>43424</v>
      </c>
      <c r="F11532" s="75" t="s">
        <v>1061</v>
      </c>
      <c r="G11532" s="72" t="s">
        <v>2229</v>
      </c>
      <c r="H11532" s="49" t="s">
        <v>2251</v>
      </c>
      <c r="I11532" s="49" t="s">
        <v>126</v>
      </c>
      <c r="J11532" s="76">
        <v>-500000</v>
      </c>
      <c r="K11532" s="83" t="str">
        <f>IFERROR(IFERROR(VLOOKUP(I11532,'DE-PARA'!B:D,3,0),VLOOKUP(I11532,'DE-PARA'!C:D,2,0)),"NÃO ENCONTRADO")</f>
        <v>TEV – Transferências Entre Contas (Entradas)</v>
      </c>
      <c r="L11532" s="50" t="str">
        <f>VLOOKUP(K11532,'Base -Receita-Despesa'!$B:$AS,1,FALSE)</f>
        <v>TEV – Transferências Entre Contas (Entradas)</v>
      </c>
    </row>
    <row r="11533" spans="1:12" ht="15" customHeight="1" x14ac:dyDescent="0.3">
      <c r="A11533" s="82" t="str">
        <f t="shared" si="360"/>
        <v>2018</v>
      </c>
      <c r="B11533" s="72" t="s">
        <v>2228</v>
      </c>
      <c r="C11533" s="73" t="s">
        <v>138</v>
      </c>
      <c r="D11533" s="74" t="str">
        <f t="shared" si="361"/>
        <v>nov/2018</v>
      </c>
      <c r="E11533" s="53">
        <v>43424</v>
      </c>
      <c r="F11533" s="75" t="s">
        <v>1061</v>
      </c>
      <c r="G11533" s="72" t="s">
        <v>2229</v>
      </c>
      <c r="H11533" s="49" t="s">
        <v>2251</v>
      </c>
      <c r="I11533" s="49" t="s">
        <v>126</v>
      </c>
      <c r="J11533" s="76">
        <v>500000</v>
      </c>
      <c r="K11533" s="83" t="str">
        <f>IFERROR(IFERROR(VLOOKUP(I11533,'DE-PARA'!B:D,3,0),VLOOKUP(I11533,'DE-PARA'!C:D,2,0)),"NÃO ENCONTRADO")</f>
        <v>TEV – Transferências Entre Contas (Entradas)</v>
      </c>
      <c r="L11533" s="50" t="str">
        <f>VLOOKUP(K11533,'Base -Receita-Despesa'!$B:$AS,1,FALSE)</f>
        <v>TEV – Transferências Entre Contas (Entradas)</v>
      </c>
    </row>
    <row r="11534" spans="1:12" ht="15" customHeight="1" x14ac:dyDescent="0.3">
      <c r="A11534" s="82" t="str">
        <f t="shared" si="360"/>
        <v>2018</v>
      </c>
      <c r="B11534" s="72" t="s">
        <v>2228</v>
      </c>
      <c r="C11534" s="73" t="s">
        <v>138</v>
      </c>
      <c r="D11534" s="74" t="str">
        <f t="shared" si="361"/>
        <v>nov/2018</v>
      </c>
      <c r="E11534" s="53">
        <v>43424</v>
      </c>
      <c r="F11534" s="75">
        <v>6175</v>
      </c>
      <c r="G11534" s="72" t="s">
        <v>2229</v>
      </c>
      <c r="H11534" s="49" t="s">
        <v>2974</v>
      </c>
      <c r="I11534" s="49" t="s">
        <v>151</v>
      </c>
      <c r="J11534" s="76">
        <v>-620</v>
      </c>
      <c r="K11534" s="83" t="str">
        <f>IFERROR(IFERROR(VLOOKUP(I11534,'DE-PARA'!B:D,3,0),VLOOKUP(I11534,'DE-PARA'!C:D,2,0)),"NÃO ENCONTRADO")</f>
        <v>Concessionárias (água, luz e telefone)</v>
      </c>
      <c r="L11534" s="50" t="str">
        <f>VLOOKUP(K11534,'Base -Receita-Despesa'!$B:$AS,1,FALSE)</f>
        <v>Concessionárias (água, luz e telefone)</v>
      </c>
    </row>
    <row r="11535" spans="1:12" ht="15" customHeight="1" x14ac:dyDescent="0.3">
      <c r="A11535" s="82" t="str">
        <f t="shared" si="360"/>
        <v>2018</v>
      </c>
      <c r="B11535" s="72" t="s">
        <v>2228</v>
      </c>
      <c r="C11535" s="73" t="s">
        <v>138</v>
      </c>
      <c r="D11535" s="74" t="str">
        <f t="shared" si="361"/>
        <v>nov/2018</v>
      </c>
      <c r="E11535" s="53">
        <v>43424</v>
      </c>
      <c r="F11535" s="75">
        <v>1066230</v>
      </c>
      <c r="G11535" s="72" t="s">
        <v>2229</v>
      </c>
      <c r="H11535" s="49" t="s">
        <v>2443</v>
      </c>
      <c r="I11535" s="49" t="s">
        <v>2182</v>
      </c>
      <c r="J11535" s="76">
        <v>-1344</v>
      </c>
      <c r="K11535" s="83" t="str">
        <f>IFERROR(IFERROR(VLOOKUP(I11535,'DE-PARA'!B:D,3,0),VLOOKUP(I11535,'DE-PARA'!C:D,2,0)),"NÃO ENCONTRADO")</f>
        <v>Materiais</v>
      </c>
      <c r="L11535" s="50" t="str">
        <f>VLOOKUP(K11535,'Base -Receita-Despesa'!$B:$AS,1,FALSE)</f>
        <v>Materiais</v>
      </c>
    </row>
    <row r="11536" spans="1:12" ht="15" customHeight="1" x14ac:dyDescent="0.3">
      <c r="A11536" s="82" t="str">
        <f t="shared" si="360"/>
        <v>2018</v>
      </c>
      <c r="B11536" s="72" t="s">
        <v>2228</v>
      </c>
      <c r="C11536" s="73" t="s">
        <v>138</v>
      </c>
      <c r="D11536" s="74" t="str">
        <f t="shared" si="361"/>
        <v>nov/2018</v>
      </c>
      <c r="E11536" s="53">
        <v>43424</v>
      </c>
      <c r="F11536" s="75">
        <v>1066230</v>
      </c>
      <c r="G11536" s="72" t="s">
        <v>2229</v>
      </c>
      <c r="H11536" s="49" t="s">
        <v>2443</v>
      </c>
      <c r="I11536" s="49" t="s">
        <v>562</v>
      </c>
      <c r="J11536" s="76">
        <v>-40.24</v>
      </c>
      <c r="K11536" s="83" t="str">
        <f>IFERROR(IFERROR(VLOOKUP(I11536,'DE-PARA'!B:D,3,0),VLOOKUP(I11536,'DE-PARA'!C:D,2,0)),"NÃO ENCONTRADO")</f>
        <v>Outras Saídas</v>
      </c>
      <c r="L11536" s="50" t="str">
        <f>VLOOKUP(K11536,'Base -Receita-Despesa'!$B:$AS,1,FALSE)</f>
        <v>Outras Saídas</v>
      </c>
    </row>
    <row r="11537" spans="1:12" ht="15" customHeight="1" x14ac:dyDescent="0.3">
      <c r="A11537" s="82" t="str">
        <f t="shared" si="360"/>
        <v>2018</v>
      </c>
      <c r="B11537" s="72" t="s">
        <v>2228</v>
      </c>
      <c r="C11537" s="73" t="s">
        <v>138</v>
      </c>
      <c r="D11537" s="74" t="str">
        <f t="shared" si="361"/>
        <v>nov/2018</v>
      </c>
      <c r="E11537" s="53">
        <v>43424</v>
      </c>
      <c r="F11537" s="75" t="s">
        <v>1261</v>
      </c>
      <c r="G11537" s="72" t="s">
        <v>2229</v>
      </c>
      <c r="H11537" s="49" t="s">
        <v>2250</v>
      </c>
      <c r="I11537" s="49" t="s">
        <v>135</v>
      </c>
      <c r="J11537" s="76">
        <v>-9.5</v>
      </c>
      <c r="K11537" s="83" t="str">
        <f>IFERROR(IFERROR(VLOOKUP(I11537,'DE-PARA'!B:D,3,0),VLOOKUP(I11537,'DE-PARA'!C:D,2,0)),"NÃO ENCONTRADO")</f>
        <v>Outras Saídas</v>
      </c>
      <c r="L11537" s="50" t="str">
        <f>VLOOKUP(K11537,'Base -Receita-Despesa'!$B:$AS,1,FALSE)</f>
        <v>Outras Saídas</v>
      </c>
    </row>
    <row r="11538" spans="1:12" ht="15" customHeight="1" x14ac:dyDescent="0.3">
      <c r="A11538" s="82" t="str">
        <f t="shared" si="360"/>
        <v>2018</v>
      </c>
      <c r="B11538" s="72" t="s">
        <v>2228</v>
      </c>
      <c r="C11538" s="73" t="s">
        <v>138</v>
      </c>
      <c r="D11538" s="74" t="str">
        <f t="shared" si="361"/>
        <v>nov/2018</v>
      </c>
      <c r="E11538" s="53">
        <v>43424</v>
      </c>
      <c r="F11538" s="75" t="s">
        <v>1261</v>
      </c>
      <c r="G11538" s="72" t="s">
        <v>2229</v>
      </c>
      <c r="H11538" s="49" t="s">
        <v>2250</v>
      </c>
      <c r="I11538" s="49" t="s">
        <v>135</v>
      </c>
      <c r="J11538" s="76">
        <v>-9.5</v>
      </c>
      <c r="K11538" s="83" t="str">
        <f>IFERROR(IFERROR(VLOOKUP(I11538,'DE-PARA'!B:D,3,0),VLOOKUP(I11538,'DE-PARA'!C:D,2,0)),"NÃO ENCONTRADO")</f>
        <v>Outras Saídas</v>
      </c>
      <c r="L11538" s="50" t="str">
        <f>VLOOKUP(K11538,'Base -Receita-Despesa'!$B:$AS,1,FALSE)</f>
        <v>Outras Saídas</v>
      </c>
    </row>
    <row r="11539" spans="1:12" ht="15" customHeight="1" x14ac:dyDescent="0.3">
      <c r="A11539" s="82" t="str">
        <f t="shared" si="360"/>
        <v>2018</v>
      </c>
      <c r="B11539" s="72" t="s">
        <v>2228</v>
      </c>
      <c r="C11539" s="73" t="s">
        <v>138</v>
      </c>
      <c r="D11539" s="74" t="str">
        <f t="shared" si="361"/>
        <v>nov/2018</v>
      </c>
      <c r="E11539" s="53">
        <v>43425</v>
      </c>
      <c r="F11539" s="75">
        <v>44</v>
      </c>
      <c r="G11539" s="72" t="s">
        <v>2229</v>
      </c>
      <c r="H11539" s="49" t="s">
        <v>3266</v>
      </c>
      <c r="I11539" s="49" t="s">
        <v>213</v>
      </c>
      <c r="J11539" s="76">
        <v>-4500</v>
      </c>
      <c r="K11539" s="83" t="str">
        <f>IFERROR(IFERROR(VLOOKUP(I11539,'DE-PARA'!B:D,3,0),VLOOKUP(I11539,'DE-PARA'!C:D,2,0)),"NÃO ENCONTRADO")</f>
        <v>Serviços</v>
      </c>
      <c r="L11539" s="50" t="str">
        <f>VLOOKUP(K11539,'Base -Receita-Despesa'!$B:$AS,1,FALSE)</f>
        <v>Serviços</v>
      </c>
    </row>
    <row r="11540" spans="1:12" ht="15" customHeight="1" x14ac:dyDescent="0.3">
      <c r="A11540" s="82" t="str">
        <f t="shared" si="360"/>
        <v>2018</v>
      </c>
      <c r="B11540" s="72" t="s">
        <v>2228</v>
      </c>
      <c r="C11540" s="73" t="s">
        <v>138</v>
      </c>
      <c r="D11540" s="74" t="str">
        <f t="shared" si="361"/>
        <v>nov/2018</v>
      </c>
      <c r="E11540" s="53">
        <v>43425</v>
      </c>
      <c r="F11540" s="75">
        <v>13</v>
      </c>
      <c r="G11540" s="72" t="s">
        <v>2229</v>
      </c>
      <c r="H11540" s="49" t="s">
        <v>3189</v>
      </c>
      <c r="I11540" s="49" t="s">
        <v>2176</v>
      </c>
      <c r="J11540" s="76">
        <v>-305000</v>
      </c>
      <c r="K11540" s="83" t="str">
        <f>IFERROR(IFERROR(VLOOKUP(I11540,'DE-PARA'!B:D,3,0),VLOOKUP(I11540,'DE-PARA'!C:D,2,0)),"NÃO ENCONTRADO")</f>
        <v>Pessoal</v>
      </c>
      <c r="L11540" s="50" t="str">
        <f>VLOOKUP(K11540,'Base -Receita-Despesa'!$B:$AS,1,FALSE)</f>
        <v>Pessoal</v>
      </c>
    </row>
    <row r="11541" spans="1:12" ht="15" customHeight="1" x14ac:dyDescent="0.3">
      <c r="A11541" s="82" t="str">
        <f t="shared" si="360"/>
        <v>2018</v>
      </c>
      <c r="B11541" s="72" t="s">
        <v>2228</v>
      </c>
      <c r="C11541" s="73" t="s">
        <v>138</v>
      </c>
      <c r="D11541" s="74" t="str">
        <f t="shared" si="361"/>
        <v>nov/2018</v>
      </c>
      <c r="E11541" s="53">
        <v>43425</v>
      </c>
      <c r="F11541" s="75">
        <v>15</v>
      </c>
      <c r="G11541" s="72" t="s">
        <v>2229</v>
      </c>
      <c r="H11541" s="49" t="s">
        <v>3189</v>
      </c>
      <c r="I11541" s="49" t="s">
        <v>2176</v>
      </c>
      <c r="J11541" s="76">
        <v>-189829.47</v>
      </c>
      <c r="K11541" s="83" t="str">
        <f>IFERROR(IFERROR(VLOOKUP(I11541,'DE-PARA'!B:D,3,0),VLOOKUP(I11541,'DE-PARA'!C:D,2,0)),"NÃO ENCONTRADO")</f>
        <v>Pessoal</v>
      </c>
      <c r="L11541" s="50" t="str">
        <f>VLOOKUP(K11541,'Base -Receita-Despesa'!$B:$AS,1,FALSE)</f>
        <v>Pessoal</v>
      </c>
    </row>
    <row r="11542" spans="1:12" ht="15" customHeight="1" x14ac:dyDescent="0.3">
      <c r="A11542" s="82" t="str">
        <f t="shared" si="360"/>
        <v>2018</v>
      </c>
      <c r="B11542" s="72" t="s">
        <v>2228</v>
      </c>
      <c r="C11542" s="73" t="s">
        <v>138</v>
      </c>
      <c r="D11542" s="74" t="str">
        <f t="shared" si="361"/>
        <v>nov/2018</v>
      </c>
      <c r="E11542" s="53">
        <v>43425</v>
      </c>
      <c r="F11542" s="75" t="s">
        <v>1261</v>
      </c>
      <c r="G11542" s="72" t="s">
        <v>2229</v>
      </c>
      <c r="H11542" s="49" t="s">
        <v>2250</v>
      </c>
      <c r="I11542" s="49" t="s">
        <v>135</v>
      </c>
      <c r="J11542" s="76">
        <v>-9.5</v>
      </c>
      <c r="K11542" s="83" t="str">
        <f>IFERROR(IFERROR(VLOOKUP(I11542,'DE-PARA'!B:D,3,0),VLOOKUP(I11542,'DE-PARA'!C:D,2,0)),"NÃO ENCONTRADO")</f>
        <v>Outras Saídas</v>
      </c>
      <c r="L11542" s="50" t="str">
        <f>VLOOKUP(K11542,'Base -Receita-Despesa'!$B:$AS,1,FALSE)</f>
        <v>Outras Saídas</v>
      </c>
    </row>
    <row r="11543" spans="1:12" ht="15" customHeight="1" x14ac:dyDescent="0.3">
      <c r="A11543" s="82" t="str">
        <f t="shared" si="360"/>
        <v>2018</v>
      </c>
      <c r="B11543" s="72" t="s">
        <v>2228</v>
      </c>
      <c r="C11543" s="73" t="s">
        <v>138</v>
      </c>
      <c r="D11543" s="74" t="str">
        <f t="shared" si="361"/>
        <v>nov/2018</v>
      </c>
      <c r="E11543" s="53">
        <v>43425</v>
      </c>
      <c r="F11543" s="75" t="s">
        <v>1261</v>
      </c>
      <c r="G11543" s="72" t="s">
        <v>2229</v>
      </c>
      <c r="H11543" s="49" t="s">
        <v>2250</v>
      </c>
      <c r="I11543" s="49" t="s">
        <v>135</v>
      </c>
      <c r="J11543" s="76">
        <v>-9.5</v>
      </c>
      <c r="K11543" s="83" t="str">
        <f>IFERROR(IFERROR(VLOOKUP(I11543,'DE-PARA'!B:D,3,0),VLOOKUP(I11543,'DE-PARA'!C:D,2,0)),"NÃO ENCONTRADO")</f>
        <v>Outras Saídas</v>
      </c>
      <c r="L11543" s="50" t="str">
        <f>VLOOKUP(K11543,'Base -Receita-Despesa'!$B:$AS,1,FALSE)</f>
        <v>Outras Saídas</v>
      </c>
    </row>
    <row r="11544" spans="1:12" ht="15" customHeight="1" x14ac:dyDescent="0.3">
      <c r="A11544" s="82" t="str">
        <f t="shared" si="360"/>
        <v>2018</v>
      </c>
      <c r="B11544" s="72" t="s">
        <v>2228</v>
      </c>
      <c r="C11544" s="73" t="s">
        <v>138</v>
      </c>
      <c r="D11544" s="74" t="str">
        <f t="shared" si="361"/>
        <v>nov/2018</v>
      </c>
      <c r="E11544" s="53">
        <v>43425</v>
      </c>
      <c r="F11544" s="75" t="s">
        <v>1261</v>
      </c>
      <c r="G11544" s="72" t="s">
        <v>2229</v>
      </c>
      <c r="H11544" s="49" t="s">
        <v>2250</v>
      </c>
      <c r="I11544" s="49" t="s">
        <v>135</v>
      </c>
      <c r="J11544" s="76">
        <v>-9.5</v>
      </c>
      <c r="K11544" s="83" t="str">
        <f>IFERROR(IFERROR(VLOOKUP(I11544,'DE-PARA'!B:D,3,0),VLOOKUP(I11544,'DE-PARA'!C:D,2,0)),"NÃO ENCONTRADO")</f>
        <v>Outras Saídas</v>
      </c>
      <c r="L11544" s="50" t="str">
        <f>VLOOKUP(K11544,'Base -Receita-Despesa'!$B:$AS,1,FALSE)</f>
        <v>Outras Saídas</v>
      </c>
    </row>
    <row r="11545" spans="1:12" ht="15" customHeight="1" x14ac:dyDescent="0.3">
      <c r="A11545" s="82" t="str">
        <f t="shared" si="360"/>
        <v>2018</v>
      </c>
      <c r="B11545" s="72" t="s">
        <v>2228</v>
      </c>
      <c r="C11545" s="73" t="s">
        <v>138</v>
      </c>
      <c r="D11545" s="74" t="str">
        <f t="shared" si="361"/>
        <v>nov/2018</v>
      </c>
      <c r="E11545" s="53">
        <v>43431</v>
      </c>
      <c r="F11545" s="75" t="s">
        <v>208</v>
      </c>
      <c r="G11545" s="72" t="s">
        <v>3267</v>
      </c>
      <c r="H11545" s="49" t="s">
        <v>2421</v>
      </c>
      <c r="I11545" s="49" t="s">
        <v>846</v>
      </c>
      <c r="J11545" s="76">
        <v>-300</v>
      </c>
      <c r="K11545" s="83" t="str">
        <f>IFERROR(IFERROR(VLOOKUP(I11545,'DE-PARA'!B:D,3,0),VLOOKUP(I11545,'DE-PARA'!C:D,2,0)),"NÃO ENCONTRADO")</f>
        <v>Pessoal</v>
      </c>
      <c r="L11545" s="50" t="str">
        <f>VLOOKUP(K11545,'Base -Receita-Despesa'!$B:$AS,1,FALSE)</f>
        <v>Pessoal</v>
      </c>
    </row>
    <row r="11546" spans="1:12" ht="15" customHeight="1" x14ac:dyDescent="0.3">
      <c r="A11546" s="82" t="str">
        <f t="shared" si="360"/>
        <v>2018</v>
      </c>
      <c r="B11546" s="72" t="s">
        <v>2228</v>
      </c>
      <c r="C11546" s="73" t="s">
        <v>138</v>
      </c>
      <c r="D11546" s="74" t="str">
        <f t="shared" si="361"/>
        <v>nov/2018</v>
      </c>
      <c r="E11546" s="53">
        <v>43431</v>
      </c>
      <c r="F11546" s="75" t="s">
        <v>1261</v>
      </c>
      <c r="G11546" s="72" t="s">
        <v>2229</v>
      </c>
      <c r="H11546" s="49" t="s">
        <v>2250</v>
      </c>
      <c r="I11546" s="49" t="s">
        <v>135</v>
      </c>
      <c r="J11546" s="76">
        <v>-9.5</v>
      </c>
      <c r="K11546" s="83" t="str">
        <f>IFERROR(IFERROR(VLOOKUP(I11546,'DE-PARA'!B:D,3,0),VLOOKUP(I11546,'DE-PARA'!C:D,2,0)),"NÃO ENCONTRADO")</f>
        <v>Outras Saídas</v>
      </c>
      <c r="L11546" s="50" t="str">
        <f>VLOOKUP(K11546,'Base -Receita-Despesa'!$B:$AS,1,FALSE)</f>
        <v>Outras Saídas</v>
      </c>
    </row>
    <row r="11547" spans="1:12" ht="15" customHeight="1" x14ac:dyDescent="0.3">
      <c r="A11547" s="82" t="str">
        <f t="shared" si="360"/>
        <v>2018</v>
      </c>
      <c r="B11547" s="72" t="s">
        <v>2240</v>
      </c>
      <c r="C11547" s="73" t="s">
        <v>138</v>
      </c>
      <c r="D11547" s="74" t="str">
        <f t="shared" si="361"/>
        <v>nov/2018</v>
      </c>
      <c r="E11547" s="53">
        <v>43434</v>
      </c>
      <c r="F11547" s="75" t="s">
        <v>1416</v>
      </c>
      <c r="G11547" s="72" t="s">
        <v>2229</v>
      </c>
      <c r="H11547" s="49" t="s">
        <v>1416</v>
      </c>
      <c r="I11547" s="49" t="s">
        <v>1064</v>
      </c>
      <c r="J11547" s="76">
        <v>-790000</v>
      </c>
      <c r="K11547" s="83" t="str">
        <f>IFERROR(IFERROR(VLOOKUP(I11547,'DE-PARA'!B:D,3,0),VLOOKUP(I11547,'DE-PARA'!C:D,2,0)),"NÃO ENCONTRADO")</f>
        <v>Saídas Da C/A Por Regates (-)</v>
      </c>
      <c r="L11547" s="50" t="str">
        <f>VLOOKUP(K11547,'Base -Receita-Despesa'!$B:$AS,1,FALSE)</f>
        <v>SAÍDAS DA C/A POR REGATES (-)</v>
      </c>
    </row>
    <row r="11548" spans="1:12" ht="15" customHeight="1" x14ac:dyDescent="0.3">
      <c r="A11548" s="82" t="str">
        <f t="shared" si="360"/>
        <v>2018</v>
      </c>
      <c r="B11548" s="72" t="s">
        <v>2240</v>
      </c>
      <c r="C11548" s="73" t="s">
        <v>138</v>
      </c>
      <c r="D11548" s="74" t="str">
        <f t="shared" si="361"/>
        <v>nov/2018</v>
      </c>
      <c r="E11548" s="53">
        <v>43434</v>
      </c>
      <c r="F11548" s="75" t="s">
        <v>161</v>
      </c>
      <c r="G11548" s="72" t="s">
        <v>2229</v>
      </c>
      <c r="H11548" s="49" t="s">
        <v>161</v>
      </c>
      <c r="I11548" s="49" t="s">
        <v>2168</v>
      </c>
      <c r="J11548" s="76">
        <v>1291411.4099999999</v>
      </c>
      <c r="K11548" s="83" t="str">
        <f>IFERROR(IFERROR(VLOOKUP(I11548,'DE-PARA'!B:D,3,0),VLOOKUP(I11548,'DE-PARA'!C:D,2,0)),"NÃO ENCONTRADO")</f>
        <v>Repasses Contrato de Gestão</v>
      </c>
      <c r="L11548" s="50" t="str">
        <f>VLOOKUP(K11548,'Base -Receita-Despesa'!$B:$AS,1,FALSE)</f>
        <v>Repasses Contrato de Gestão</v>
      </c>
    </row>
    <row r="11549" spans="1:12" ht="15" customHeight="1" x14ac:dyDescent="0.3">
      <c r="A11549" s="82" t="str">
        <f t="shared" si="360"/>
        <v>2018</v>
      </c>
      <c r="B11549" s="72" t="s">
        <v>2240</v>
      </c>
      <c r="C11549" s="73" t="s">
        <v>138</v>
      </c>
      <c r="D11549" s="74" t="str">
        <f t="shared" si="361"/>
        <v>nov/2018</v>
      </c>
      <c r="E11549" s="53">
        <v>43434</v>
      </c>
      <c r="F11549" s="75" t="s">
        <v>1061</v>
      </c>
      <c r="G11549" s="72" t="s">
        <v>2229</v>
      </c>
      <c r="H11549" s="49" t="s">
        <v>2251</v>
      </c>
      <c r="I11549" s="49" t="s">
        <v>126</v>
      </c>
      <c r="J11549" s="76">
        <v>-500000</v>
      </c>
      <c r="K11549" s="83" t="str">
        <f>IFERROR(IFERROR(VLOOKUP(I11549,'DE-PARA'!B:D,3,0),VLOOKUP(I11549,'DE-PARA'!C:D,2,0)),"NÃO ENCONTRADO")</f>
        <v>TEV – Transferências Entre Contas (Entradas)</v>
      </c>
      <c r="L11549" s="50" t="str">
        <f>VLOOKUP(K11549,'Base -Receita-Despesa'!$B:$AS,1,FALSE)</f>
        <v>TEV – Transferências Entre Contas (Entradas)</v>
      </c>
    </row>
    <row r="11550" spans="1:12" ht="15" customHeight="1" x14ac:dyDescent="0.3">
      <c r="A11550" s="82" t="str">
        <f t="shared" si="360"/>
        <v>2018</v>
      </c>
      <c r="B11550" s="72" t="s">
        <v>2240</v>
      </c>
      <c r="C11550" s="73" t="s">
        <v>138</v>
      </c>
      <c r="D11550" s="74" t="str">
        <f t="shared" si="361"/>
        <v>nov/2018</v>
      </c>
      <c r="E11550" s="53">
        <v>43434</v>
      </c>
      <c r="F11550" s="75" t="s">
        <v>1261</v>
      </c>
      <c r="G11550" s="72" t="s">
        <v>2229</v>
      </c>
      <c r="H11550" s="49" t="s">
        <v>2338</v>
      </c>
      <c r="I11550" s="49" t="s">
        <v>135</v>
      </c>
      <c r="J11550" s="76">
        <v>-126.75</v>
      </c>
      <c r="K11550" s="83" t="str">
        <f>IFERROR(IFERROR(VLOOKUP(I11550,'DE-PARA'!B:D,3,0),VLOOKUP(I11550,'DE-PARA'!C:D,2,0)),"NÃO ENCONTRADO")</f>
        <v>Outras Saídas</v>
      </c>
      <c r="L11550" s="50" t="str">
        <f>VLOOKUP(K11550,'Base -Receita-Despesa'!$B:$AS,1,FALSE)</f>
        <v>Outras Saídas</v>
      </c>
    </row>
    <row r="11551" spans="1:12" ht="15" customHeight="1" x14ac:dyDescent="0.3">
      <c r="A11551" s="82" t="str">
        <f t="shared" si="360"/>
        <v>2018</v>
      </c>
      <c r="B11551" s="72" t="s">
        <v>2228</v>
      </c>
      <c r="C11551" s="73" t="s">
        <v>138</v>
      </c>
      <c r="D11551" s="74" t="str">
        <f t="shared" si="361"/>
        <v>nov/2018</v>
      </c>
      <c r="E11551" s="53">
        <v>43434</v>
      </c>
      <c r="F11551" s="75" t="s">
        <v>159</v>
      </c>
      <c r="G11551" s="72" t="s">
        <v>2229</v>
      </c>
      <c r="H11551" s="49" t="s">
        <v>3268</v>
      </c>
      <c r="I11551" s="49" t="s">
        <v>160</v>
      </c>
      <c r="J11551" s="76">
        <v>183.13</v>
      </c>
      <c r="K11551" s="83" t="str">
        <f>IFERROR(IFERROR(VLOOKUP(I11551,'DE-PARA'!B:D,3,0),VLOOKUP(I11551,'DE-PARA'!C:D,2,0)),"NÃO ENCONTRADO")</f>
        <v>Outras Saídas</v>
      </c>
      <c r="L11551" s="50" t="str">
        <f>VLOOKUP(K11551,'Base -Receita-Despesa'!$B:$AS,1,FALSE)</f>
        <v>Outras Saídas</v>
      </c>
    </row>
    <row r="11552" spans="1:12" ht="15" customHeight="1" x14ac:dyDescent="0.3">
      <c r="A11552" s="82" t="str">
        <f t="shared" si="360"/>
        <v>2018</v>
      </c>
      <c r="B11552" s="72" t="s">
        <v>2228</v>
      </c>
      <c r="C11552" s="73" t="s">
        <v>138</v>
      </c>
      <c r="D11552" s="74" t="str">
        <f t="shared" si="361"/>
        <v>nov/2018</v>
      </c>
      <c r="E11552" s="53">
        <v>43434</v>
      </c>
      <c r="F11552" s="75" t="s">
        <v>1061</v>
      </c>
      <c r="G11552" s="72" t="s">
        <v>2229</v>
      </c>
      <c r="H11552" s="49" t="s">
        <v>2251</v>
      </c>
      <c r="I11552" s="49" t="s">
        <v>126</v>
      </c>
      <c r="J11552" s="76">
        <v>500000</v>
      </c>
      <c r="K11552" s="83" t="str">
        <f>IFERROR(IFERROR(VLOOKUP(I11552,'DE-PARA'!B:D,3,0),VLOOKUP(I11552,'DE-PARA'!C:D,2,0)),"NÃO ENCONTRADO")</f>
        <v>TEV – Transferências Entre Contas (Entradas)</v>
      </c>
      <c r="L11552" s="50" t="str">
        <f>VLOOKUP(K11552,'Base -Receita-Despesa'!$B:$AS,1,FALSE)</f>
        <v>TEV – Transferências Entre Contas (Entradas)</v>
      </c>
    </row>
    <row r="11553" spans="1:12" ht="15" customHeight="1" x14ac:dyDescent="0.3">
      <c r="A11553" s="82" t="str">
        <f t="shared" si="360"/>
        <v>2018</v>
      </c>
      <c r="B11553" s="72" t="s">
        <v>2228</v>
      </c>
      <c r="C11553" s="73" t="s">
        <v>138</v>
      </c>
      <c r="D11553" s="74" t="str">
        <f t="shared" si="361"/>
        <v>nov/2018</v>
      </c>
      <c r="E11553" s="53">
        <v>43434</v>
      </c>
      <c r="F11553" s="75">
        <v>1802862</v>
      </c>
      <c r="G11553" s="72" t="s">
        <v>2229</v>
      </c>
      <c r="H11553" s="49" t="s">
        <v>3046</v>
      </c>
      <c r="I11553" s="49" t="s">
        <v>846</v>
      </c>
      <c r="J11553" s="76">
        <v>-642.29999999999995</v>
      </c>
      <c r="K11553" s="83" t="str">
        <f>IFERROR(IFERROR(VLOOKUP(I11553,'DE-PARA'!B:D,3,0),VLOOKUP(I11553,'DE-PARA'!C:D,2,0)),"NÃO ENCONTRADO")</f>
        <v>Pessoal</v>
      </c>
      <c r="L11553" s="50" t="str">
        <f>VLOOKUP(K11553,'Base -Receita-Despesa'!$B:$AS,1,FALSE)</f>
        <v>Pessoal</v>
      </c>
    </row>
    <row r="11554" spans="1:12" ht="15" customHeight="1" x14ac:dyDescent="0.3">
      <c r="A11554" s="82" t="str">
        <f t="shared" si="360"/>
        <v>2018</v>
      </c>
      <c r="B11554" s="72" t="s">
        <v>2228</v>
      </c>
      <c r="C11554" s="73" t="s">
        <v>138</v>
      </c>
      <c r="D11554" s="74" t="str">
        <f t="shared" si="361"/>
        <v>nov/2018</v>
      </c>
      <c r="E11554" s="53">
        <v>43434</v>
      </c>
      <c r="F11554" s="75" t="s">
        <v>1061</v>
      </c>
      <c r="G11554" s="72" t="s">
        <v>2229</v>
      </c>
      <c r="H11554" s="49" t="s">
        <v>2241</v>
      </c>
      <c r="I11554" s="49" t="s">
        <v>2170</v>
      </c>
      <c r="J11554" s="76">
        <v>-227.64</v>
      </c>
      <c r="K11554" s="83" t="str">
        <f>IFERROR(IFERROR(VLOOKUP(I11554,'DE-PARA'!B:D,3,0),VLOOKUP(I11554,'DE-PARA'!C:D,2,0)),"NÃO ENCONTRADO")</f>
        <v>Reembolso de Rateios(-)</v>
      </c>
      <c r="L11554" s="50" t="str">
        <f>VLOOKUP(K11554,'Base -Receita-Despesa'!$B:$AS,1,FALSE)</f>
        <v>Reembolso de Rateios(-)</v>
      </c>
    </row>
    <row r="11555" spans="1:12" ht="15" customHeight="1" x14ac:dyDescent="0.3">
      <c r="A11555" s="82" t="str">
        <f t="shared" si="360"/>
        <v>2018</v>
      </c>
      <c r="B11555" s="72" t="s">
        <v>2228</v>
      </c>
      <c r="C11555" s="73" t="s">
        <v>138</v>
      </c>
      <c r="D11555" s="74" t="str">
        <f t="shared" si="361"/>
        <v>nov/2018</v>
      </c>
      <c r="E11555" s="53">
        <v>43434</v>
      </c>
      <c r="F11555" s="75" t="s">
        <v>250</v>
      </c>
      <c r="G11555" s="72" t="s">
        <v>2229</v>
      </c>
      <c r="H11555" s="49" t="s">
        <v>3269</v>
      </c>
      <c r="I11555" s="49" t="s">
        <v>2171</v>
      </c>
      <c r="J11555" s="76">
        <v>0.47</v>
      </c>
      <c r="K11555" s="83" t="str">
        <f>IFERROR(IFERROR(VLOOKUP(I11555,'DE-PARA'!B:D,3,0),VLOOKUP(I11555,'DE-PARA'!C:D,2,0)),"NÃO ENCONTRADO")</f>
        <v>Rendimentos sobre Aplicações Financeiras</v>
      </c>
      <c r="L11555" s="50" t="str">
        <f>VLOOKUP(K11555,'Base -Receita-Despesa'!$B:$AS,1,FALSE)</f>
        <v>Rendimentos sobre Aplicações Financeiras</v>
      </c>
    </row>
    <row r="11556" spans="1:12" ht="15" customHeight="1" x14ac:dyDescent="0.3">
      <c r="A11556" s="82" t="str">
        <f t="shared" si="360"/>
        <v>2018</v>
      </c>
      <c r="B11556" s="72" t="s">
        <v>2240</v>
      </c>
      <c r="C11556" s="73" t="s">
        <v>138</v>
      </c>
      <c r="D11556" s="74" t="str">
        <f t="shared" si="361"/>
        <v>dez/2018</v>
      </c>
      <c r="E11556" s="53">
        <v>43437</v>
      </c>
      <c r="F11556" s="75" t="s">
        <v>1061</v>
      </c>
      <c r="G11556" s="72" t="s">
        <v>2229</v>
      </c>
      <c r="H11556" s="49" t="s">
        <v>2251</v>
      </c>
      <c r="I11556" s="49" t="s">
        <v>126</v>
      </c>
      <c r="J11556" s="76">
        <v>-500000</v>
      </c>
      <c r="K11556" s="83" t="str">
        <f>IFERROR(IFERROR(VLOOKUP(I11556,'DE-PARA'!B:D,3,0),VLOOKUP(I11556,'DE-PARA'!C:D,2,0)),"NÃO ENCONTRADO")</f>
        <v>TEV – Transferências Entre Contas (Entradas)</v>
      </c>
      <c r="L11556" s="50" t="str">
        <f>VLOOKUP(K11556,'Base -Receita-Despesa'!$B:$AS,1,FALSE)</f>
        <v>TEV – Transferências Entre Contas (Entradas)</v>
      </c>
    </row>
    <row r="11557" spans="1:12" ht="15" customHeight="1" x14ac:dyDescent="0.3">
      <c r="A11557" s="82" t="str">
        <f t="shared" si="360"/>
        <v>2018</v>
      </c>
      <c r="B11557" s="72" t="s">
        <v>2240</v>
      </c>
      <c r="C11557" s="73" t="s">
        <v>138</v>
      </c>
      <c r="D11557" s="74" t="str">
        <f t="shared" si="361"/>
        <v>dez/2018</v>
      </c>
      <c r="E11557" s="53">
        <v>43437</v>
      </c>
      <c r="F11557" s="75" t="s">
        <v>1070</v>
      </c>
      <c r="G11557" s="72" t="s">
        <v>2229</v>
      </c>
      <c r="H11557" s="49" t="s">
        <v>1071</v>
      </c>
      <c r="I11557" s="49" t="s">
        <v>1072</v>
      </c>
      <c r="J11557" s="76">
        <v>498715.34</v>
      </c>
      <c r="K11557" s="83" t="str">
        <f>IFERROR(IFERROR(VLOOKUP(I11557,'DE-PARA'!B:D,3,0),VLOOKUP(I11557,'DE-PARA'!C:D,2,0)),"NÃO ENCONTRADO")</f>
        <v>ENTRADA CONTA APLICAÇÃO (+)</v>
      </c>
      <c r="L11557" s="50" t="str">
        <f>VLOOKUP(K11557,'Base -Receita-Despesa'!$B:$AS,1,FALSE)</f>
        <v>ENTRADA CONTA APLICAÇÃO (+)</v>
      </c>
    </row>
    <row r="11558" spans="1:12" ht="15" customHeight="1" x14ac:dyDescent="0.3">
      <c r="A11558" s="82" t="str">
        <f t="shared" si="360"/>
        <v>2018</v>
      </c>
      <c r="B11558" s="72" t="s">
        <v>2228</v>
      </c>
      <c r="C11558" s="73" t="s">
        <v>138</v>
      </c>
      <c r="D11558" s="74" t="str">
        <f t="shared" si="361"/>
        <v>dez/2018</v>
      </c>
      <c r="E11558" s="53">
        <v>43437</v>
      </c>
      <c r="F11558" s="75" t="s">
        <v>1416</v>
      </c>
      <c r="G11558" s="72" t="s">
        <v>2229</v>
      </c>
      <c r="H11558" s="49" t="s">
        <v>609</v>
      </c>
      <c r="I11558" s="49" t="s">
        <v>1064</v>
      </c>
      <c r="J11558" s="76">
        <v>-990000</v>
      </c>
      <c r="K11558" s="83" t="str">
        <f>IFERROR(IFERROR(VLOOKUP(I11558,'DE-PARA'!B:D,3,0),VLOOKUP(I11558,'DE-PARA'!C:D,2,0)),"NÃO ENCONTRADO")</f>
        <v>Saídas Da C/A Por Regates (-)</v>
      </c>
      <c r="L11558" s="50" t="str">
        <f>VLOOKUP(K11558,'Base -Receita-Despesa'!$B:$AS,1,FALSE)</f>
        <v>SAÍDAS DA C/A POR REGATES (-)</v>
      </c>
    </row>
    <row r="11559" spans="1:12" ht="15" customHeight="1" x14ac:dyDescent="0.3">
      <c r="A11559" s="82" t="str">
        <f t="shared" si="360"/>
        <v>2018</v>
      </c>
      <c r="B11559" s="72" t="s">
        <v>2228</v>
      </c>
      <c r="C11559" s="73" t="s">
        <v>138</v>
      </c>
      <c r="D11559" s="74" t="str">
        <f t="shared" si="361"/>
        <v>dez/2018</v>
      </c>
      <c r="E11559" s="53">
        <v>43437</v>
      </c>
      <c r="F11559" s="75" t="s">
        <v>1061</v>
      </c>
      <c r="G11559" s="72" t="s">
        <v>2229</v>
      </c>
      <c r="H11559" s="49" t="s">
        <v>2251</v>
      </c>
      <c r="I11559" s="49" t="s">
        <v>126</v>
      </c>
      <c r="J11559" s="76">
        <v>500000</v>
      </c>
      <c r="K11559" s="83" t="str">
        <f>IFERROR(IFERROR(VLOOKUP(I11559,'DE-PARA'!B:D,3,0),VLOOKUP(I11559,'DE-PARA'!C:D,2,0)),"NÃO ENCONTRADO")</f>
        <v>TEV – Transferências Entre Contas (Entradas)</v>
      </c>
      <c r="L11559" s="50" t="str">
        <f>VLOOKUP(K11559,'Base -Receita-Despesa'!$B:$AS,1,FALSE)</f>
        <v>TEV – Transferências Entre Contas (Entradas)</v>
      </c>
    </row>
    <row r="11560" spans="1:12" ht="15" customHeight="1" x14ac:dyDescent="0.3">
      <c r="A11560" s="82" t="str">
        <f t="shared" si="360"/>
        <v>2018</v>
      </c>
      <c r="B11560" s="72" t="s">
        <v>2228</v>
      </c>
      <c r="C11560" s="73" t="s">
        <v>138</v>
      </c>
      <c r="D11560" s="74" t="str">
        <f t="shared" si="361"/>
        <v>dez/2018</v>
      </c>
      <c r="E11560" s="53">
        <v>43437</v>
      </c>
      <c r="F11560" s="75">
        <v>324895060</v>
      </c>
      <c r="G11560" s="72" t="s">
        <v>2229</v>
      </c>
      <c r="H11560" s="49" t="s">
        <v>2470</v>
      </c>
      <c r="I11560" s="49" t="s">
        <v>151</v>
      </c>
      <c r="J11560" s="76">
        <v>-278.77999999999997</v>
      </c>
      <c r="K11560" s="83" t="str">
        <f>IFERROR(IFERROR(VLOOKUP(I11560,'DE-PARA'!B:D,3,0),VLOOKUP(I11560,'DE-PARA'!C:D,2,0)),"NÃO ENCONTRADO")</f>
        <v>Concessionárias (água, luz e telefone)</v>
      </c>
      <c r="L11560" s="50" t="str">
        <f>VLOOKUP(K11560,'Base -Receita-Despesa'!$B:$AS,1,FALSE)</f>
        <v>Concessionárias (água, luz e telefone)</v>
      </c>
    </row>
    <row r="11561" spans="1:12" ht="15" customHeight="1" x14ac:dyDescent="0.3">
      <c r="A11561" s="82" t="str">
        <f t="shared" si="360"/>
        <v>2018</v>
      </c>
      <c r="B11561" s="72" t="s">
        <v>2228</v>
      </c>
      <c r="C11561" s="73" t="s">
        <v>138</v>
      </c>
      <c r="D11561" s="74" t="str">
        <f t="shared" si="361"/>
        <v>dez/2018</v>
      </c>
      <c r="E11561" s="53">
        <v>43437</v>
      </c>
      <c r="F11561" s="75">
        <v>324913602</v>
      </c>
      <c r="G11561" s="72" t="s">
        <v>2229</v>
      </c>
      <c r="H11561" s="49" t="s">
        <v>2470</v>
      </c>
      <c r="I11561" s="49" t="s">
        <v>151</v>
      </c>
      <c r="J11561" s="76">
        <v>-1053.81</v>
      </c>
      <c r="K11561" s="83" t="str">
        <f>IFERROR(IFERROR(VLOOKUP(I11561,'DE-PARA'!B:D,3,0),VLOOKUP(I11561,'DE-PARA'!C:D,2,0)),"NÃO ENCONTRADO")</f>
        <v>Concessionárias (água, luz e telefone)</v>
      </c>
      <c r="L11561" s="50" t="str">
        <f>VLOOKUP(K11561,'Base -Receita-Despesa'!$B:$AS,1,FALSE)</f>
        <v>Concessionárias (água, luz e telefone)</v>
      </c>
    </row>
    <row r="11562" spans="1:12" ht="15" customHeight="1" x14ac:dyDescent="0.3">
      <c r="A11562" s="82" t="str">
        <f t="shared" si="360"/>
        <v>2018</v>
      </c>
      <c r="B11562" s="72" t="s">
        <v>2228</v>
      </c>
      <c r="C11562" s="73" t="s">
        <v>138</v>
      </c>
      <c r="D11562" s="74" t="str">
        <f t="shared" si="361"/>
        <v>dez/2018</v>
      </c>
      <c r="E11562" s="53">
        <v>43437</v>
      </c>
      <c r="F11562" s="75">
        <v>326329706</v>
      </c>
      <c r="G11562" s="72" t="s">
        <v>2229</v>
      </c>
      <c r="H11562" s="49" t="s">
        <v>2470</v>
      </c>
      <c r="I11562" s="49" t="s">
        <v>151</v>
      </c>
      <c r="J11562" s="76">
        <v>-74.87</v>
      </c>
      <c r="K11562" s="83" t="str">
        <f>IFERROR(IFERROR(VLOOKUP(I11562,'DE-PARA'!B:D,3,0),VLOOKUP(I11562,'DE-PARA'!C:D,2,0)),"NÃO ENCONTRADO")</f>
        <v>Concessionárias (água, luz e telefone)</v>
      </c>
      <c r="L11562" s="50" t="str">
        <f>VLOOKUP(K11562,'Base -Receita-Despesa'!$B:$AS,1,FALSE)</f>
        <v>Concessionárias (água, luz e telefone)</v>
      </c>
    </row>
    <row r="11563" spans="1:12" ht="15" customHeight="1" x14ac:dyDescent="0.3">
      <c r="A11563" s="82" t="str">
        <f t="shared" si="360"/>
        <v>2018</v>
      </c>
      <c r="B11563" s="72" t="s">
        <v>2228</v>
      </c>
      <c r="C11563" s="73" t="s">
        <v>138</v>
      </c>
      <c r="D11563" s="74" t="str">
        <f t="shared" si="361"/>
        <v>dez/2018</v>
      </c>
      <c r="E11563" s="53">
        <v>43437</v>
      </c>
      <c r="F11563" s="75">
        <v>324913602</v>
      </c>
      <c r="G11563" s="72" t="s">
        <v>2229</v>
      </c>
      <c r="H11563" s="49" t="s">
        <v>2470</v>
      </c>
      <c r="I11563" s="49" t="s">
        <v>151</v>
      </c>
      <c r="J11563" s="76">
        <v>-1055.6600000000001</v>
      </c>
      <c r="K11563" s="83" t="str">
        <f>IFERROR(IFERROR(VLOOKUP(I11563,'DE-PARA'!B:D,3,0),VLOOKUP(I11563,'DE-PARA'!C:D,2,0)),"NÃO ENCONTRADO")</f>
        <v>Concessionárias (água, luz e telefone)</v>
      </c>
      <c r="L11563" s="50" t="str">
        <f>VLOOKUP(K11563,'Base -Receita-Despesa'!$B:$AS,1,FALSE)</f>
        <v>Concessionárias (água, luz e telefone)</v>
      </c>
    </row>
    <row r="11564" spans="1:12" ht="15" customHeight="1" x14ac:dyDescent="0.3">
      <c r="A11564" s="82" t="str">
        <f t="shared" si="360"/>
        <v>2018</v>
      </c>
      <c r="B11564" s="72" t="s">
        <v>2228</v>
      </c>
      <c r="C11564" s="73" t="s">
        <v>138</v>
      </c>
      <c r="D11564" s="74" t="str">
        <f t="shared" si="361"/>
        <v>dez/2018</v>
      </c>
      <c r="E11564" s="53">
        <v>43437</v>
      </c>
      <c r="F11564" s="75">
        <v>116</v>
      </c>
      <c r="G11564" s="72" t="s">
        <v>2229</v>
      </c>
      <c r="H11564" s="49" t="s">
        <v>3270</v>
      </c>
      <c r="I11564" s="49" t="s">
        <v>846</v>
      </c>
      <c r="J11564" s="76">
        <v>-6500</v>
      </c>
      <c r="K11564" s="83" t="str">
        <f>IFERROR(IFERROR(VLOOKUP(I11564,'DE-PARA'!B:D,3,0),VLOOKUP(I11564,'DE-PARA'!C:D,2,0)),"NÃO ENCONTRADO")</f>
        <v>Pessoal</v>
      </c>
      <c r="L11564" s="50" t="str">
        <f>VLOOKUP(K11564,'Base -Receita-Despesa'!$B:$AS,1,FALSE)</f>
        <v>Pessoal</v>
      </c>
    </row>
    <row r="11565" spans="1:12" ht="15" customHeight="1" x14ac:dyDescent="0.3">
      <c r="A11565" s="82" t="str">
        <f t="shared" si="360"/>
        <v>2018</v>
      </c>
      <c r="B11565" s="72" t="s">
        <v>2240</v>
      </c>
      <c r="C11565" s="73" t="s">
        <v>138</v>
      </c>
      <c r="D11565" s="74" t="str">
        <f t="shared" si="361"/>
        <v>dez/2018</v>
      </c>
      <c r="E11565" s="53">
        <v>43438</v>
      </c>
      <c r="F11565" s="75" t="s">
        <v>1061</v>
      </c>
      <c r="G11565" s="72" t="s">
        <v>2229</v>
      </c>
      <c r="H11565" s="49" t="s">
        <v>2251</v>
      </c>
      <c r="I11565" s="49" t="s">
        <v>126</v>
      </c>
      <c r="J11565" s="76">
        <v>-291298.75</v>
      </c>
      <c r="K11565" s="83" t="str">
        <f>IFERROR(IFERROR(VLOOKUP(I11565,'DE-PARA'!B:D,3,0),VLOOKUP(I11565,'DE-PARA'!C:D,2,0)),"NÃO ENCONTRADO")</f>
        <v>TEV – Transferências Entre Contas (Entradas)</v>
      </c>
      <c r="L11565" s="50" t="str">
        <f>VLOOKUP(K11565,'Base -Receita-Despesa'!$B:$AS,1,FALSE)</f>
        <v>TEV – Transferências Entre Contas (Entradas)</v>
      </c>
    </row>
    <row r="11566" spans="1:12" ht="15" customHeight="1" x14ac:dyDescent="0.3">
      <c r="A11566" s="82" t="str">
        <f t="shared" si="360"/>
        <v>2018</v>
      </c>
      <c r="B11566" s="72" t="s">
        <v>2240</v>
      </c>
      <c r="C11566" s="73" t="s">
        <v>138</v>
      </c>
      <c r="D11566" s="74" t="str">
        <f t="shared" si="361"/>
        <v>dez/2018</v>
      </c>
      <c r="E11566" s="53">
        <v>43438</v>
      </c>
      <c r="F11566" s="75" t="s">
        <v>1070</v>
      </c>
      <c r="G11566" s="72" t="s">
        <v>2229</v>
      </c>
      <c r="H11566" s="49" t="s">
        <v>1071</v>
      </c>
      <c r="I11566" s="49" t="s">
        <v>1072</v>
      </c>
      <c r="J11566" s="76">
        <v>291298.75</v>
      </c>
      <c r="K11566" s="83" t="str">
        <f>IFERROR(IFERROR(VLOOKUP(I11566,'DE-PARA'!B:D,3,0),VLOOKUP(I11566,'DE-PARA'!C:D,2,0)),"NÃO ENCONTRADO")</f>
        <v>ENTRADA CONTA APLICAÇÃO (+)</v>
      </c>
      <c r="L11566" s="50" t="str">
        <f>VLOOKUP(K11566,'Base -Receita-Despesa'!$B:$AS,1,FALSE)</f>
        <v>ENTRADA CONTA APLICAÇÃO (+)</v>
      </c>
    </row>
    <row r="11567" spans="1:12" ht="15" customHeight="1" x14ac:dyDescent="0.3">
      <c r="A11567" s="82" t="str">
        <f t="shared" si="360"/>
        <v>2018</v>
      </c>
      <c r="B11567" s="72" t="s">
        <v>2228</v>
      </c>
      <c r="C11567" s="73" t="s">
        <v>138</v>
      </c>
      <c r="D11567" s="74" t="str">
        <f t="shared" si="361"/>
        <v>dez/2018</v>
      </c>
      <c r="E11567" s="53">
        <v>43438</v>
      </c>
      <c r="F11567" s="75" t="s">
        <v>1061</v>
      </c>
      <c r="G11567" s="72" t="s">
        <v>2229</v>
      </c>
      <c r="H11567" s="49" t="s">
        <v>2251</v>
      </c>
      <c r="I11567" s="49" t="s">
        <v>126</v>
      </c>
      <c r="J11567" s="76">
        <v>291298.75</v>
      </c>
      <c r="K11567" s="83" t="str">
        <f>IFERROR(IFERROR(VLOOKUP(I11567,'DE-PARA'!B:D,3,0),VLOOKUP(I11567,'DE-PARA'!C:D,2,0)),"NÃO ENCONTRADO")</f>
        <v>TEV – Transferências Entre Contas (Entradas)</v>
      </c>
      <c r="L11567" s="50" t="str">
        <f>VLOOKUP(K11567,'Base -Receita-Despesa'!$B:$AS,1,FALSE)</f>
        <v>TEV – Transferências Entre Contas (Entradas)</v>
      </c>
    </row>
    <row r="11568" spans="1:12" ht="15" customHeight="1" x14ac:dyDescent="0.3">
      <c r="A11568" s="82" t="str">
        <f t="shared" si="360"/>
        <v>2018</v>
      </c>
      <c r="B11568" s="72" t="s">
        <v>2228</v>
      </c>
      <c r="C11568" s="73" t="s">
        <v>138</v>
      </c>
      <c r="D11568" s="74" t="str">
        <f t="shared" si="361"/>
        <v>dez/2018</v>
      </c>
      <c r="E11568" s="53">
        <v>43438</v>
      </c>
      <c r="F11568" s="75">
        <v>2713862</v>
      </c>
      <c r="G11568" s="72" t="s">
        <v>2229</v>
      </c>
      <c r="H11568" s="49" t="s">
        <v>2362</v>
      </c>
      <c r="I11568" s="49" t="s">
        <v>164</v>
      </c>
      <c r="J11568" s="76">
        <v>-77.44</v>
      </c>
      <c r="K11568" s="83" t="str">
        <f>IFERROR(IFERROR(VLOOKUP(I11568,'DE-PARA'!B:D,3,0),VLOOKUP(I11568,'DE-PARA'!C:D,2,0)),"NÃO ENCONTRADO")</f>
        <v>Concessionárias (água, luz e telefone)</v>
      </c>
      <c r="L11568" s="50" t="str">
        <f>VLOOKUP(K11568,'Base -Receita-Despesa'!$B:$AS,1,FALSE)</f>
        <v>Concessionárias (água, luz e telefone)</v>
      </c>
    </row>
    <row r="11569" spans="1:12" ht="15" customHeight="1" x14ac:dyDescent="0.3">
      <c r="A11569" s="82" t="str">
        <f t="shared" si="360"/>
        <v>2018</v>
      </c>
      <c r="B11569" s="72" t="s">
        <v>2228</v>
      </c>
      <c r="C11569" s="73" t="s">
        <v>138</v>
      </c>
      <c r="D11569" s="74" t="str">
        <f t="shared" si="361"/>
        <v>dez/2018</v>
      </c>
      <c r="E11569" s="53">
        <v>43438</v>
      </c>
      <c r="F11569" s="75">
        <v>1811001678174</v>
      </c>
      <c r="G11569" s="72" t="s">
        <v>2229</v>
      </c>
      <c r="H11569" s="49" t="s">
        <v>516</v>
      </c>
      <c r="I11569" s="49" t="s">
        <v>151</v>
      </c>
      <c r="J11569" s="76">
        <v>-2906.03</v>
      </c>
      <c r="K11569" s="83" t="str">
        <f>IFERROR(IFERROR(VLOOKUP(I11569,'DE-PARA'!B:D,3,0),VLOOKUP(I11569,'DE-PARA'!C:D,2,0)),"NÃO ENCONTRADO")</f>
        <v>Concessionárias (água, luz e telefone)</v>
      </c>
      <c r="L11569" s="50" t="str">
        <f>VLOOKUP(K11569,'Base -Receita-Despesa'!$B:$AS,1,FALSE)</f>
        <v>Concessionárias (água, luz e telefone)</v>
      </c>
    </row>
    <row r="11570" spans="1:12" ht="15" customHeight="1" x14ac:dyDescent="0.3">
      <c r="A11570" s="82" t="str">
        <f t="shared" si="360"/>
        <v>2018</v>
      </c>
      <c r="B11570" s="72" t="s">
        <v>2228</v>
      </c>
      <c r="C11570" s="73" t="s">
        <v>138</v>
      </c>
      <c r="D11570" s="74" t="str">
        <f t="shared" si="361"/>
        <v>dez/2018</v>
      </c>
      <c r="E11570" s="53">
        <v>43438</v>
      </c>
      <c r="F11570" s="75">
        <v>1811001678171</v>
      </c>
      <c r="G11570" s="72" t="s">
        <v>2229</v>
      </c>
      <c r="H11570" s="49" t="s">
        <v>516</v>
      </c>
      <c r="I11570" s="49" t="s">
        <v>151</v>
      </c>
      <c r="J11570" s="76">
        <v>-2198.88</v>
      </c>
      <c r="K11570" s="83" t="str">
        <f>IFERROR(IFERROR(VLOOKUP(I11570,'DE-PARA'!B:D,3,0),VLOOKUP(I11570,'DE-PARA'!C:D,2,0)),"NÃO ENCONTRADO")</f>
        <v>Concessionárias (água, luz e telefone)</v>
      </c>
      <c r="L11570" s="50" t="str">
        <f>VLOOKUP(K11570,'Base -Receita-Despesa'!$B:$AS,1,FALSE)</f>
        <v>Concessionárias (água, luz e telefone)</v>
      </c>
    </row>
    <row r="11571" spans="1:12" ht="15" customHeight="1" x14ac:dyDescent="0.3">
      <c r="A11571" s="82" t="str">
        <f t="shared" si="360"/>
        <v>2018</v>
      </c>
      <c r="B11571" s="72" t="s">
        <v>2228</v>
      </c>
      <c r="C11571" s="73" t="s">
        <v>138</v>
      </c>
      <c r="D11571" s="74" t="str">
        <f t="shared" si="361"/>
        <v>dez/2018</v>
      </c>
      <c r="E11571" s="53">
        <v>43438</v>
      </c>
      <c r="F11571" s="75" t="s">
        <v>3271</v>
      </c>
      <c r="G11571" s="72" t="s">
        <v>2229</v>
      </c>
      <c r="H11571" s="49" t="s">
        <v>3271</v>
      </c>
      <c r="I11571" s="49" t="s">
        <v>194</v>
      </c>
      <c r="J11571" s="76">
        <v>-20815.47</v>
      </c>
      <c r="K11571" s="83" t="str">
        <f>IFERROR(IFERROR(VLOOKUP(I11571,'DE-PARA'!B:D,3,0),VLOOKUP(I11571,'DE-PARA'!C:D,2,0)),"NÃO ENCONTRADO")</f>
        <v>Encargos sobre Folha de Pagamento</v>
      </c>
      <c r="L11571" s="50" t="str">
        <f>VLOOKUP(K11571,'Base -Receita-Despesa'!$B:$AS,1,FALSE)</f>
        <v>Encargos sobre Folha de Pagamento</v>
      </c>
    </row>
    <row r="11572" spans="1:12" ht="15" customHeight="1" x14ac:dyDescent="0.3">
      <c r="A11572" s="82" t="str">
        <f t="shared" si="360"/>
        <v>2018</v>
      </c>
      <c r="B11572" s="72" t="s">
        <v>2228</v>
      </c>
      <c r="C11572" s="73" t="s">
        <v>138</v>
      </c>
      <c r="D11572" s="74" t="str">
        <f t="shared" si="361"/>
        <v>dez/2018</v>
      </c>
      <c r="E11572" s="53">
        <v>43438</v>
      </c>
      <c r="F11572" s="75" t="s">
        <v>3271</v>
      </c>
      <c r="G11572" s="72" t="s">
        <v>2229</v>
      </c>
      <c r="H11572" s="49" t="s">
        <v>3271</v>
      </c>
      <c r="I11572" s="49" t="s">
        <v>562</v>
      </c>
      <c r="J11572" s="76">
        <v>-1169.82</v>
      </c>
      <c r="K11572" s="83" t="str">
        <f>IFERROR(IFERROR(VLOOKUP(I11572,'DE-PARA'!B:D,3,0),VLOOKUP(I11572,'DE-PARA'!C:D,2,0)),"NÃO ENCONTRADO")</f>
        <v>Outras Saídas</v>
      </c>
      <c r="L11572" s="50" t="str">
        <f>VLOOKUP(K11572,'Base -Receita-Despesa'!$B:$AS,1,FALSE)</f>
        <v>Outras Saídas</v>
      </c>
    </row>
    <row r="11573" spans="1:12" ht="15" customHeight="1" x14ac:dyDescent="0.3">
      <c r="A11573" s="82" t="str">
        <f t="shared" si="360"/>
        <v>2018</v>
      </c>
      <c r="B11573" s="72" t="s">
        <v>2228</v>
      </c>
      <c r="C11573" s="73" t="s">
        <v>138</v>
      </c>
      <c r="D11573" s="74" t="str">
        <f t="shared" si="361"/>
        <v>dez/2018</v>
      </c>
      <c r="E11573" s="53">
        <v>43438</v>
      </c>
      <c r="F11573" s="75" t="s">
        <v>3272</v>
      </c>
      <c r="G11573" s="72" t="s">
        <v>2229</v>
      </c>
      <c r="H11573" s="49" t="s">
        <v>3272</v>
      </c>
      <c r="I11573" s="49" t="s">
        <v>194</v>
      </c>
      <c r="J11573" s="76">
        <v>-3492.89</v>
      </c>
      <c r="K11573" s="83" t="str">
        <f>IFERROR(IFERROR(VLOOKUP(I11573,'DE-PARA'!B:D,3,0),VLOOKUP(I11573,'DE-PARA'!C:D,2,0)),"NÃO ENCONTRADO")</f>
        <v>Encargos sobre Folha de Pagamento</v>
      </c>
      <c r="L11573" s="50" t="str">
        <f>VLOOKUP(K11573,'Base -Receita-Despesa'!$B:$AS,1,FALSE)</f>
        <v>Encargos sobre Folha de Pagamento</v>
      </c>
    </row>
    <row r="11574" spans="1:12" ht="15" customHeight="1" x14ac:dyDescent="0.3">
      <c r="A11574" s="82" t="str">
        <f t="shared" ref="A11574:A11637" si="362">IF(K11574="NÃO ENCONTRADO",0,RIGHT(D11574,4))</f>
        <v>2018</v>
      </c>
      <c r="B11574" s="72" t="s">
        <v>2228</v>
      </c>
      <c r="C11574" s="73" t="s">
        <v>138</v>
      </c>
      <c r="D11574" s="74" t="str">
        <f t="shared" si="361"/>
        <v>dez/2018</v>
      </c>
      <c r="E11574" s="53">
        <v>43438</v>
      </c>
      <c r="F11574" s="75" t="s">
        <v>3272</v>
      </c>
      <c r="G11574" s="72" t="s">
        <v>2229</v>
      </c>
      <c r="H11574" s="49" t="s">
        <v>3272</v>
      </c>
      <c r="I11574" s="49" t="s">
        <v>562</v>
      </c>
      <c r="J11574" s="76">
        <v>-138.65</v>
      </c>
      <c r="K11574" s="83" t="str">
        <f>IFERROR(IFERROR(VLOOKUP(I11574,'DE-PARA'!B:D,3,0),VLOOKUP(I11574,'DE-PARA'!C:D,2,0)),"NÃO ENCONTRADO")</f>
        <v>Outras Saídas</v>
      </c>
      <c r="L11574" s="50" t="str">
        <f>VLOOKUP(K11574,'Base -Receita-Despesa'!$B:$AS,1,FALSE)</f>
        <v>Outras Saídas</v>
      </c>
    </row>
    <row r="11575" spans="1:12" ht="15" customHeight="1" x14ac:dyDescent="0.3">
      <c r="A11575" s="82" t="str">
        <f t="shared" si="362"/>
        <v>2018</v>
      </c>
      <c r="B11575" s="72" t="s">
        <v>2228</v>
      </c>
      <c r="C11575" s="73" t="s">
        <v>138</v>
      </c>
      <c r="D11575" s="74" t="str">
        <f t="shared" si="361"/>
        <v>dez/2018</v>
      </c>
      <c r="E11575" s="53">
        <v>43438</v>
      </c>
      <c r="F11575" s="75" t="s">
        <v>3273</v>
      </c>
      <c r="G11575" s="72" t="s">
        <v>2229</v>
      </c>
      <c r="H11575" s="49" t="s">
        <v>3273</v>
      </c>
      <c r="I11575" s="49" t="s">
        <v>194</v>
      </c>
      <c r="J11575" s="76">
        <v>-179.2</v>
      </c>
      <c r="K11575" s="83" t="str">
        <f>IFERROR(IFERROR(VLOOKUP(I11575,'DE-PARA'!B:D,3,0),VLOOKUP(I11575,'DE-PARA'!C:D,2,0)),"NÃO ENCONTRADO")</f>
        <v>Encargos sobre Folha de Pagamento</v>
      </c>
      <c r="L11575" s="50" t="str">
        <f>VLOOKUP(K11575,'Base -Receita-Despesa'!$B:$AS,1,FALSE)</f>
        <v>Encargos sobre Folha de Pagamento</v>
      </c>
    </row>
    <row r="11576" spans="1:12" ht="15" customHeight="1" x14ac:dyDescent="0.3">
      <c r="A11576" s="82" t="str">
        <f t="shared" si="362"/>
        <v>2018</v>
      </c>
      <c r="B11576" s="72" t="s">
        <v>2228</v>
      </c>
      <c r="C11576" s="73" t="s">
        <v>138</v>
      </c>
      <c r="D11576" s="74" t="str">
        <f t="shared" si="361"/>
        <v>dez/2018</v>
      </c>
      <c r="E11576" s="53">
        <v>43438</v>
      </c>
      <c r="F11576" s="75" t="s">
        <v>3273</v>
      </c>
      <c r="G11576" s="72" t="s">
        <v>2229</v>
      </c>
      <c r="H11576" s="49" t="s">
        <v>3273</v>
      </c>
      <c r="I11576" s="49" t="s">
        <v>562</v>
      </c>
      <c r="J11576" s="76">
        <v>-10.059999999999999</v>
      </c>
      <c r="K11576" s="83" t="str">
        <f>IFERROR(IFERROR(VLOOKUP(I11576,'DE-PARA'!B:D,3,0),VLOOKUP(I11576,'DE-PARA'!C:D,2,0)),"NÃO ENCONTRADO")</f>
        <v>Outras Saídas</v>
      </c>
      <c r="L11576" s="50" t="str">
        <f>VLOOKUP(K11576,'Base -Receita-Despesa'!$B:$AS,1,FALSE)</f>
        <v>Outras Saídas</v>
      </c>
    </row>
    <row r="11577" spans="1:12" ht="15" customHeight="1" x14ac:dyDescent="0.3">
      <c r="A11577" s="82" t="str">
        <f t="shared" si="362"/>
        <v>2018</v>
      </c>
      <c r="B11577" s="72" t="s">
        <v>2228</v>
      </c>
      <c r="C11577" s="73" t="s">
        <v>138</v>
      </c>
      <c r="D11577" s="74" t="str">
        <f t="shared" si="361"/>
        <v>dez/2018</v>
      </c>
      <c r="E11577" s="53">
        <v>43438</v>
      </c>
      <c r="F11577" s="75">
        <v>418319</v>
      </c>
      <c r="G11577" s="72" t="s">
        <v>2229</v>
      </c>
      <c r="H11577" s="49" t="s">
        <v>2377</v>
      </c>
      <c r="I11577" s="49" t="s">
        <v>846</v>
      </c>
      <c r="J11577" s="76">
        <v>-1623.34</v>
      </c>
      <c r="K11577" s="83" t="str">
        <f>IFERROR(IFERROR(VLOOKUP(I11577,'DE-PARA'!B:D,3,0),VLOOKUP(I11577,'DE-PARA'!C:D,2,0)),"NÃO ENCONTRADO")</f>
        <v>Pessoal</v>
      </c>
      <c r="L11577" s="50" t="str">
        <f>VLOOKUP(K11577,'Base -Receita-Despesa'!$B:$AS,1,FALSE)</f>
        <v>Pessoal</v>
      </c>
    </row>
    <row r="11578" spans="1:12" ht="15" customHeight="1" x14ac:dyDescent="0.3">
      <c r="A11578" s="82" t="str">
        <f t="shared" si="362"/>
        <v>2018</v>
      </c>
      <c r="B11578" s="72" t="s">
        <v>2228</v>
      </c>
      <c r="C11578" s="73" t="s">
        <v>138</v>
      </c>
      <c r="D11578" s="74" t="str">
        <f t="shared" si="361"/>
        <v>dez/2018</v>
      </c>
      <c r="E11578" s="53">
        <v>43438</v>
      </c>
      <c r="F11578" s="75">
        <v>418319</v>
      </c>
      <c r="G11578" s="72" t="s">
        <v>2229</v>
      </c>
      <c r="H11578" s="49" t="s">
        <v>2377</v>
      </c>
      <c r="I11578" s="49" t="s">
        <v>562</v>
      </c>
      <c r="J11578" s="76">
        <v>-40.58</v>
      </c>
      <c r="K11578" s="83" t="str">
        <f>IFERROR(IFERROR(VLOOKUP(I11578,'DE-PARA'!B:D,3,0),VLOOKUP(I11578,'DE-PARA'!C:D,2,0)),"NÃO ENCONTRADO")</f>
        <v>Outras Saídas</v>
      </c>
      <c r="L11578" s="50" t="str">
        <f>VLOOKUP(K11578,'Base -Receita-Despesa'!$B:$AS,1,FALSE)</f>
        <v>Outras Saídas</v>
      </c>
    </row>
    <row r="11579" spans="1:12" ht="15" customHeight="1" x14ac:dyDescent="0.3">
      <c r="A11579" s="82" t="str">
        <f t="shared" si="362"/>
        <v>2018</v>
      </c>
      <c r="B11579" s="72" t="s">
        <v>2228</v>
      </c>
      <c r="C11579" s="73" t="s">
        <v>138</v>
      </c>
      <c r="D11579" s="74" t="str">
        <f t="shared" si="361"/>
        <v>dez/2018</v>
      </c>
      <c r="E11579" s="53">
        <v>43438</v>
      </c>
      <c r="F11579" s="75">
        <v>64848</v>
      </c>
      <c r="G11579" s="72" t="s">
        <v>2229</v>
      </c>
      <c r="H11579" s="49" t="s">
        <v>2239</v>
      </c>
      <c r="I11579" s="49" t="s">
        <v>2183</v>
      </c>
      <c r="J11579" s="76">
        <v>-2020</v>
      </c>
      <c r="K11579" s="83" t="str">
        <f>IFERROR(IFERROR(VLOOKUP(I11579,'DE-PARA'!B:D,3,0),VLOOKUP(I11579,'DE-PARA'!C:D,2,0)),"NÃO ENCONTRADO")</f>
        <v>Materiais</v>
      </c>
      <c r="L11579" s="50" t="str">
        <f>VLOOKUP(K11579,'Base -Receita-Despesa'!$B:$AS,1,FALSE)</f>
        <v>Materiais</v>
      </c>
    </row>
    <row r="11580" spans="1:12" ht="15" customHeight="1" x14ac:dyDescent="0.3">
      <c r="A11580" s="82" t="str">
        <f t="shared" si="362"/>
        <v>2018</v>
      </c>
      <c r="B11580" s="72" t="s">
        <v>2228</v>
      </c>
      <c r="C11580" s="73" t="s">
        <v>138</v>
      </c>
      <c r="D11580" s="74" t="str">
        <f t="shared" si="361"/>
        <v>dez/2018</v>
      </c>
      <c r="E11580" s="53">
        <v>43438</v>
      </c>
      <c r="F11580" s="75">
        <v>64848</v>
      </c>
      <c r="G11580" s="72" t="s">
        <v>2229</v>
      </c>
      <c r="H11580" s="49" t="s">
        <v>2239</v>
      </c>
      <c r="I11580" s="49" t="s">
        <v>562</v>
      </c>
      <c r="J11580" s="76">
        <v>-57.23</v>
      </c>
      <c r="K11580" s="83" t="str">
        <f>IFERROR(IFERROR(VLOOKUP(I11580,'DE-PARA'!B:D,3,0),VLOOKUP(I11580,'DE-PARA'!C:D,2,0)),"NÃO ENCONTRADO")</f>
        <v>Outras Saídas</v>
      </c>
      <c r="L11580" s="50" t="str">
        <f>VLOOKUP(K11580,'Base -Receita-Despesa'!$B:$AS,1,FALSE)</f>
        <v>Outras Saídas</v>
      </c>
    </row>
    <row r="11581" spans="1:12" ht="15" customHeight="1" x14ac:dyDescent="0.3">
      <c r="A11581" s="82" t="str">
        <f t="shared" si="362"/>
        <v>2018</v>
      </c>
      <c r="B11581" s="72" t="s">
        <v>2228</v>
      </c>
      <c r="C11581" s="73" t="s">
        <v>138</v>
      </c>
      <c r="D11581" s="74" t="str">
        <f t="shared" si="361"/>
        <v>dez/2018</v>
      </c>
      <c r="E11581" s="53">
        <v>43438</v>
      </c>
      <c r="F11581" s="75">
        <v>64879</v>
      </c>
      <c r="G11581" s="72" t="s">
        <v>2229</v>
      </c>
      <c r="H11581" s="49" t="s">
        <v>2239</v>
      </c>
      <c r="I11581" s="49" t="s">
        <v>2183</v>
      </c>
      <c r="J11581" s="76">
        <v>-1539.79</v>
      </c>
      <c r="K11581" s="83" t="str">
        <f>IFERROR(IFERROR(VLOOKUP(I11581,'DE-PARA'!B:D,3,0),VLOOKUP(I11581,'DE-PARA'!C:D,2,0)),"NÃO ENCONTRADO")</f>
        <v>Materiais</v>
      </c>
      <c r="L11581" s="50" t="str">
        <f>VLOOKUP(K11581,'Base -Receita-Despesa'!$B:$AS,1,FALSE)</f>
        <v>Materiais</v>
      </c>
    </row>
    <row r="11582" spans="1:12" ht="15" customHeight="1" x14ac:dyDescent="0.3">
      <c r="A11582" s="82" t="str">
        <f t="shared" si="362"/>
        <v>2018</v>
      </c>
      <c r="B11582" s="72" t="s">
        <v>2228</v>
      </c>
      <c r="C11582" s="73" t="s">
        <v>138</v>
      </c>
      <c r="D11582" s="74" t="str">
        <f t="shared" si="361"/>
        <v>dez/2018</v>
      </c>
      <c r="E11582" s="53">
        <v>43438</v>
      </c>
      <c r="F11582" s="75">
        <v>64879</v>
      </c>
      <c r="G11582" s="72" t="s">
        <v>2229</v>
      </c>
      <c r="H11582" s="49" t="s">
        <v>2239</v>
      </c>
      <c r="I11582" s="49" t="s">
        <v>562</v>
      </c>
      <c r="J11582" s="76">
        <v>-41.05</v>
      </c>
      <c r="K11582" s="83" t="str">
        <f>IFERROR(IFERROR(VLOOKUP(I11582,'DE-PARA'!B:D,3,0),VLOOKUP(I11582,'DE-PARA'!C:D,2,0)),"NÃO ENCONTRADO")</f>
        <v>Outras Saídas</v>
      </c>
      <c r="L11582" s="50" t="str">
        <f>VLOOKUP(K11582,'Base -Receita-Despesa'!$B:$AS,1,FALSE)</f>
        <v>Outras Saídas</v>
      </c>
    </row>
    <row r="11583" spans="1:12" ht="15" customHeight="1" x14ac:dyDescent="0.3">
      <c r="A11583" s="82" t="str">
        <f t="shared" si="362"/>
        <v>2018</v>
      </c>
      <c r="B11583" s="72" t="s">
        <v>2228</v>
      </c>
      <c r="C11583" s="73" t="s">
        <v>138</v>
      </c>
      <c r="D11583" s="74" t="str">
        <f t="shared" si="361"/>
        <v>dez/2018</v>
      </c>
      <c r="E11583" s="53">
        <v>43438</v>
      </c>
      <c r="F11583" s="75">
        <v>64928</v>
      </c>
      <c r="G11583" s="72" t="s">
        <v>2229</v>
      </c>
      <c r="H11583" s="49" t="s">
        <v>2239</v>
      </c>
      <c r="I11583" s="49" t="s">
        <v>2183</v>
      </c>
      <c r="J11583" s="76">
        <v>-2565.98</v>
      </c>
      <c r="K11583" s="83" t="str">
        <f>IFERROR(IFERROR(VLOOKUP(I11583,'DE-PARA'!B:D,3,0),VLOOKUP(I11583,'DE-PARA'!C:D,2,0)),"NÃO ENCONTRADO")</f>
        <v>Materiais</v>
      </c>
      <c r="L11583" s="50" t="str">
        <f>VLOOKUP(K11583,'Base -Receita-Despesa'!$B:$AS,1,FALSE)</f>
        <v>Materiais</v>
      </c>
    </row>
    <row r="11584" spans="1:12" ht="15" customHeight="1" x14ac:dyDescent="0.3">
      <c r="A11584" s="82" t="str">
        <f t="shared" si="362"/>
        <v>2018</v>
      </c>
      <c r="B11584" s="72" t="s">
        <v>2228</v>
      </c>
      <c r="C11584" s="73" t="s">
        <v>138</v>
      </c>
      <c r="D11584" s="74" t="str">
        <f t="shared" si="361"/>
        <v>dez/2018</v>
      </c>
      <c r="E11584" s="53">
        <v>43438</v>
      </c>
      <c r="F11584" s="75">
        <v>64928</v>
      </c>
      <c r="G11584" s="72" t="s">
        <v>2229</v>
      </c>
      <c r="H11584" s="49" t="s">
        <v>2239</v>
      </c>
      <c r="I11584" s="49" t="s">
        <v>562</v>
      </c>
      <c r="J11584" s="76">
        <v>-66.7</v>
      </c>
      <c r="K11584" s="83" t="str">
        <f>IFERROR(IFERROR(VLOOKUP(I11584,'DE-PARA'!B:D,3,0),VLOOKUP(I11584,'DE-PARA'!C:D,2,0)),"NÃO ENCONTRADO")</f>
        <v>Outras Saídas</v>
      </c>
      <c r="L11584" s="50" t="str">
        <f>VLOOKUP(K11584,'Base -Receita-Despesa'!$B:$AS,1,FALSE)</f>
        <v>Outras Saídas</v>
      </c>
    </row>
    <row r="11585" spans="1:12" ht="15" customHeight="1" x14ac:dyDescent="0.3">
      <c r="A11585" s="82" t="str">
        <f t="shared" si="362"/>
        <v>2018</v>
      </c>
      <c r="B11585" s="72" t="s">
        <v>2228</v>
      </c>
      <c r="C11585" s="73" t="s">
        <v>138</v>
      </c>
      <c r="D11585" s="74" t="str">
        <f t="shared" si="361"/>
        <v>dez/2018</v>
      </c>
      <c r="E11585" s="53">
        <v>43438</v>
      </c>
      <c r="F11585" s="75">
        <v>64329</v>
      </c>
      <c r="G11585" s="72" t="s">
        <v>2229</v>
      </c>
      <c r="H11585" s="49" t="s">
        <v>2239</v>
      </c>
      <c r="I11585" s="49" t="s">
        <v>2183</v>
      </c>
      <c r="J11585" s="76">
        <v>-3312.3</v>
      </c>
      <c r="K11585" s="83" t="str">
        <f>IFERROR(IFERROR(VLOOKUP(I11585,'DE-PARA'!B:D,3,0),VLOOKUP(I11585,'DE-PARA'!C:D,2,0)),"NÃO ENCONTRADO")</f>
        <v>Materiais</v>
      </c>
      <c r="L11585" s="50" t="str">
        <f>VLOOKUP(K11585,'Base -Receita-Despesa'!$B:$AS,1,FALSE)</f>
        <v>Materiais</v>
      </c>
    </row>
    <row r="11586" spans="1:12" ht="15" customHeight="1" x14ac:dyDescent="0.3">
      <c r="A11586" s="82" t="str">
        <f t="shared" si="362"/>
        <v>2018</v>
      </c>
      <c r="B11586" s="72" t="s">
        <v>2228</v>
      </c>
      <c r="C11586" s="73" t="s">
        <v>138</v>
      </c>
      <c r="D11586" s="74" t="str">
        <f t="shared" si="361"/>
        <v>dez/2018</v>
      </c>
      <c r="E11586" s="53">
        <v>43438</v>
      </c>
      <c r="F11586" s="75">
        <v>64329</v>
      </c>
      <c r="G11586" s="72" t="s">
        <v>2229</v>
      </c>
      <c r="H11586" s="49" t="s">
        <v>2239</v>
      </c>
      <c r="I11586" s="49" t="s">
        <v>562</v>
      </c>
      <c r="J11586" s="76">
        <v>-115.93</v>
      </c>
      <c r="K11586" s="83" t="str">
        <f>IFERROR(IFERROR(VLOOKUP(I11586,'DE-PARA'!B:D,3,0),VLOOKUP(I11586,'DE-PARA'!C:D,2,0)),"NÃO ENCONTRADO")</f>
        <v>Outras Saídas</v>
      </c>
      <c r="L11586" s="50" t="str">
        <f>VLOOKUP(K11586,'Base -Receita-Despesa'!$B:$AS,1,FALSE)</f>
        <v>Outras Saídas</v>
      </c>
    </row>
    <row r="11587" spans="1:12" ht="15" customHeight="1" x14ac:dyDescent="0.3">
      <c r="A11587" s="82" t="str">
        <f t="shared" si="362"/>
        <v>2018</v>
      </c>
      <c r="B11587" s="72" t="s">
        <v>2228</v>
      </c>
      <c r="C11587" s="73" t="s">
        <v>138</v>
      </c>
      <c r="D11587" s="74" t="str">
        <f t="shared" si="361"/>
        <v>dez/2018</v>
      </c>
      <c r="E11587" s="53">
        <v>43438</v>
      </c>
      <c r="F11587" s="75">
        <v>64145</v>
      </c>
      <c r="G11587" s="72" t="s">
        <v>2229</v>
      </c>
      <c r="H11587" s="49" t="s">
        <v>2239</v>
      </c>
      <c r="I11587" s="49" t="s">
        <v>2183</v>
      </c>
      <c r="J11587" s="76">
        <v>-2020</v>
      </c>
      <c r="K11587" s="83" t="str">
        <f>IFERROR(IFERROR(VLOOKUP(I11587,'DE-PARA'!B:D,3,0),VLOOKUP(I11587,'DE-PARA'!C:D,2,0)),"NÃO ENCONTRADO")</f>
        <v>Materiais</v>
      </c>
      <c r="L11587" s="50" t="str">
        <f>VLOOKUP(K11587,'Base -Receita-Despesa'!$B:$AS,1,FALSE)</f>
        <v>Materiais</v>
      </c>
    </row>
    <row r="11588" spans="1:12" ht="15" customHeight="1" x14ac:dyDescent="0.3">
      <c r="A11588" s="82" t="str">
        <f t="shared" si="362"/>
        <v>2018</v>
      </c>
      <c r="B11588" s="72" t="s">
        <v>2228</v>
      </c>
      <c r="C11588" s="73" t="s">
        <v>138</v>
      </c>
      <c r="D11588" s="74" t="str">
        <f t="shared" ref="D11588:D11651" si="363">TEXT(E11588,"mmm/aaaa")</f>
        <v>dez/2018</v>
      </c>
      <c r="E11588" s="53">
        <v>43438</v>
      </c>
      <c r="F11588" s="75">
        <v>64145</v>
      </c>
      <c r="G11588" s="72" t="s">
        <v>2229</v>
      </c>
      <c r="H11588" s="49" t="s">
        <v>2239</v>
      </c>
      <c r="I11588" s="49" t="s">
        <v>562</v>
      </c>
      <c r="J11588" s="76">
        <v>-74.069999999999993</v>
      </c>
      <c r="K11588" s="83" t="str">
        <f>IFERROR(IFERROR(VLOOKUP(I11588,'DE-PARA'!B:D,3,0),VLOOKUP(I11588,'DE-PARA'!C:D,2,0)),"NÃO ENCONTRADO")</f>
        <v>Outras Saídas</v>
      </c>
      <c r="L11588" s="50" t="str">
        <f>VLOOKUP(K11588,'Base -Receita-Despesa'!$B:$AS,1,FALSE)</f>
        <v>Outras Saídas</v>
      </c>
    </row>
    <row r="11589" spans="1:12" ht="15" customHeight="1" x14ac:dyDescent="0.3">
      <c r="A11589" s="82" t="str">
        <f t="shared" si="362"/>
        <v>2018</v>
      </c>
      <c r="B11589" s="72" t="s">
        <v>2228</v>
      </c>
      <c r="C11589" s="73" t="s">
        <v>138</v>
      </c>
      <c r="D11589" s="74" t="str">
        <f t="shared" si="363"/>
        <v>dez/2018</v>
      </c>
      <c r="E11589" s="53">
        <v>43438</v>
      </c>
      <c r="F11589" s="75">
        <v>64586</v>
      </c>
      <c r="G11589" s="72" t="s">
        <v>2229</v>
      </c>
      <c r="H11589" s="49" t="s">
        <v>2239</v>
      </c>
      <c r="I11589" s="49" t="s">
        <v>2183</v>
      </c>
      <c r="J11589" s="76">
        <v>-203.52</v>
      </c>
      <c r="K11589" s="83" t="str">
        <f>IFERROR(IFERROR(VLOOKUP(I11589,'DE-PARA'!B:D,3,0),VLOOKUP(I11589,'DE-PARA'!C:D,2,0)),"NÃO ENCONTRADO")</f>
        <v>Materiais</v>
      </c>
      <c r="L11589" s="50" t="str">
        <f>VLOOKUP(K11589,'Base -Receita-Despesa'!$B:$AS,1,FALSE)</f>
        <v>Materiais</v>
      </c>
    </row>
    <row r="11590" spans="1:12" ht="15" customHeight="1" x14ac:dyDescent="0.3">
      <c r="A11590" s="82" t="str">
        <f t="shared" si="362"/>
        <v>2018</v>
      </c>
      <c r="B11590" s="72" t="s">
        <v>2228</v>
      </c>
      <c r="C11590" s="73" t="s">
        <v>138</v>
      </c>
      <c r="D11590" s="74" t="str">
        <f t="shared" si="363"/>
        <v>dez/2018</v>
      </c>
      <c r="E11590" s="53">
        <v>43438</v>
      </c>
      <c r="F11590" s="75">
        <v>64586</v>
      </c>
      <c r="G11590" s="72" t="s">
        <v>2229</v>
      </c>
      <c r="H11590" s="49" t="s">
        <v>2239</v>
      </c>
      <c r="I11590" s="49" t="s">
        <v>562</v>
      </c>
      <c r="J11590" s="76">
        <v>-6.51</v>
      </c>
      <c r="K11590" s="83" t="str">
        <f>IFERROR(IFERROR(VLOOKUP(I11590,'DE-PARA'!B:D,3,0),VLOOKUP(I11590,'DE-PARA'!C:D,2,0)),"NÃO ENCONTRADO")</f>
        <v>Outras Saídas</v>
      </c>
      <c r="L11590" s="50" t="str">
        <f>VLOOKUP(K11590,'Base -Receita-Despesa'!$B:$AS,1,FALSE)</f>
        <v>Outras Saídas</v>
      </c>
    </row>
    <row r="11591" spans="1:12" ht="15" customHeight="1" x14ac:dyDescent="0.3">
      <c r="A11591" s="82" t="str">
        <f t="shared" si="362"/>
        <v>2018</v>
      </c>
      <c r="B11591" s="72" t="s">
        <v>2228</v>
      </c>
      <c r="C11591" s="73" t="s">
        <v>138</v>
      </c>
      <c r="D11591" s="74" t="str">
        <f t="shared" si="363"/>
        <v>dez/2018</v>
      </c>
      <c r="E11591" s="53">
        <v>43438</v>
      </c>
      <c r="F11591" s="75">
        <v>83932</v>
      </c>
      <c r="G11591" s="72" t="s">
        <v>2229</v>
      </c>
      <c r="H11591" s="49" t="s">
        <v>2336</v>
      </c>
      <c r="I11591" s="49" t="s">
        <v>2192</v>
      </c>
      <c r="J11591" s="76">
        <v>-5943.29</v>
      </c>
      <c r="K11591" s="83" t="str">
        <f>IFERROR(IFERROR(VLOOKUP(I11591,'DE-PARA'!B:D,3,0),VLOOKUP(I11591,'DE-PARA'!C:D,2,0)),"NÃO ENCONTRADO")</f>
        <v>Materiais</v>
      </c>
      <c r="L11591" s="50" t="str">
        <f>VLOOKUP(K11591,'Base -Receita-Despesa'!$B:$AS,1,FALSE)</f>
        <v>Materiais</v>
      </c>
    </row>
    <row r="11592" spans="1:12" ht="15" customHeight="1" x14ac:dyDescent="0.3">
      <c r="A11592" s="82" t="str">
        <f t="shared" si="362"/>
        <v>2018</v>
      </c>
      <c r="B11592" s="72" t="s">
        <v>2228</v>
      </c>
      <c r="C11592" s="73" t="s">
        <v>138</v>
      </c>
      <c r="D11592" s="74" t="str">
        <f t="shared" si="363"/>
        <v>dez/2018</v>
      </c>
      <c r="E11592" s="53">
        <v>43438</v>
      </c>
      <c r="F11592" s="75">
        <v>83932</v>
      </c>
      <c r="G11592" s="72" t="s">
        <v>2229</v>
      </c>
      <c r="H11592" s="49" t="s">
        <v>2336</v>
      </c>
      <c r="I11592" s="49" t="s">
        <v>562</v>
      </c>
      <c r="J11592" s="76">
        <v>-401.2</v>
      </c>
      <c r="K11592" s="83" t="str">
        <f>IFERROR(IFERROR(VLOOKUP(I11592,'DE-PARA'!B:D,3,0),VLOOKUP(I11592,'DE-PARA'!C:D,2,0)),"NÃO ENCONTRADO")</f>
        <v>Outras Saídas</v>
      </c>
      <c r="L11592" s="50" t="str">
        <f>VLOOKUP(K11592,'Base -Receita-Despesa'!$B:$AS,1,FALSE)</f>
        <v>Outras Saídas</v>
      </c>
    </row>
    <row r="11593" spans="1:12" ht="15" customHeight="1" x14ac:dyDescent="0.3">
      <c r="A11593" s="82" t="str">
        <f t="shared" si="362"/>
        <v>2018</v>
      </c>
      <c r="B11593" s="72" t="s">
        <v>2228</v>
      </c>
      <c r="C11593" s="73" t="s">
        <v>138</v>
      </c>
      <c r="D11593" s="74" t="str">
        <f t="shared" si="363"/>
        <v>dez/2018</v>
      </c>
      <c r="E11593" s="53">
        <v>43438</v>
      </c>
      <c r="F11593" s="75">
        <v>8129</v>
      </c>
      <c r="G11593" s="72" t="s">
        <v>2229</v>
      </c>
      <c r="H11593" s="49" t="s">
        <v>3123</v>
      </c>
      <c r="I11593" s="49" t="s">
        <v>2182</v>
      </c>
      <c r="J11593" s="76">
        <v>-3757.2</v>
      </c>
      <c r="K11593" s="83" t="str">
        <f>IFERROR(IFERROR(VLOOKUP(I11593,'DE-PARA'!B:D,3,0),VLOOKUP(I11593,'DE-PARA'!C:D,2,0)),"NÃO ENCONTRADO")</f>
        <v>Materiais</v>
      </c>
      <c r="L11593" s="50" t="str">
        <f>VLOOKUP(K11593,'Base -Receita-Despesa'!$B:$AS,1,FALSE)</f>
        <v>Materiais</v>
      </c>
    </row>
    <row r="11594" spans="1:12" ht="15" customHeight="1" x14ac:dyDescent="0.3">
      <c r="A11594" s="82" t="str">
        <f t="shared" si="362"/>
        <v>2018</v>
      </c>
      <c r="B11594" s="72" t="s">
        <v>2228</v>
      </c>
      <c r="C11594" s="73" t="s">
        <v>138</v>
      </c>
      <c r="D11594" s="74" t="str">
        <f t="shared" si="363"/>
        <v>dez/2018</v>
      </c>
      <c r="E11594" s="53">
        <v>43438</v>
      </c>
      <c r="F11594" s="75" t="s">
        <v>3274</v>
      </c>
      <c r="G11594" s="72" t="s">
        <v>2229</v>
      </c>
      <c r="H11594" s="49" t="s">
        <v>3275</v>
      </c>
      <c r="I11594" s="49" t="s">
        <v>195</v>
      </c>
      <c r="J11594" s="76">
        <v>-128104.25</v>
      </c>
      <c r="K11594" s="83" t="str">
        <f>IFERROR(IFERROR(VLOOKUP(I11594,'DE-PARA'!B:D,3,0),VLOOKUP(I11594,'DE-PARA'!C:D,2,0)),"NÃO ENCONTRADO")</f>
        <v>Encargos sobre Folha de Pagamento</v>
      </c>
      <c r="L11594" s="50" t="str">
        <f>VLOOKUP(K11594,'Base -Receita-Despesa'!$B:$AS,1,FALSE)</f>
        <v>Encargos sobre Folha de Pagamento</v>
      </c>
    </row>
    <row r="11595" spans="1:12" ht="15" customHeight="1" x14ac:dyDescent="0.3">
      <c r="A11595" s="82" t="str">
        <f t="shared" si="362"/>
        <v>2018</v>
      </c>
      <c r="B11595" s="72" t="s">
        <v>2228</v>
      </c>
      <c r="C11595" s="73" t="s">
        <v>138</v>
      </c>
      <c r="D11595" s="74" t="str">
        <f t="shared" si="363"/>
        <v>dez/2018</v>
      </c>
      <c r="E11595" s="53">
        <v>43438</v>
      </c>
      <c r="F11595" s="75" t="s">
        <v>3274</v>
      </c>
      <c r="G11595" s="72" t="s">
        <v>2229</v>
      </c>
      <c r="H11595" s="49" t="s">
        <v>3275</v>
      </c>
      <c r="I11595" s="49" t="s">
        <v>562</v>
      </c>
      <c r="J11595" s="76">
        <v>-7199.45</v>
      </c>
      <c r="K11595" s="83" t="str">
        <f>IFERROR(IFERROR(VLOOKUP(I11595,'DE-PARA'!B:D,3,0),VLOOKUP(I11595,'DE-PARA'!C:D,2,0)),"NÃO ENCONTRADO")</f>
        <v>Outras Saídas</v>
      </c>
      <c r="L11595" s="50" t="str">
        <f>VLOOKUP(K11595,'Base -Receita-Despesa'!$B:$AS,1,FALSE)</f>
        <v>Outras Saídas</v>
      </c>
    </row>
    <row r="11596" spans="1:12" ht="15" customHeight="1" x14ac:dyDescent="0.3">
      <c r="A11596" s="82" t="str">
        <f t="shared" si="362"/>
        <v>2018</v>
      </c>
      <c r="B11596" s="72" t="s">
        <v>2228</v>
      </c>
      <c r="C11596" s="73" t="s">
        <v>138</v>
      </c>
      <c r="D11596" s="74" t="str">
        <f t="shared" si="363"/>
        <v>dez/2018</v>
      </c>
      <c r="E11596" s="53">
        <v>43438</v>
      </c>
      <c r="F11596" s="75">
        <v>312838</v>
      </c>
      <c r="G11596" s="72" t="s">
        <v>2229</v>
      </c>
      <c r="H11596" s="49" t="s">
        <v>2423</v>
      </c>
      <c r="I11596" s="49" t="s">
        <v>2182</v>
      </c>
      <c r="J11596" s="76">
        <v>-884</v>
      </c>
      <c r="K11596" s="83" t="str">
        <f>IFERROR(IFERROR(VLOOKUP(I11596,'DE-PARA'!B:D,3,0),VLOOKUP(I11596,'DE-PARA'!C:D,2,0)),"NÃO ENCONTRADO")</f>
        <v>Materiais</v>
      </c>
      <c r="L11596" s="50" t="str">
        <f>VLOOKUP(K11596,'Base -Receita-Despesa'!$B:$AS,1,FALSE)</f>
        <v>Materiais</v>
      </c>
    </row>
    <row r="11597" spans="1:12" ht="15" customHeight="1" x14ac:dyDescent="0.3">
      <c r="A11597" s="82" t="str">
        <f t="shared" si="362"/>
        <v>2018</v>
      </c>
      <c r="B11597" s="72" t="s">
        <v>2228</v>
      </c>
      <c r="C11597" s="73" t="s">
        <v>138</v>
      </c>
      <c r="D11597" s="74" t="str">
        <f t="shared" si="363"/>
        <v>dez/2018</v>
      </c>
      <c r="E11597" s="53">
        <v>43438</v>
      </c>
      <c r="F11597" s="75">
        <v>312838</v>
      </c>
      <c r="G11597" s="72" t="s">
        <v>2229</v>
      </c>
      <c r="H11597" s="49" t="s">
        <v>2423</v>
      </c>
      <c r="I11597" s="49" t="s">
        <v>562</v>
      </c>
      <c r="J11597" s="76">
        <v>-156.94999999999999</v>
      </c>
      <c r="K11597" s="83" t="str">
        <f>IFERROR(IFERROR(VLOOKUP(I11597,'DE-PARA'!B:D,3,0),VLOOKUP(I11597,'DE-PARA'!C:D,2,0)),"NÃO ENCONTRADO")</f>
        <v>Outras Saídas</v>
      </c>
      <c r="L11597" s="50" t="str">
        <f>VLOOKUP(K11597,'Base -Receita-Despesa'!$B:$AS,1,FALSE)</f>
        <v>Outras Saídas</v>
      </c>
    </row>
    <row r="11598" spans="1:12" ht="15" customHeight="1" x14ac:dyDescent="0.3">
      <c r="A11598" s="82" t="str">
        <f t="shared" si="362"/>
        <v>2018</v>
      </c>
      <c r="B11598" s="72" t="s">
        <v>2228</v>
      </c>
      <c r="C11598" s="73" t="s">
        <v>138</v>
      </c>
      <c r="D11598" s="74" t="str">
        <f t="shared" si="363"/>
        <v>dez/2018</v>
      </c>
      <c r="E11598" s="53">
        <v>43438</v>
      </c>
      <c r="F11598" s="75">
        <v>18358</v>
      </c>
      <c r="G11598" s="72" t="s">
        <v>2232</v>
      </c>
      <c r="H11598" s="49" t="s">
        <v>3244</v>
      </c>
      <c r="I11598" s="49" t="s">
        <v>2182</v>
      </c>
      <c r="J11598" s="76">
        <v>-1175</v>
      </c>
      <c r="K11598" s="83" t="str">
        <f>IFERROR(IFERROR(VLOOKUP(I11598,'DE-PARA'!B:D,3,0),VLOOKUP(I11598,'DE-PARA'!C:D,2,0)),"NÃO ENCONTRADO")</f>
        <v>Materiais</v>
      </c>
      <c r="L11598" s="50" t="str">
        <f>VLOOKUP(K11598,'Base -Receita-Despesa'!$B:$AS,1,FALSE)</f>
        <v>Materiais</v>
      </c>
    </row>
    <row r="11599" spans="1:12" ht="15" customHeight="1" x14ac:dyDescent="0.3">
      <c r="A11599" s="82" t="str">
        <f t="shared" si="362"/>
        <v>2018</v>
      </c>
      <c r="B11599" s="72" t="s">
        <v>2228</v>
      </c>
      <c r="C11599" s="73" t="s">
        <v>138</v>
      </c>
      <c r="D11599" s="74" t="str">
        <f t="shared" si="363"/>
        <v>dez/2018</v>
      </c>
      <c r="E11599" s="53">
        <v>43438</v>
      </c>
      <c r="F11599" s="75">
        <v>18358</v>
      </c>
      <c r="G11599" s="72" t="s">
        <v>2232</v>
      </c>
      <c r="H11599" s="49" t="s">
        <v>3244</v>
      </c>
      <c r="I11599" s="49" t="s">
        <v>562</v>
      </c>
      <c r="J11599" s="76">
        <v>-202.71</v>
      </c>
      <c r="K11599" s="83" t="str">
        <f>IFERROR(IFERROR(VLOOKUP(I11599,'DE-PARA'!B:D,3,0),VLOOKUP(I11599,'DE-PARA'!C:D,2,0)),"NÃO ENCONTRADO")</f>
        <v>Outras Saídas</v>
      </c>
      <c r="L11599" s="50" t="str">
        <f>VLOOKUP(K11599,'Base -Receita-Despesa'!$B:$AS,1,FALSE)</f>
        <v>Outras Saídas</v>
      </c>
    </row>
    <row r="11600" spans="1:12" ht="15" customHeight="1" x14ac:dyDescent="0.3">
      <c r="A11600" s="82" t="str">
        <f t="shared" si="362"/>
        <v>2018</v>
      </c>
      <c r="B11600" s="72" t="s">
        <v>2228</v>
      </c>
      <c r="C11600" s="73" t="s">
        <v>138</v>
      </c>
      <c r="D11600" s="74" t="str">
        <f t="shared" si="363"/>
        <v>dez/2018</v>
      </c>
      <c r="E11600" s="53">
        <v>43438</v>
      </c>
      <c r="F11600" s="75">
        <v>37020</v>
      </c>
      <c r="G11600" s="72" t="s">
        <v>2229</v>
      </c>
      <c r="H11600" s="49" t="s">
        <v>2454</v>
      </c>
      <c r="I11600" s="49" t="s">
        <v>2189</v>
      </c>
      <c r="J11600" s="76">
        <v>-270</v>
      </c>
      <c r="K11600" s="83" t="str">
        <f>IFERROR(IFERROR(VLOOKUP(I11600,'DE-PARA'!B:D,3,0),VLOOKUP(I11600,'DE-PARA'!C:D,2,0)),"NÃO ENCONTRADO")</f>
        <v>Materiais</v>
      </c>
      <c r="L11600" s="50" t="str">
        <f>VLOOKUP(K11600,'Base -Receita-Despesa'!$B:$AS,1,FALSE)</f>
        <v>Materiais</v>
      </c>
    </row>
    <row r="11601" spans="1:12" ht="15" customHeight="1" x14ac:dyDescent="0.3">
      <c r="A11601" s="82" t="str">
        <f t="shared" si="362"/>
        <v>2018</v>
      </c>
      <c r="B11601" s="72" t="s">
        <v>2228</v>
      </c>
      <c r="C11601" s="73" t="s">
        <v>138</v>
      </c>
      <c r="D11601" s="74" t="str">
        <f t="shared" si="363"/>
        <v>dez/2018</v>
      </c>
      <c r="E11601" s="53">
        <v>43438</v>
      </c>
      <c r="F11601" s="75">
        <v>37020</v>
      </c>
      <c r="G11601" s="72" t="s">
        <v>2229</v>
      </c>
      <c r="H11601" s="49" t="s">
        <v>2454</v>
      </c>
      <c r="I11601" s="49" t="s">
        <v>562</v>
      </c>
      <c r="J11601" s="76">
        <v>-79.73</v>
      </c>
      <c r="K11601" s="83" t="str">
        <f>IFERROR(IFERROR(VLOOKUP(I11601,'DE-PARA'!B:D,3,0),VLOOKUP(I11601,'DE-PARA'!C:D,2,0)),"NÃO ENCONTRADO")</f>
        <v>Outras Saídas</v>
      </c>
      <c r="L11601" s="50" t="str">
        <f>VLOOKUP(K11601,'Base -Receita-Despesa'!$B:$AS,1,FALSE)</f>
        <v>Outras Saídas</v>
      </c>
    </row>
    <row r="11602" spans="1:12" ht="15" customHeight="1" x14ac:dyDescent="0.3">
      <c r="A11602" s="82" t="str">
        <f t="shared" si="362"/>
        <v>2018</v>
      </c>
      <c r="B11602" s="72" t="s">
        <v>2228</v>
      </c>
      <c r="C11602" s="73" t="s">
        <v>138</v>
      </c>
      <c r="D11602" s="74" t="str">
        <f t="shared" si="363"/>
        <v>dez/2018</v>
      </c>
      <c r="E11602" s="53">
        <v>43438</v>
      </c>
      <c r="F11602" s="75">
        <v>258272</v>
      </c>
      <c r="G11602" s="72" t="s">
        <v>2232</v>
      </c>
      <c r="H11602" s="49" t="s">
        <v>2452</v>
      </c>
      <c r="I11602" s="49" t="s">
        <v>2182</v>
      </c>
      <c r="J11602" s="76">
        <v>-370.5</v>
      </c>
      <c r="K11602" s="83" t="str">
        <f>IFERROR(IFERROR(VLOOKUP(I11602,'DE-PARA'!B:D,3,0),VLOOKUP(I11602,'DE-PARA'!C:D,2,0)),"NÃO ENCONTRADO")</f>
        <v>Materiais</v>
      </c>
      <c r="L11602" s="50" t="str">
        <f>VLOOKUP(K11602,'Base -Receita-Despesa'!$B:$AS,1,FALSE)</f>
        <v>Materiais</v>
      </c>
    </row>
    <row r="11603" spans="1:12" ht="15" customHeight="1" x14ac:dyDescent="0.3">
      <c r="A11603" s="82" t="str">
        <f t="shared" si="362"/>
        <v>2018</v>
      </c>
      <c r="B11603" s="72" t="s">
        <v>2228</v>
      </c>
      <c r="C11603" s="73" t="s">
        <v>138</v>
      </c>
      <c r="D11603" s="74" t="str">
        <f t="shared" si="363"/>
        <v>dez/2018</v>
      </c>
      <c r="E11603" s="53">
        <v>43438</v>
      </c>
      <c r="F11603" s="75">
        <v>258272</v>
      </c>
      <c r="G11603" s="72" t="s">
        <v>2232</v>
      </c>
      <c r="H11603" s="49" t="s">
        <v>2452</v>
      </c>
      <c r="I11603" s="49" t="s">
        <v>562</v>
      </c>
      <c r="J11603" s="76">
        <v>-111.19</v>
      </c>
      <c r="K11603" s="83" t="str">
        <f>IFERROR(IFERROR(VLOOKUP(I11603,'DE-PARA'!B:D,3,0),VLOOKUP(I11603,'DE-PARA'!C:D,2,0)),"NÃO ENCONTRADO")</f>
        <v>Outras Saídas</v>
      </c>
      <c r="L11603" s="50" t="str">
        <f>VLOOKUP(K11603,'Base -Receita-Despesa'!$B:$AS,1,FALSE)</f>
        <v>Outras Saídas</v>
      </c>
    </row>
    <row r="11604" spans="1:12" ht="15" customHeight="1" x14ac:dyDescent="0.3">
      <c r="A11604" s="82" t="str">
        <f t="shared" si="362"/>
        <v>2018</v>
      </c>
      <c r="B11604" s="72" t="s">
        <v>2228</v>
      </c>
      <c r="C11604" s="73" t="s">
        <v>138</v>
      </c>
      <c r="D11604" s="74" t="str">
        <f t="shared" si="363"/>
        <v>dez/2018</v>
      </c>
      <c r="E11604" s="53">
        <v>43438</v>
      </c>
      <c r="F11604" s="75">
        <v>18461</v>
      </c>
      <c r="G11604" s="72" t="s">
        <v>2229</v>
      </c>
      <c r="H11604" s="49" t="s">
        <v>3244</v>
      </c>
      <c r="I11604" s="49" t="s">
        <v>2182</v>
      </c>
      <c r="J11604" s="76">
        <v>-600</v>
      </c>
      <c r="K11604" s="83" t="str">
        <f>IFERROR(IFERROR(VLOOKUP(I11604,'DE-PARA'!B:D,3,0),VLOOKUP(I11604,'DE-PARA'!C:D,2,0)),"NÃO ENCONTRADO")</f>
        <v>Materiais</v>
      </c>
      <c r="L11604" s="50" t="str">
        <f>VLOOKUP(K11604,'Base -Receita-Despesa'!$B:$AS,1,FALSE)</f>
        <v>Materiais</v>
      </c>
    </row>
    <row r="11605" spans="1:12" ht="15" customHeight="1" x14ac:dyDescent="0.3">
      <c r="A11605" s="82" t="str">
        <f t="shared" si="362"/>
        <v>2018</v>
      </c>
      <c r="B11605" s="72" t="s">
        <v>2228</v>
      </c>
      <c r="C11605" s="73" t="s">
        <v>138</v>
      </c>
      <c r="D11605" s="74" t="str">
        <f t="shared" si="363"/>
        <v>dez/2018</v>
      </c>
      <c r="E11605" s="53">
        <v>43438</v>
      </c>
      <c r="F11605" s="75">
        <v>18461</v>
      </c>
      <c r="G11605" s="72" t="s">
        <v>2229</v>
      </c>
      <c r="H11605" s="49" t="s">
        <v>3244</v>
      </c>
      <c r="I11605" s="49" t="s">
        <v>562</v>
      </c>
      <c r="J11605" s="76">
        <v>-156.94999999999999</v>
      </c>
      <c r="K11605" s="83" t="str">
        <f>IFERROR(IFERROR(VLOOKUP(I11605,'DE-PARA'!B:D,3,0),VLOOKUP(I11605,'DE-PARA'!C:D,2,0)),"NÃO ENCONTRADO")</f>
        <v>Outras Saídas</v>
      </c>
      <c r="L11605" s="50" t="str">
        <f>VLOOKUP(K11605,'Base -Receita-Despesa'!$B:$AS,1,FALSE)</f>
        <v>Outras Saídas</v>
      </c>
    </row>
    <row r="11606" spans="1:12" ht="15" customHeight="1" x14ac:dyDescent="0.3">
      <c r="A11606" s="82" t="str">
        <f t="shared" si="362"/>
        <v>2018</v>
      </c>
      <c r="B11606" s="72" t="s">
        <v>2228</v>
      </c>
      <c r="C11606" s="73" t="s">
        <v>138</v>
      </c>
      <c r="D11606" s="74" t="str">
        <f t="shared" si="363"/>
        <v>dez/2018</v>
      </c>
      <c r="E11606" s="53">
        <v>43438</v>
      </c>
      <c r="F11606" s="75">
        <v>260865</v>
      </c>
      <c r="G11606" s="72" t="s">
        <v>2284</v>
      </c>
      <c r="H11606" s="49" t="s">
        <v>2452</v>
      </c>
      <c r="I11606" s="49" t="s">
        <v>2182</v>
      </c>
      <c r="J11606" s="76">
        <v>-1390.33</v>
      </c>
      <c r="K11606" s="83" t="str">
        <f>IFERROR(IFERROR(VLOOKUP(I11606,'DE-PARA'!B:D,3,0),VLOOKUP(I11606,'DE-PARA'!C:D,2,0)),"NÃO ENCONTRADO")</f>
        <v>Materiais</v>
      </c>
      <c r="L11606" s="50" t="str">
        <f>VLOOKUP(K11606,'Base -Receita-Despesa'!$B:$AS,1,FALSE)</f>
        <v>Materiais</v>
      </c>
    </row>
    <row r="11607" spans="1:12" ht="15" customHeight="1" x14ac:dyDescent="0.3">
      <c r="A11607" s="82" t="str">
        <f t="shared" si="362"/>
        <v>2018</v>
      </c>
      <c r="B11607" s="72" t="s">
        <v>2228</v>
      </c>
      <c r="C11607" s="73" t="s">
        <v>138</v>
      </c>
      <c r="D11607" s="74" t="str">
        <f t="shared" si="363"/>
        <v>dez/2018</v>
      </c>
      <c r="E11607" s="53">
        <v>43438</v>
      </c>
      <c r="F11607" s="75">
        <v>260865</v>
      </c>
      <c r="G11607" s="72" t="s">
        <v>2284</v>
      </c>
      <c r="H11607" s="49" t="s">
        <v>2452</v>
      </c>
      <c r="I11607" s="49" t="s">
        <v>562</v>
      </c>
      <c r="J11607" s="76">
        <v>-202.71</v>
      </c>
      <c r="K11607" s="83" t="str">
        <f>IFERROR(IFERROR(VLOOKUP(I11607,'DE-PARA'!B:D,3,0),VLOOKUP(I11607,'DE-PARA'!C:D,2,0)),"NÃO ENCONTRADO")</f>
        <v>Outras Saídas</v>
      </c>
      <c r="L11607" s="50" t="str">
        <f>VLOOKUP(K11607,'Base -Receita-Despesa'!$B:$AS,1,FALSE)</f>
        <v>Outras Saídas</v>
      </c>
    </row>
    <row r="11608" spans="1:12" ht="15" customHeight="1" x14ac:dyDescent="0.3">
      <c r="A11608" s="82" t="str">
        <f t="shared" si="362"/>
        <v>2018</v>
      </c>
      <c r="B11608" s="72" t="s">
        <v>2228</v>
      </c>
      <c r="C11608" s="73" t="s">
        <v>138</v>
      </c>
      <c r="D11608" s="74" t="str">
        <f t="shared" si="363"/>
        <v>dez/2018</v>
      </c>
      <c r="E11608" s="53">
        <v>43438</v>
      </c>
      <c r="F11608" s="75">
        <v>257997</v>
      </c>
      <c r="G11608" s="72" t="s">
        <v>2232</v>
      </c>
      <c r="H11608" s="49" t="s">
        <v>2452</v>
      </c>
      <c r="I11608" s="49" t="s">
        <v>2182</v>
      </c>
      <c r="J11608" s="76">
        <v>-620.20000000000005</v>
      </c>
      <c r="K11608" s="83" t="str">
        <f>IFERROR(IFERROR(VLOOKUP(I11608,'DE-PARA'!B:D,3,0),VLOOKUP(I11608,'DE-PARA'!C:D,2,0)),"NÃO ENCONTRADO")</f>
        <v>Materiais</v>
      </c>
      <c r="L11608" s="50" t="str">
        <f>VLOOKUP(K11608,'Base -Receita-Despesa'!$B:$AS,1,FALSE)</f>
        <v>Materiais</v>
      </c>
    </row>
    <row r="11609" spans="1:12" ht="15" customHeight="1" x14ac:dyDescent="0.3">
      <c r="A11609" s="82" t="str">
        <f t="shared" si="362"/>
        <v>2018</v>
      </c>
      <c r="B11609" s="72" t="s">
        <v>2228</v>
      </c>
      <c r="C11609" s="73" t="s">
        <v>138</v>
      </c>
      <c r="D11609" s="74" t="str">
        <f t="shared" si="363"/>
        <v>dez/2018</v>
      </c>
      <c r="E11609" s="53">
        <v>43438</v>
      </c>
      <c r="F11609" s="75">
        <v>257997</v>
      </c>
      <c r="G11609" s="72" t="s">
        <v>2232</v>
      </c>
      <c r="H11609" s="49" t="s">
        <v>2452</v>
      </c>
      <c r="I11609" s="49" t="s">
        <v>562</v>
      </c>
      <c r="J11609" s="76">
        <v>-156.94999999999999</v>
      </c>
      <c r="K11609" s="83" t="str">
        <f>IFERROR(IFERROR(VLOOKUP(I11609,'DE-PARA'!B:D,3,0),VLOOKUP(I11609,'DE-PARA'!C:D,2,0)),"NÃO ENCONTRADO")</f>
        <v>Outras Saídas</v>
      </c>
      <c r="L11609" s="50" t="str">
        <f>VLOOKUP(K11609,'Base -Receita-Despesa'!$B:$AS,1,FALSE)</f>
        <v>Outras Saídas</v>
      </c>
    </row>
    <row r="11610" spans="1:12" ht="15" customHeight="1" x14ac:dyDescent="0.3">
      <c r="A11610" s="82" t="str">
        <f t="shared" si="362"/>
        <v>2018</v>
      </c>
      <c r="B11610" s="72" t="s">
        <v>2228</v>
      </c>
      <c r="C11610" s="73" t="s">
        <v>138</v>
      </c>
      <c r="D11610" s="74" t="str">
        <f t="shared" si="363"/>
        <v>dez/2018</v>
      </c>
      <c r="E11610" s="53">
        <v>43438</v>
      </c>
      <c r="F11610" s="75">
        <v>1076377</v>
      </c>
      <c r="G11610" s="72" t="s">
        <v>2284</v>
      </c>
      <c r="H11610" s="49" t="s">
        <v>2443</v>
      </c>
      <c r="I11610" s="49" t="s">
        <v>2182</v>
      </c>
      <c r="J11610" s="76">
        <v>-205.4</v>
      </c>
      <c r="K11610" s="83" t="str">
        <f>IFERROR(IFERROR(VLOOKUP(I11610,'DE-PARA'!B:D,3,0),VLOOKUP(I11610,'DE-PARA'!C:D,2,0)),"NÃO ENCONTRADO")</f>
        <v>Materiais</v>
      </c>
      <c r="L11610" s="50" t="str">
        <f>VLOOKUP(K11610,'Base -Receita-Despesa'!$B:$AS,1,FALSE)</f>
        <v>Materiais</v>
      </c>
    </row>
    <row r="11611" spans="1:12" ht="15" customHeight="1" x14ac:dyDescent="0.3">
      <c r="A11611" s="82" t="str">
        <f t="shared" si="362"/>
        <v>2018</v>
      </c>
      <c r="B11611" s="72" t="s">
        <v>2228</v>
      </c>
      <c r="C11611" s="73" t="s">
        <v>138</v>
      </c>
      <c r="D11611" s="74" t="str">
        <f t="shared" si="363"/>
        <v>dez/2018</v>
      </c>
      <c r="E11611" s="53">
        <v>43438</v>
      </c>
      <c r="F11611" s="75">
        <v>1076377</v>
      </c>
      <c r="G11611" s="72" t="s">
        <v>2284</v>
      </c>
      <c r="H11611" s="49" t="s">
        <v>2443</v>
      </c>
      <c r="I11611" s="49" t="s">
        <v>562</v>
      </c>
      <c r="J11611" s="76">
        <v>-79.73</v>
      </c>
      <c r="K11611" s="83" t="str">
        <f>IFERROR(IFERROR(VLOOKUP(I11611,'DE-PARA'!B:D,3,0),VLOOKUP(I11611,'DE-PARA'!C:D,2,0)),"NÃO ENCONTRADO")</f>
        <v>Outras Saídas</v>
      </c>
      <c r="L11611" s="50" t="str">
        <f>VLOOKUP(K11611,'Base -Receita-Despesa'!$B:$AS,1,FALSE)</f>
        <v>Outras Saídas</v>
      </c>
    </row>
    <row r="11612" spans="1:12" ht="15" customHeight="1" x14ac:dyDescent="0.3">
      <c r="A11612" s="82" t="str">
        <f t="shared" si="362"/>
        <v>2018</v>
      </c>
      <c r="B11612" s="72" t="s">
        <v>2228</v>
      </c>
      <c r="C11612" s="73" t="s">
        <v>138</v>
      </c>
      <c r="D11612" s="74" t="str">
        <f t="shared" si="363"/>
        <v>dez/2018</v>
      </c>
      <c r="E11612" s="53">
        <v>43438</v>
      </c>
      <c r="F11612" s="75">
        <v>1075909</v>
      </c>
      <c r="G11612" s="72" t="s">
        <v>2229</v>
      </c>
      <c r="H11612" s="49" t="s">
        <v>2443</v>
      </c>
      <c r="I11612" s="49" t="s">
        <v>2181</v>
      </c>
      <c r="J11612" s="76">
        <v>-805.5</v>
      </c>
      <c r="K11612" s="83" t="str">
        <f>IFERROR(IFERROR(VLOOKUP(I11612,'DE-PARA'!B:D,3,0),VLOOKUP(I11612,'DE-PARA'!C:D,2,0)),"NÃO ENCONTRADO")</f>
        <v>Materiais</v>
      </c>
      <c r="L11612" s="50" t="str">
        <f>VLOOKUP(K11612,'Base -Receita-Despesa'!$B:$AS,1,FALSE)</f>
        <v>Materiais</v>
      </c>
    </row>
    <row r="11613" spans="1:12" ht="15" customHeight="1" x14ac:dyDescent="0.3">
      <c r="A11613" s="82" t="str">
        <f t="shared" si="362"/>
        <v>2018</v>
      </c>
      <c r="B11613" s="72" t="s">
        <v>2228</v>
      </c>
      <c r="C11613" s="73" t="s">
        <v>138</v>
      </c>
      <c r="D11613" s="74" t="str">
        <f t="shared" si="363"/>
        <v>dez/2018</v>
      </c>
      <c r="E11613" s="53">
        <v>43438</v>
      </c>
      <c r="F11613" s="75">
        <v>1075909</v>
      </c>
      <c r="G11613" s="72" t="s">
        <v>2229</v>
      </c>
      <c r="H11613" s="49" t="s">
        <v>2443</v>
      </c>
      <c r="I11613" s="49" t="s">
        <v>562</v>
      </c>
      <c r="J11613" s="76">
        <v>-156.94999999999999</v>
      </c>
      <c r="K11613" s="83" t="str">
        <f>IFERROR(IFERROR(VLOOKUP(I11613,'DE-PARA'!B:D,3,0),VLOOKUP(I11613,'DE-PARA'!C:D,2,0)),"NÃO ENCONTRADO")</f>
        <v>Outras Saídas</v>
      </c>
      <c r="L11613" s="50" t="str">
        <f>VLOOKUP(K11613,'Base -Receita-Despesa'!$B:$AS,1,FALSE)</f>
        <v>Outras Saídas</v>
      </c>
    </row>
    <row r="11614" spans="1:12" ht="15" customHeight="1" x14ac:dyDescent="0.3">
      <c r="A11614" s="82" t="str">
        <f t="shared" si="362"/>
        <v>2018</v>
      </c>
      <c r="B11614" s="72" t="s">
        <v>2228</v>
      </c>
      <c r="C11614" s="73" t="s">
        <v>138</v>
      </c>
      <c r="D11614" s="74" t="str">
        <f t="shared" si="363"/>
        <v>dez/2018</v>
      </c>
      <c r="E11614" s="53">
        <v>43438</v>
      </c>
      <c r="F11614" s="75">
        <v>74580</v>
      </c>
      <c r="G11614" s="72" t="s">
        <v>2232</v>
      </c>
      <c r="H11614" s="49" t="s">
        <v>359</v>
      </c>
      <c r="I11614" s="49" t="s">
        <v>2181</v>
      </c>
      <c r="J11614" s="76">
        <v>-1299.5</v>
      </c>
      <c r="K11614" s="83" t="str">
        <f>IFERROR(IFERROR(VLOOKUP(I11614,'DE-PARA'!B:D,3,0),VLOOKUP(I11614,'DE-PARA'!C:D,2,0)),"NÃO ENCONTRADO")</f>
        <v>Materiais</v>
      </c>
      <c r="L11614" s="50" t="str">
        <f>VLOOKUP(K11614,'Base -Receita-Despesa'!$B:$AS,1,FALSE)</f>
        <v>Materiais</v>
      </c>
    </row>
    <row r="11615" spans="1:12" ht="15" customHeight="1" x14ac:dyDescent="0.3">
      <c r="A11615" s="82" t="str">
        <f t="shared" si="362"/>
        <v>2018</v>
      </c>
      <c r="B11615" s="72" t="s">
        <v>2228</v>
      </c>
      <c r="C11615" s="73" t="s">
        <v>138</v>
      </c>
      <c r="D11615" s="74" t="str">
        <f t="shared" si="363"/>
        <v>dez/2018</v>
      </c>
      <c r="E11615" s="53">
        <v>43438</v>
      </c>
      <c r="F11615" s="75">
        <v>75035</v>
      </c>
      <c r="G11615" s="72" t="s">
        <v>2229</v>
      </c>
      <c r="H11615" s="49" t="s">
        <v>359</v>
      </c>
      <c r="I11615" s="49" t="s">
        <v>2182</v>
      </c>
      <c r="J11615" s="76">
        <v>-100</v>
      </c>
      <c r="K11615" s="83" t="str">
        <f>IFERROR(IFERROR(VLOOKUP(I11615,'DE-PARA'!B:D,3,0),VLOOKUP(I11615,'DE-PARA'!C:D,2,0)),"NÃO ENCONTRADO")</f>
        <v>Materiais</v>
      </c>
      <c r="L11615" s="50" t="str">
        <f>VLOOKUP(K11615,'Base -Receita-Despesa'!$B:$AS,1,FALSE)</f>
        <v>Materiais</v>
      </c>
    </row>
    <row r="11616" spans="1:12" ht="15" customHeight="1" x14ac:dyDescent="0.3">
      <c r="A11616" s="82" t="str">
        <f t="shared" si="362"/>
        <v>2018</v>
      </c>
      <c r="B11616" s="72" t="s">
        <v>2228</v>
      </c>
      <c r="C11616" s="73" t="s">
        <v>138</v>
      </c>
      <c r="D11616" s="74" t="str">
        <f t="shared" si="363"/>
        <v>dez/2018</v>
      </c>
      <c r="E11616" s="53">
        <v>43438</v>
      </c>
      <c r="F11616" s="75">
        <v>74580</v>
      </c>
      <c r="G11616" s="72" t="s">
        <v>2284</v>
      </c>
      <c r="H11616" s="49" t="s">
        <v>359</v>
      </c>
      <c r="I11616" s="49" t="s">
        <v>2181</v>
      </c>
      <c r="J11616" s="76">
        <v>-1299.5</v>
      </c>
      <c r="K11616" s="83" t="str">
        <f>IFERROR(IFERROR(VLOOKUP(I11616,'DE-PARA'!B:D,3,0),VLOOKUP(I11616,'DE-PARA'!C:D,2,0)),"NÃO ENCONTRADO")</f>
        <v>Materiais</v>
      </c>
      <c r="L11616" s="50" t="str">
        <f>VLOOKUP(K11616,'Base -Receita-Despesa'!$B:$AS,1,FALSE)</f>
        <v>Materiais</v>
      </c>
    </row>
    <row r="11617" spans="1:12" ht="15" customHeight="1" x14ac:dyDescent="0.3">
      <c r="A11617" s="82" t="str">
        <f t="shared" si="362"/>
        <v>2018</v>
      </c>
      <c r="B11617" s="72" t="s">
        <v>2228</v>
      </c>
      <c r="C11617" s="73" t="s">
        <v>138</v>
      </c>
      <c r="D11617" s="74" t="str">
        <f t="shared" si="363"/>
        <v>dez/2018</v>
      </c>
      <c r="E11617" s="53">
        <v>43438</v>
      </c>
      <c r="F11617" s="75">
        <v>75031</v>
      </c>
      <c r="G11617" s="72" t="s">
        <v>2229</v>
      </c>
      <c r="H11617" s="49" t="s">
        <v>359</v>
      </c>
      <c r="I11617" s="49" t="s">
        <v>2181</v>
      </c>
      <c r="J11617" s="76">
        <v>-385</v>
      </c>
      <c r="K11617" s="83" t="str">
        <f>IFERROR(IFERROR(VLOOKUP(I11617,'DE-PARA'!B:D,3,0),VLOOKUP(I11617,'DE-PARA'!C:D,2,0)),"NÃO ENCONTRADO")</f>
        <v>Materiais</v>
      </c>
      <c r="L11617" s="50" t="str">
        <f>VLOOKUP(K11617,'Base -Receita-Despesa'!$B:$AS,1,FALSE)</f>
        <v>Materiais</v>
      </c>
    </row>
    <row r="11618" spans="1:12" ht="15" customHeight="1" x14ac:dyDescent="0.3">
      <c r="A11618" s="82" t="str">
        <f t="shared" si="362"/>
        <v>2018</v>
      </c>
      <c r="B11618" s="72" t="s">
        <v>2228</v>
      </c>
      <c r="C11618" s="73" t="s">
        <v>138</v>
      </c>
      <c r="D11618" s="74" t="str">
        <f t="shared" si="363"/>
        <v>dez/2018</v>
      </c>
      <c r="E11618" s="53">
        <v>43438</v>
      </c>
      <c r="F11618" s="75">
        <v>74350</v>
      </c>
      <c r="G11618" s="72" t="s">
        <v>2229</v>
      </c>
      <c r="H11618" s="49" t="s">
        <v>359</v>
      </c>
      <c r="I11618" s="49" t="s">
        <v>2182</v>
      </c>
      <c r="J11618" s="76">
        <v>-450</v>
      </c>
      <c r="K11618" s="83" t="str">
        <f>IFERROR(IFERROR(VLOOKUP(I11618,'DE-PARA'!B:D,3,0),VLOOKUP(I11618,'DE-PARA'!C:D,2,0)),"NÃO ENCONTRADO")</f>
        <v>Materiais</v>
      </c>
      <c r="L11618" s="50" t="str">
        <f>VLOOKUP(K11618,'Base -Receita-Despesa'!$B:$AS,1,FALSE)</f>
        <v>Materiais</v>
      </c>
    </row>
    <row r="11619" spans="1:12" ht="15" customHeight="1" x14ac:dyDescent="0.3">
      <c r="A11619" s="82" t="str">
        <f t="shared" si="362"/>
        <v>2018</v>
      </c>
      <c r="B11619" s="72" t="s">
        <v>2228</v>
      </c>
      <c r="C11619" s="73" t="s">
        <v>138</v>
      </c>
      <c r="D11619" s="74" t="str">
        <f t="shared" si="363"/>
        <v>dez/2018</v>
      </c>
      <c r="E11619" s="53">
        <v>43438</v>
      </c>
      <c r="F11619" s="75">
        <v>74401</v>
      </c>
      <c r="G11619" s="72" t="s">
        <v>2229</v>
      </c>
      <c r="H11619" s="49" t="s">
        <v>359</v>
      </c>
      <c r="I11619" s="49" t="s">
        <v>2181</v>
      </c>
      <c r="J11619" s="76">
        <v>-119</v>
      </c>
      <c r="K11619" s="83" t="str">
        <f>IFERROR(IFERROR(VLOOKUP(I11619,'DE-PARA'!B:D,3,0),VLOOKUP(I11619,'DE-PARA'!C:D,2,0)),"NÃO ENCONTRADO")</f>
        <v>Materiais</v>
      </c>
      <c r="L11619" s="50" t="str">
        <f>VLOOKUP(K11619,'Base -Receita-Despesa'!$B:$AS,1,FALSE)</f>
        <v>Materiais</v>
      </c>
    </row>
    <row r="11620" spans="1:12" ht="15" customHeight="1" x14ac:dyDescent="0.3">
      <c r="A11620" s="82" t="str">
        <f t="shared" si="362"/>
        <v>2018</v>
      </c>
      <c r="B11620" s="72" t="s">
        <v>2228</v>
      </c>
      <c r="C11620" s="73" t="s">
        <v>138</v>
      </c>
      <c r="D11620" s="74" t="str">
        <f t="shared" si="363"/>
        <v>dez/2018</v>
      </c>
      <c r="E11620" s="53">
        <v>43438</v>
      </c>
      <c r="F11620" s="75">
        <v>75235</v>
      </c>
      <c r="G11620" s="72" t="s">
        <v>2284</v>
      </c>
      <c r="H11620" s="49" t="s">
        <v>359</v>
      </c>
      <c r="I11620" s="49" t="s">
        <v>2182</v>
      </c>
      <c r="J11620" s="76">
        <v>-580.77</v>
      </c>
      <c r="K11620" s="83" t="str">
        <f>IFERROR(IFERROR(VLOOKUP(I11620,'DE-PARA'!B:D,3,0),VLOOKUP(I11620,'DE-PARA'!C:D,2,0)),"NÃO ENCONTRADO")</f>
        <v>Materiais</v>
      </c>
      <c r="L11620" s="50" t="str">
        <f>VLOOKUP(K11620,'Base -Receita-Despesa'!$B:$AS,1,FALSE)</f>
        <v>Materiais</v>
      </c>
    </row>
    <row r="11621" spans="1:12" ht="15" customHeight="1" x14ac:dyDescent="0.3">
      <c r="A11621" s="82" t="str">
        <f t="shared" si="362"/>
        <v>2018</v>
      </c>
      <c r="B11621" s="72" t="s">
        <v>2228</v>
      </c>
      <c r="C11621" s="73" t="s">
        <v>138</v>
      </c>
      <c r="D11621" s="74" t="str">
        <f t="shared" si="363"/>
        <v>dez/2018</v>
      </c>
      <c r="E11621" s="53">
        <v>43438</v>
      </c>
      <c r="F11621" s="75">
        <v>21063</v>
      </c>
      <c r="G11621" s="72" t="s">
        <v>2229</v>
      </c>
      <c r="H11621" s="49" t="s">
        <v>2456</v>
      </c>
      <c r="I11621" s="49" t="s">
        <v>2182</v>
      </c>
      <c r="J11621" s="76">
        <v>-110</v>
      </c>
      <c r="K11621" s="83" t="str">
        <f>IFERROR(IFERROR(VLOOKUP(I11621,'DE-PARA'!B:D,3,0),VLOOKUP(I11621,'DE-PARA'!C:D,2,0)),"NÃO ENCONTRADO")</f>
        <v>Materiais</v>
      </c>
      <c r="L11621" s="50" t="str">
        <f>VLOOKUP(K11621,'Base -Receita-Despesa'!$B:$AS,1,FALSE)</f>
        <v>Materiais</v>
      </c>
    </row>
    <row r="11622" spans="1:12" ht="15" customHeight="1" x14ac:dyDescent="0.3">
      <c r="A11622" s="82" t="str">
        <f t="shared" si="362"/>
        <v>2018</v>
      </c>
      <c r="B11622" s="72" t="s">
        <v>2228</v>
      </c>
      <c r="C11622" s="73" t="s">
        <v>138</v>
      </c>
      <c r="D11622" s="74" t="str">
        <f t="shared" si="363"/>
        <v>dez/2018</v>
      </c>
      <c r="E11622" s="53">
        <v>43438</v>
      </c>
      <c r="F11622" s="75" t="s">
        <v>2471</v>
      </c>
      <c r="G11622" s="72" t="s">
        <v>2229</v>
      </c>
      <c r="H11622" s="49" t="s">
        <v>2362</v>
      </c>
      <c r="I11622" s="49" t="s">
        <v>439</v>
      </c>
      <c r="J11622" s="76">
        <v>-954</v>
      </c>
      <c r="K11622" s="83" t="str">
        <f>IFERROR(IFERROR(VLOOKUP(I11622,'DE-PARA'!B:D,3,0),VLOOKUP(I11622,'DE-PARA'!C:D,2,0)),"NÃO ENCONTRADO")</f>
        <v>Aluguéis</v>
      </c>
      <c r="L11622" s="50" t="str">
        <f>VLOOKUP(K11622,'Base -Receita-Despesa'!$B:$AS,1,FALSE)</f>
        <v>Aluguéis</v>
      </c>
    </row>
    <row r="11623" spans="1:12" ht="15" customHeight="1" x14ac:dyDescent="0.3">
      <c r="A11623" s="82" t="str">
        <f t="shared" si="362"/>
        <v>2018</v>
      </c>
      <c r="B11623" s="72" t="s">
        <v>2228</v>
      </c>
      <c r="C11623" s="73" t="s">
        <v>138</v>
      </c>
      <c r="D11623" s="74" t="str">
        <f t="shared" si="363"/>
        <v>dez/2018</v>
      </c>
      <c r="E11623" s="53">
        <v>43438</v>
      </c>
      <c r="F11623" s="75">
        <v>17</v>
      </c>
      <c r="G11623" s="72" t="s">
        <v>2229</v>
      </c>
      <c r="H11623" s="49" t="s">
        <v>3189</v>
      </c>
      <c r="I11623" s="49" t="s">
        <v>2176</v>
      </c>
      <c r="J11623" s="76">
        <v>-312000</v>
      </c>
      <c r="K11623" s="83" t="str">
        <f>IFERROR(IFERROR(VLOOKUP(I11623,'DE-PARA'!B:D,3,0),VLOOKUP(I11623,'DE-PARA'!C:D,2,0)),"NÃO ENCONTRADO")</f>
        <v>Pessoal</v>
      </c>
      <c r="L11623" s="50" t="str">
        <f>VLOOKUP(K11623,'Base -Receita-Despesa'!$B:$AS,1,FALSE)</f>
        <v>Pessoal</v>
      </c>
    </row>
    <row r="11624" spans="1:12" ht="15" customHeight="1" x14ac:dyDescent="0.3">
      <c r="A11624" s="82" t="str">
        <f t="shared" si="362"/>
        <v>2018</v>
      </c>
      <c r="B11624" s="72" t="s">
        <v>2228</v>
      </c>
      <c r="C11624" s="73" t="s">
        <v>138</v>
      </c>
      <c r="D11624" s="74" t="str">
        <f t="shared" si="363"/>
        <v>dez/2018</v>
      </c>
      <c r="E11624" s="53">
        <v>43438</v>
      </c>
      <c r="F11624" s="75">
        <v>13</v>
      </c>
      <c r="G11624" s="72" t="s">
        <v>2229</v>
      </c>
      <c r="H11624" s="49" t="s">
        <v>3189</v>
      </c>
      <c r="I11624" s="49" t="s">
        <v>2176</v>
      </c>
      <c r="J11624" s="76">
        <v>-57733.77</v>
      </c>
      <c r="K11624" s="83" t="str">
        <f>IFERROR(IFERROR(VLOOKUP(I11624,'DE-PARA'!B:D,3,0),VLOOKUP(I11624,'DE-PARA'!C:D,2,0)),"NÃO ENCONTRADO")</f>
        <v>Pessoal</v>
      </c>
      <c r="L11624" s="50" t="str">
        <f>VLOOKUP(K11624,'Base -Receita-Despesa'!$B:$AS,1,FALSE)</f>
        <v>Pessoal</v>
      </c>
    </row>
    <row r="11625" spans="1:12" ht="15" customHeight="1" x14ac:dyDescent="0.3">
      <c r="A11625" s="82" t="str">
        <f t="shared" si="362"/>
        <v>2018</v>
      </c>
      <c r="B11625" s="72" t="s">
        <v>2228</v>
      </c>
      <c r="C11625" s="73" t="s">
        <v>138</v>
      </c>
      <c r="D11625" s="74" t="str">
        <f t="shared" si="363"/>
        <v>dez/2018</v>
      </c>
      <c r="E11625" s="53">
        <v>43438</v>
      </c>
      <c r="F11625" s="75">
        <v>16</v>
      </c>
      <c r="G11625" s="72" t="s">
        <v>2229</v>
      </c>
      <c r="H11625" s="49" t="s">
        <v>3189</v>
      </c>
      <c r="I11625" s="49" t="s">
        <v>2176</v>
      </c>
      <c r="J11625" s="76">
        <v>-9527.65</v>
      </c>
      <c r="K11625" s="83" t="str">
        <f>IFERROR(IFERROR(VLOOKUP(I11625,'DE-PARA'!B:D,3,0),VLOOKUP(I11625,'DE-PARA'!C:D,2,0)),"NÃO ENCONTRADO")</f>
        <v>Pessoal</v>
      </c>
      <c r="L11625" s="50" t="str">
        <f>VLOOKUP(K11625,'Base -Receita-Despesa'!$B:$AS,1,FALSE)</f>
        <v>Pessoal</v>
      </c>
    </row>
    <row r="11626" spans="1:12" ht="15" customHeight="1" x14ac:dyDescent="0.3">
      <c r="A11626" s="82" t="str">
        <f t="shared" si="362"/>
        <v>2018</v>
      </c>
      <c r="B11626" s="72" t="s">
        <v>2228</v>
      </c>
      <c r="C11626" s="73" t="s">
        <v>138</v>
      </c>
      <c r="D11626" s="74" t="str">
        <f t="shared" si="363"/>
        <v>dez/2018</v>
      </c>
      <c r="E11626" s="53">
        <v>43438</v>
      </c>
      <c r="F11626" s="75">
        <v>131</v>
      </c>
      <c r="G11626" s="72" t="s">
        <v>2229</v>
      </c>
      <c r="H11626" s="49" t="s">
        <v>2344</v>
      </c>
      <c r="I11626" s="49" t="s">
        <v>2210</v>
      </c>
      <c r="J11626" s="76">
        <v>-14750</v>
      </c>
      <c r="K11626" s="83" t="str">
        <f>IFERROR(IFERROR(VLOOKUP(I11626,'DE-PARA'!B:D,3,0),VLOOKUP(I11626,'DE-PARA'!C:D,2,0)),"NÃO ENCONTRADO")</f>
        <v>Serviços</v>
      </c>
      <c r="L11626" s="50" t="str">
        <f>VLOOKUP(K11626,'Base -Receita-Despesa'!$B:$AS,1,FALSE)</f>
        <v>Serviços</v>
      </c>
    </row>
    <row r="11627" spans="1:12" ht="15" customHeight="1" x14ac:dyDescent="0.3">
      <c r="A11627" s="82" t="str">
        <f t="shared" si="362"/>
        <v>2018</v>
      </c>
      <c r="B11627" s="72" t="s">
        <v>2228</v>
      </c>
      <c r="C11627" s="73" t="s">
        <v>138</v>
      </c>
      <c r="D11627" s="74" t="str">
        <f t="shared" si="363"/>
        <v>dez/2018</v>
      </c>
      <c r="E11627" s="53">
        <v>43438</v>
      </c>
      <c r="F11627" s="75">
        <v>148</v>
      </c>
      <c r="G11627" s="72" t="s">
        <v>2229</v>
      </c>
      <c r="H11627" s="49" t="s">
        <v>3276</v>
      </c>
      <c r="I11627" s="49" t="s">
        <v>213</v>
      </c>
      <c r="J11627" s="76">
        <v>-829</v>
      </c>
      <c r="K11627" s="83" t="str">
        <f>IFERROR(IFERROR(VLOOKUP(I11627,'DE-PARA'!B:D,3,0),VLOOKUP(I11627,'DE-PARA'!C:D,2,0)),"NÃO ENCONTRADO")</f>
        <v>Serviços</v>
      </c>
      <c r="L11627" s="50" t="str">
        <f>VLOOKUP(K11627,'Base -Receita-Despesa'!$B:$AS,1,FALSE)</f>
        <v>Serviços</v>
      </c>
    </row>
    <row r="11628" spans="1:12" ht="15" customHeight="1" x14ac:dyDescent="0.3">
      <c r="A11628" s="82" t="str">
        <f t="shared" si="362"/>
        <v>2018</v>
      </c>
      <c r="B11628" s="72" t="s">
        <v>2228</v>
      </c>
      <c r="C11628" s="73" t="s">
        <v>138</v>
      </c>
      <c r="D11628" s="74" t="str">
        <f t="shared" si="363"/>
        <v>dez/2018</v>
      </c>
      <c r="E11628" s="53">
        <v>43438</v>
      </c>
      <c r="F11628" s="75">
        <v>775</v>
      </c>
      <c r="G11628" s="72" t="s">
        <v>2229</v>
      </c>
      <c r="H11628" s="49" t="s">
        <v>3276</v>
      </c>
      <c r="I11628" s="49" t="s">
        <v>241</v>
      </c>
      <c r="J11628" s="76">
        <v>-460</v>
      </c>
      <c r="K11628" s="83" t="str">
        <f>IFERROR(IFERROR(VLOOKUP(I11628,'DE-PARA'!B:D,3,0),VLOOKUP(I11628,'DE-PARA'!C:D,2,0)),"NÃO ENCONTRADO")</f>
        <v>Serviços</v>
      </c>
      <c r="L11628" s="50" t="str">
        <f>VLOOKUP(K11628,'Base -Receita-Despesa'!$B:$AS,1,FALSE)</f>
        <v>Serviços</v>
      </c>
    </row>
    <row r="11629" spans="1:12" ht="15" customHeight="1" x14ac:dyDescent="0.3">
      <c r="A11629" s="82" t="str">
        <f t="shared" si="362"/>
        <v>2018</v>
      </c>
      <c r="B11629" s="72" t="s">
        <v>2228</v>
      </c>
      <c r="C11629" s="73" t="s">
        <v>138</v>
      </c>
      <c r="D11629" s="74" t="str">
        <f t="shared" si="363"/>
        <v>dez/2018</v>
      </c>
      <c r="E11629" s="53">
        <v>43438</v>
      </c>
      <c r="F11629" s="75">
        <v>84849</v>
      </c>
      <c r="G11629" s="72" t="s">
        <v>2229</v>
      </c>
      <c r="H11629" s="49" t="s">
        <v>1022</v>
      </c>
      <c r="I11629" s="49" t="s">
        <v>2184</v>
      </c>
      <c r="J11629" s="76">
        <v>-3290</v>
      </c>
      <c r="K11629" s="83" t="str">
        <f>IFERROR(IFERROR(VLOOKUP(I11629,'DE-PARA'!B:D,3,0),VLOOKUP(I11629,'DE-PARA'!C:D,2,0)),"NÃO ENCONTRADO")</f>
        <v>Materiais</v>
      </c>
      <c r="L11629" s="50" t="str">
        <f>VLOOKUP(K11629,'Base -Receita-Despesa'!$B:$AS,1,FALSE)</f>
        <v>Materiais</v>
      </c>
    </row>
    <row r="11630" spans="1:12" ht="15" customHeight="1" x14ac:dyDescent="0.3">
      <c r="A11630" s="82" t="str">
        <f t="shared" si="362"/>
        <v>2018</v>
      </c>
      <c r="B11630" s="72" t="s">
        <v>2228</v>
      </c>
      <c r="C11630" s="73" t="s">
        <v>138</v>
      </c>
      <c r="D11630" s="74" t="str">
        <f t="shared" si="363"/>
        <v>dez/2018</v>
      </c>
      <c r="E11630" s="53">
        <v>43438</v>
      </c>
      <c r="F11630" s="75">
        <v>19</v>
      </c>
      <c r="G11630" s="72" t="s">
        <v>2229</v>
      </c>
      <c r="H11630" s="49" t="s">
        <v>2332</v>
      </c>
      <c r="I11630" s="49" t="s">
        <v>119</v>
      </c>
      <c r="J11630" s="76">
        <v>-139699.31</v>
      </c>
      <c r="K11630" s="83" t="str">
        <f>IFERROR(IFERROR(VLOOKUP(I11630,'DE-PARA'!B:D,3,0),VLOOKUP(I11630,'DE-PARA'!C:D,2,0)),"NÃO ENCONTRADO")</f>
        <v>Serviços</v>
      </c>
      <c r="L11630" s="50" t="str">
        <f>VLOOKUP(K11630,'Base -Receita-Despesa'!$B:$AS,1,FALSE)</f>
        <v>Serviços</v>
      </c>
    </row>
    <row r="11631" spans="1:12" ht="15" customHeight="1" x14ac:dyDescent="0.3">
      <c r="A11631" s="82" t="str">
        <f t="shared" si="362"/>
        <v>2018</v>
      </c>
      <c r="B11631" s="72" t="s">
        <v>2228</v>
      </c>
      <c r="C11631" s="73" t="s">
        <v>138</v>
      </c>
      <c r="D11631" s="74" t="str">
        <f t="shared" si="363"/>
        <v>dez/2018</v>
      </c>
      <c r="E11631" s="53">
        <v>43438</v>
      </c>
      <c r="F11631" s="75">
        <v>324</v>
      </c>
      <c r="G11631" s="72" t="s">
        <v>2229</v>
      </c>
      <c r="H11631" s="49" t="s">
        <v>2395</v>
      </c>
      <c r="I11631" s="49" t="s">
        <v>215</v>
      </c>
      <c r="J11631" s="76">
        <v>-12500</v>
      </c>
      <c r="K11631" s="83" t="str">
        <f>IFERROR(IFERROR(VLOOKUP(I11631,'DE-PARA'!B:D,3,0),VLOOKUP(I11631,'DE-PARA'!C:D,2,0)),"NÃO ENCONTRADO")</f>
        <v>Serviços</v>
      </c>
      <c r="L11631" s="50" t="str">
        <f>VLOOKUP(K11631,'Base -Receita-Despesa'!$B:$AS,1,FALSE)</f>
        <v>Serviços</v>
      </c>
    </row>
    <row r="11632" spans="1:12" ht="15" customHeight="1" x14ac:dyDescent="0.3">
      <c r="A11632" s="82" t="str">
        <f t="shared" si="362"/>
        <v>2018</v>
      </c>
      <c r="B11632" s="72" t="s">
        <v>2228</v>
      </c>
      <c r="C11632" s="73" t="s">
        <v>138</v>
      </c>
      <c r="D11632" s="74" t="str">
        <f t="shared" si="363"/>
        <v>dez/2018</v>
      </c>
      <c r="E11632" s="53">
        <v>43438</v>
      </c>
      <c r="F11632" s="75">
        <v>133</v>
      </c>
      <c r="G11632" s="72" t="s">
        <v>2229</v>
      </c>
      <c r="H11632" s="49" t="s">
        <v>2353</v>
      </c>
      <c r="I11632" s="49" t="s">
        <v>179</v>
      </c>
      <c r="J11632" s="76">
        <v>-4638</v>
      </c>
      <c r="K11632" s="83" t="str">
        <f>IFERROR(IFERROR(VLOOKUP(I11632,'DE-PARA'!B:D,3,0),VLOOKUP(I11632,'DE-PARA'!C:D,2,0)),"NÃO ENCONTRADO")</f>
        <v>Serviços</v>
      </c>
      <c r="L11632" s="50" t="str">
        <f>VLOOKUP(K11632,'Base -Receita-Despesa'!$B:$AS,1,FALSE)</f>
        <v>Serviços</v>
      </c>
    </row>
    <row r="11633" spans="1:12" ht="15" customHeight="1" x14ac:dyDescent="0.3">
      <c r="A11633" s="82" t="str">
        <f t="shared" si="362"/>
        <v>2018</v>
      </c>
      <c r="B11633" s="72" t="s">
        <v>2228</v>
      </c>
      <c r="C11633" s="73" t="s">
        <v>138</v>
      </c>
      <c r="D11633" s="74" t="str">
        <f t="shared" si="363"/>
        <v>dez/2018</v>
      </c>
      <c r="E11633" s="53">
        <v>43438</v>
      </c>
      <c r="F11633" s="75">
        <v>138</v>
      </c>
      <c r="G11633" s="72" t="s">
        <v>2229</v>
      </c>
      <c r="H11633" s="49" t="s">
        <v>2353</v>
      </c>
      <c r="I11633" s="49" t="s">
        <v>188</v>
      </c>
      <c r="J11633" s="76">
        <v>-20358.88</v>
      </c>
      <c r="K11633" s="83" t="str">
        <f>IFERROR(IFERROR(VLOOKUP(I11633,'DE-PARA'!B:D,3,0),VLOOKUP(I11633,'DE-PARA'!C:D,2,0)),"NÃO ENCONTRADO")</f>
        <v>Serviços</v>
      </c>
      <c r="L11633" s="50" t="str">
        <f>VLOOKUP(K11633,'Base -Receita-Despesa'!$B:$AS,1,FALSE)</f>
        <v>Serviços</v>
      </c>
    </row>
    <row r="11634" spans="1:12" ht="15" customHeight="1" x14ac:dyDescent="0.3">
      <c r="A11634" s="82" t="str">
        <f t="shared" si="362"/>
        <v>2018</v>
      </c>
      <c r="B11634" s="72" t="s">
        <v>2228</v>
      </c>
      <c r="C11634" s="73" t="s">
        <v>138</v>
      </c>
      <c r="D11634" s="74" t="str">
        <f t="shared" si="363"/>
        <v>dez/2018</v>
      </c>
      <c r="E11634" s="53">
        <v>43438</v>
      </c>
      <c r="F11634" s="75">
        <v>137</v>
      </c>
      <c r="G11634" s="72" t="s">
        <v>2229</v>
      </c>
      <c r="H11634" s="49" t="s">
        <v>2353</v>
      </c>
      <c r="I11634" s="49" t="s">
        <v>179</v>
      </c>
      <c r="J11634" s="76">
        <v>-43871.89</v>
      </c>
      <c r="K11634" s="83" t="str">
        <f>IFERROR(IFERROR(VLOOKUP(I11634,'DE-PARA'!B:D,3,0),VLOOKUP(I11634,'DE-PARA'!C:D,2,0)),"NÃO ENCONTRADO")</f>
        <v>Serviços</v>
      </c>
      <c r="L11634" s="50" t="str">
        <f>VLOOKUP(K11634,'Base -Receita-Despesa'!$B:$AS,1,FALSE)</f>
        <v>Serviços</v>
      </c>
    </row>
    <row r="11635" spans="1:12" ht="15" customHeight="1" x14ac:dyDescent="0.3">
      <c r="A11635" s="82" t="str">
        <f t="shared" si="362"/>
        <v>2018</v>
      </c>
      <c r="B11635" s="72" t="s">
        <v>2228</v>
      </c>
      <c r="C11635" s="73" t="s">
        <v>138</v>
      </c>
      <c r="D11635" s="74" t="str">
        <f t="shared" si="363"/>
        <v>dez/2018</v>
      </c>
      <c r="E11635" s="53">
        <v>43438</v>
      </c>
      <c r="F11635" s="75">
        <v>6721</v>
      </c>
      <c r="G11635" s="72" t="s">
        <v>2229</v>
      </c>
      <c r="H11635" s="49" t="s">
        <v>202</v>
      </c>
      <c r="I11635" s="49" t="s">
        <v>2209</v>
      </c>
      <c r="J11635" s="76">
        <v>-3619.73</v>
      </c>
      <c r="K11635" s="83" t="str">
        <f>IFERROR(IFERROR(VLOOKUP(I11635,'DE-PARA'!B:D,3,0),VLOOKUP(I11635,'DE-PARA'!C:D,2,0)),"NÃO ENCONTRADO")</f>
        <v>Despesas com Viagens</v>
      </c>
      <c r="L11635" s="50" t="str">
        <f>VLOOKUP(K11635,'Base -Receita-Despesa'!$B:$AS,1,FALSE)</f>
        <v>Despesas com Viagens</v>
      </c>
    </row>
    <row r="11636" spans="1:12" ht="15" customHeight="1" x14ac:dyDescent="0.3">
      <c r="A11636" s="82" t="str">
        <f t="shared" si="362"/>
        <v>2018</v>
      </c>
      <c r="B11636" s="72" t="s">
        <v>2228</v>
      </c>
      <c r="C11636" s="73" t="s">
        <v>138</v>
      </c>
      <c r="D11636" s="74" t="str">
        <f t="shared" si="363"/>
        <v>dez/2018</v>
      </c>
      <c r="E11636" s="53">
        <v>43438</v>
      </c>
      <c r="F11636" s="75">
        <v>1938</v>
      </c>
      <c r="G11636" s="72" t="s">
        <v>2229</v>
      </c>
      <c r="H11636" s="49" t="s">
        <v>1605</v>
      </c>
      <c r="I11636" s="49" t="s">
        <v>118</v>
      </c>
      <c r="J11636" s="76">
        <v>-103061.01</v>
      </c>
      <c r="K11636" s="83" t="str">
        <f>IFERROR(IFERROR(VLOOKUP(I11636,'DE-PARA'!B:D,3,0),VLOOKUP(I11636,'DE-PARA'!C:D,2,0)),"NÃO ENCONTRADO")</f>
        <v>Serviços</v>
      </c>
      <c r="L11636" s="50" t="str">
        <f>VLOOKUP(K11636,'Base -Receita-Despesa'!$B:$AS,1,FALSE)</f>
        <v>Serviços</v>
      </c>
    </row>
    <row r="11637" spans="1:12" ht="15" customHeight="1" x14ac:dyDescent="0.3">
      <c r="A11637" s="82" t="str">
        <f t="shared" si="362"/>
        <v>2018</v>
      </c>
      <c r="B11637" s="72" t="s">
        <v>2228</v>
      </c>
      <c r="C11637" s="73" t="s">
        <v>138</v>
      </c>
      <c r="D11637" s="74" t="str">
        <f t="shared" si="363"/>
        <v>dez/2018</v>
      </c>
      <c r="E11637" s="53">
        <v>43438</v>
      </c>
      <c r="F11637" s="75">
        <v>1804</v>
      </c>
      <c r="G11637" s="72" t="s">
        <v>2229</v>
      </c>
      <c r="H11637" s="49" t="s">
        <v>2394</v>
      </c>
      <c r="I11637" s="49" t="s">
        <v>2192</v>
      </c>
      <c r="J11637" s="76">
        <v>-585.53</v>
      </c>
      <c r="K11637" s="83" t="str">
        <f>IFERROR(IFERROR(VLOOKUP(I11637,'DE-PARA'!B:D,3,0),VLOOKUP(I11637,'DE-PARA'!C:D,2,0)),"NÃO ENCONTRADO")</f>
        <v>Materiais</v>
      </c>
      <c r="L11637" s="50" t="str">
        <f>VLOOKUP(K11637,'Base -Receita-Despesa'!$B:$AS,1,FALSE)</f>
        <v>Materiais</v>
      </c>
    </row>
    <row r="11638" spans="1:12" ht="15" customHeight="1" x14ac:dyDescent="0.3">
      <c r="A11638" s="82" t="str">
        <f t="shared" ref="A11638:A11689" si="364">IF(K11638="NÃO ENCONTRADO",0,RIGHT(D11638,4))</f>
        <v>2018</v>
      </c>
      <c r="B11638" s="72" t="s">
        <v>2228</v>
      </c>
      <c r="C11638" s="73" t="s">
        <v>138</v>
      </c>
      <c r="D11638" s="74" t="str">
        <f t="shared" si="363"/>
        <v>dez/2018</v>
      </c>
      <c r="E11638" s="53">
        <v>43438</v>
      </c>
      <c r="F11638" s="75">
        <v>5309</v>
      </c>
      <c r="G11638" s="72" t="s">
        <v>2229</v>
      </c>
      <c r="H11638" s="49" t="s">
        <v>3198</v>
      </c>
      <c r="I11638" s="49" t="s">
        <v>181</v>
      </c>
      <c r="J11638" s="76">
        <v>-13660.35</v>
      </c>
      <c r="K11638" s="83" t="str">
        <f>IFERROR(IFERROR(VLOOKUP(I11638,'DE-PARA'!B:D,3,0),VLOOKUP(I11638,'DE-PARA'!C:D,2,0)),"NÃO ENCONTRADO")</f>
        <v>Serviços</v>
      </c>
      <c r="L11638" s="50" t="str">
        <f>VLOOKUP(K11638,'Base -Receita-Despesa'!$B:$AS,1,FALSE)</f>
        <v>Serviços</v>
      </c>
    </row>
    <row r="11639" spans="1:12" ht="15" customHeight="1" x14ac:dyDescent="0.3">
      <c r="A11639" s="82" t="str">
        <f t="shared" si="364"/>
        <v>2018</v>
      </c>
      <c r="B11639" s="72" t="s">
        <v>2228</v>
      </c>
      <c r="C11639" s="73" t="s">
        <v>138</v>
      </c>
      <c r="D11639" s="74" t="str">
        <f t="shared" si="363"/>
        <v>dez/2018</v>
      </c>
      <c r="E11639" s="53">
        <v>43438</v>
      </c>
      <c r="F11639" s="75">
        <v>5308</v>
      </c>
      <c r="G11639" s="72" t="s">
        <v>2229</v>
      </c>
      <c r="H11639" s="49" t="s">
        <v>3198</v>
      </c>
      <c r="I11639" s="49" t="s">
        <v>181</v>
      </c>
      <c r="J11639" s="76">
        <v>-20085.3</v>
      </c>
      <c r="K11639" s="83" t="str">
        <f>IFERROR(IFERROR(VLOOKUP(I11639,'DE-PARA'!B:D,3,0),VLOOKUP(I11639,'DE-PARA'!C:D,2,0)),"NÃO ENCONTRADO")</f>
        <v>Serviços</v>
      </c>
      <c r="L11639" s="50" t="str">
        <f>VLOOKUP(K11639,'Base -Receita-Despesa'!$B:$AS,1,FALSE)</f>
        <v>Serviços</v>
      </c>
    </row>
    <row r="11640" spans="1:12" ht="15" customHeight="1" x14ac:dyDescent="0.3">
      <c r="A11640" s="82" t="str">
        <f t="shared" si="364"/>
        <v>2018</v>
      </c>
      <c r="B11640" s="72" t="s">
        <v>2228</v>
      </c>
      <c r="C11640" s="73" t="s">
        <v>138</v>
      </c>
      <c r="D11640" s="74" t="str">
        <f t="shared" si="363"/>
        <v>dez/2018</v>
      </c>
      <c r="E11640" s="53">
        <v>43438</v>
      </c>
      <c r="F11640" s="75" t="s">
        <v>131</v>
      </c>
      <c r="G11640" s="72" t="s">
        <v>2229</v>
      </c>
      <c r="H11640" s="49" t="s">
        <v>2963</v>
      </c>
      <c r="I11640" s="49" t="s">
        <v>133</v>
      </c>
      <c r="J11640" s="76">
        <v>-2229.41</v>
      </c>
      <c r="K11640" s="83" t="str">
        <f>IFERROR(IFERROR(VLOOKUP(I11640,'DE-PARA'!B:D,3,0),VLOOKUP(I11640,'DE-PARA'!C:D,2,0)),"NÃO ENCONTRADO")</f>
        <v>Pessoal</v>
      </c>
      <c r="L11640" s="50" t="str">
        <f>VLOOKUP(K11640,'Base -Receita-Despesa'!$B:$AS,1,FALSE)</f>
        <v>Pessoal</v>
      </c>
    </row>
    <row r="11641" spans="1:12" ht="15" customHeight="1" x14ac:dyDescent="0.3">
      <c r="A11641" s="82" t="str">
        <f t="shared" si="364"/>
        <v>2018</v>
      </c>
      <c r="B11641" s="72" t="s">
        <v>2228</v>
      </c>
      <c r="C11641" s="73" t="s">
        <v>138</v>
      </c>
      <c r="D11641" s="74" t="str">
        <f t="shared" si="363"/>
        <v>dez/2018</v>
      </c>
      <c r="E11641" s="53">
        <v>43438</v>
      </c>
      <c r="F11641" s="75">
        <v>59</v>
      </c>
      <c r="G11641" s="72" t="s">
        <v>2229</v>
      </c>
      <c r="H11641" s="49" t="s">
        <v>3242</v>
      </c>
      <c r="I11641" s="49" t="s">
        <v>2212</v>
      </c>
      <c r="J11641" s="76">
        <v>-19452</v>
      </c>
      <c r="K11641" s="83" t="str">
        <f>IFERROR(IFERROR(VLOOKUP(I11641,'DE-PARA'!B:D,3,0),VLOOKUP(I11641,'DE-PARA'!C:D,2,0)),"NÃO ENCONTRADO")</f>
        <v>Serviços</v>
      </c>
      <c r="L11641" s="50" t="str">
        <f>VLOOKUP(K11641,'Base -Receita-Despesa'!$B:$AS,1,FALSE)</f>
        <v>Serviços</v>
      </c>
    </row>
    <row r="11642" spans="1:12" ht="15" customHeight="1" x14ac:dyDescent="0.3">
      <c r="A11642" s="82" t="str">
        <f t="shared" si="364"/>
        <v>2018</v>
      </c>
      <c r="B11642" s="72" t="s">
        <v>2228</v>
      </c>
      <c r="C11642" s="73" t="s">
        <v>138</v>
      </c>
      <c r="D11642" s="74" t="str">
        <f t="shared" si="363"/>
        <v>dez/2018</v>
      </c>
      <c r="E11642" s="53">
        <v>43438</v>
      </c>
      <c r="F11642" s="75">
        <v>183806</v>
      </c>
      <c r="G11642" s="72" t="s">
        <v>2238</v>
      </c>
      <c r="H11642" s="49" t="s">
        <v>2314</v>
      </c>
      <c r="I11642" s="49" t="s">
        <v>2181</v>
      </c>
      <c r="J11642" s="76">
        <v>-2097.19</v>
      </c>
      <c r="K11642" s="83" t="str">
        <f>IFERROR(IFERROR(VLOOKUP(I11642,'DE-PARA'!B:D,3,0),VLOOKUP(I11642,'DE-PARA'!C:D,2,0)),"NÃO ENCONTRADO")</f>
        <v>Materiais</v>
      </c>
      <c r="L11642" s="50" t="str">
        <f>VLOOKUP(K11642,'Base -Receita-Despesa'!$B:$AS,1,FALSE)</f>
        <v>Materiais</v>
      </c>
    </row>
    <row r="11643" spans="1:12" ht="15" customHeight="1" x14ac:dyDescent="0.3">
      <c r="A11643" s="82" t="str">
        <f t="shared" si="364"/>
        <v>2018</v>
      </c>
      <c r="B11643" s="72" t="s">
        <v>2228</v>
      </c>
      <c r="C11643" s="73" t="s">
        <v>138</v>
      </c>
      <c r="D11643" s="74" t="str">
        <f t="shared" si="363"/>
        <v>dez/2018</v>
      </c>
      <c r="E11643" s="53">
        <v>43438</v>
      </c>
      <c r="F11643" s="75">
        <v>186069</v>
      </c>
      <c r="G11643" s="72" t="s">
        <v>2284</v>
      </c>
      <c r="H11643" s="49" t="s">
        <v>2314</v>
      </c>
      <c r="I11643" s="49" t="s">
        <v>2181</v>
      </c>
      <c r="J11643" s="76">
        <v>-1264.43</v>
      </c>
      <c r="K11643" s="83" t="str">
        <f>IFERROR(IFERROR(VLOOKUP(I11643,'DE-PARA'!B:D,3,0),VLOOKUP(I11643,'DE-PARA'!C:D,2,0)),"NÃO ENCONTRADO")</f>
        <v>Materiais</v>
      </c>
      <c r="L11643" s="50" t="str">
        <f>VLOOKUP(K11643,'Base -Receita-Despesa'!$B:$AS,1,FALSE)</f>
        <v>Materiais</v>
      </c>
    </row>
    <row r="11644" spans="1:12" ht="15" customHeight="1" x14ac:dyDescent="0.3">
      <c r="A11644" s="82" t="str">
        <f t="shared" si="364"/>
        <v>2018</v>
      </c>
      <c r="B11644" s="72" t="s">
        <v>2228</v>
      </c>
      <c r="C11644" s="73" t="s">
        <v>138</v>
      </c>
      <c r="D11644" s="74" t="str">
        <f t="shared" si="363"/>
        <v>dez/2018</v>
      </c>
      <c r="E11644" s="53">
        <v>43438</v>
      </c>
      <c r="F11644" s="75">
        <v>20058</v>
      </c>
      <c r="G11644" s="72" t="s">
        <v>2229</v>
      </c>
      <c r="H11644" s="49" t="s">
        <v>3277</v>
      </c>
      <c r="I11644" s="49" t="s">
        <v>120</v>
      </c>
      <c r="J11644" s="76">
        <v>-1120</v>
      </c>
      <c r="K11644" s="83" t="str">
        <f>IFERROR(IFERROR(VLOOKUP(I11644,'DE-PARA'!B:D,3,0),VLOOKUP(I11644,'DE-PARA'!C:D,2,0)),"NÃO ENCONTRADO")</f>
        <v>Serviços</v>
      </c>
      <c r="L11644" s="50" t="str">
        <f>VLOOKUP(K11644,'Base -Receita-Despesa'!$B:$AS,1,FALSE)</f>
        <v>Serviços</v>
      </c>
    </row>
    <row r="11645" spans="1:12" ht="15" customHeight="1" x14ac:dyDescent="0.3">
      <c r="A11645" s="82" t="str">
        <f t="shared" si="364"/>
        <v>2018</v>
      </c>
      <c r="B11645" s="72" t="s">
        <v>2228</v>
      </c>
      <c r="C11645" s="73" t="s">
        <v>138</v>
      </c>
      <c r="D11645" s="74" t="str">
        <f t="shared" si="363"/>
        <v>dez/2018</v>
      </c>
      <c r="E11645" s="53">
        <v>43438</v>
      </c>
      <c r="F11645" s="75">
        <v>368</v>
      </c>
      <c r="G11645" s="72" t="s">
        <v>2229</v>
      </c>
      <c r="H11645" s="49" t="s">
        <v>2361</v>
      </c>
      <c r="I11645" s="49" t="s">
        <v>2202</v>
      </c>
      <c r="J11645" s="76">
        <v>-4130</v>
      </c>
      <c r="K11645" s="83" t="str">
        <f>IFERROR(IFERROR(VLOOKUP(I11645,'DE-PARA'!B:D,3,0),VLOOKUP(I11645,'DE-PARA'!C:D,2,0)),"NÃO ENCONTRADO")</f>
        <v>Serviços</v>
      </c>
      <c r="L11645" s="50" t="str">
        <f>VLOOKUP(K11645,'Base -Receita-Despesa'!$B:$AS,1,FALSE)</f>
        <v>Serviços</v>
      </c>
    </row>
    <row r="11646" spans="1:12" ht="15" customHeight="1" x14ac:dyDescent="0.3">
      <c r="A11646" s="82" t="str">
        <f t="shared" si="364"/>
        <v>2018</v>
      </c>
      <c r="B11646" s="72" t="s">
        <v>2228</v>
      </c>
      <c r="C11646" s="73" t="s">
        <v>138</v>
      </c>
      <c r="D11646" s="74" t="str">
        <f t="shared" si="363"/>
        <v>dez/2018</v>
      </c>
      <c r="E11646" s="53">
        <v>43438</v>
      </c>
      <c r="F11646" s="75" t="s">
        <v>131</v>
      </c>
      <c r="G11646" s="72" t="s">
        <v>2229</v>
      </c>
      <c r="H11646" s="49" t="s">
        <v>3278</v>
      </c>
      <c r="I11646" s="49" t="s">
        <v>133</v>
      </c>
      <c r="J11646" s="76">
        <v>-5163.47</v>
      </c>
      <c r="K11646" s="83" t="str">
        <f>IFERROR(IFERROR(VLOOKUP(I11646,'DE-PARA'!B:D,3,0),VLOOKUP(I11646,'DE-PARA'!C:D,2,0)),"NÃO ENCONTRADO")</f>
        <v>Pessoal</v>
      </c>
      <c r="L11646" s="50" t="str">
        <f>VLOOKUP(K11646,'Base -Receita-Despesa'!$B:$AS,1,FALSE)</f>
        <v>Pessoal</v>
      </c>
    </row>
    <row r="11647" spans="1:12" ht="15" customHeight="1" x14ac:dyDescent="0.3">
      <c r="A11647" s="82" t="str">
        <f t="shared" si="364"/>
        <v>2018</v>
      </c>
      <c r="B11647" s="72" t="s">
        <v>2228</v>
      </c>
      <c r="C11647" s="73" t="s">
        <v>138</v>
      </c>
      <c r="D11647" s="74" t="str">
        <f t="shared" si="363"/>
        <v>dez/2018</v>
      </c>
      <c r="E11647" s="53">
        <v>43438</v>
      </c>
      <c r="F11647" s="75" t="s">
        <v>1070</v>
      </c>
      <c r="G11647" s="72" t="s">
        <v>2229</v>
      </c>
      <c r="H11647" s="49" t="s">
        <v>1071</v>
      </c>
      <c r="I11647" s="49" t="s">
        <v>1072</v>
      </c>
      <c r="J11647" s="76">
        <v>707254.81</v>
      </c>
      <c r="K11647" s="83" t="str">
        <f>IFERROR(IFERROR(VLOOKUP(I11647,'DE-PARA'!B:D,3,0),VLOOKUP(I11647,'DE-PARA'!C:D,2,0)),"NÃO ENCONTRADO")</f>
        <v>ENTRADA CONTA APLICAÇÃO (+)</v>
      </c>
      <c r="L11647" s="50" t="str">
        <f>VLOOKUP(K11647,'Base -Receita-Despesa'!$B:$AS,1,FALSE)</f>
        <v>ENTRADA CONTA APLICAÇÃO (+)</v>
      </c>
    </row>
    <row r="11648" spans="1:12" ht="15" customHeight="1" x14ac:dyDescent="0.3">
      <c r="A11648" s="82" t="str">
        <f t="shared" si="364"/>
        <v>2018</v>
      </c>
      <c r="B11648" s="72" t="s">
        <v>2228</v>
      </c>
      <c r="C11648" s="73" t="s">
        <v>138</v>
      </c>
      <c r="D11648" s="74" t="str">
        <f t="shared" si="363"/>
        <v>dez/2018</v>
      </c>
      <c r="E11648" s="53">
        <v>43439</v>
      </c>
      <c r="F11648" s="75" t="s">
        <v>2326</v>
      </c>
      <c r="G11648" s="72" t="s">
        <v>2229</v>
      </c>
      <c r="H11648" s="49" t="s">
        <v>3279</v>
      </c>
      <c r="I11648" s="49" t="s">
        <v>2209</v>
      </c>
      <c r="J11648" s="76">
        <v>-70</v>
      </c>
      <c r="K11648" s="83" t="str">
        <f>IFERROR(IFERROR(VLOOKUP(I11648,'DE-PARA'!B:D,3,0),VLOOKUP(I11648,'DE-PARA'!C:D,2,0)),"NÃO ENCONTRADO")</f>
        <v>Despesas com Viagens</v>
      </c>
      <c r="L11648" s="50" t="str">
        <f>VLOOKUP(K11648,'Base -Receita-Despesa'!$B:$AS,1,FALSE)</f>
        <v>Despesas com Viagens</v>
      </c>
    </row>
    <row r="11649" spans="1:12" ht="15" customHeight="1" x14ac:dyDescent="0.3">
      <c r="A11649" s="82" t="str">
        <f t="shared" si="364"/>
        <v>2018</v>
      </c>
      <c r="B11649" s="72" t="s">
        <v>2228</v>
      </c>
      <c r="C11649" s="73" t="s">
        <v>138</v>
      </c>
      <c r="D11649" s="74" t="str">
        <f t="shared" si="363"/>
        <v>dez/2018</v>
      </c>
      <c r="E11649" s="53">
        <v>43439</v>
      </c>
      <c r="F11649" s="75" t="s">
        <v>2326</v>
      </c>
      <c r="G11649" s="72" t="s">
        <v>2229</v>
      </c>
      <c r="H11649" s="49" t="s">
        <v>2528</v>
      </c>
      <c r="I11649" s="49" t="s">
        <v>2209</v>
      </c>
      <c r="J11649" s="76">
        <v>-105</v>
      </c>
      <c r="K11649" s="83" t="str">
        <f>IFERROR(IFERROR(VLOOKUP(I11649,'DE-PARA'!B:D,3,0),VLOOKUP(I11649,'DE-PARA'!C:D,2,0)),"NÃO ENCONTRADO")</f>
        <v>Despesas com Viagens</v>
      </c>
      <c r="L11649" s="50" t="str">
        <f>VLOOKUP(K11649,'Base -Receita-Despesa'!$B:$AS,1,FALSE)</f>
        <v>Despesas com Viagens</v>
      </c>
    </row>
    <row r="11650" spans="1:12" ht="15" customHeight="1" x14ac:dyDescent="0.3">
      <c r="A11650" s="82" t="str">
        <f t="shared" si="364"/>
        <v>2018</v>
      </c>
      <c r="B11650" s="72" t="s">
        <v>2228</v>
      </c>
      <c r="C11650" s="73" t="s">
        <v>138</v>
      </c>
      <c r="D11650" s="74" t="str">
        <f t="shared" si="363"/>
        <v>dez/2018</v>
      </c>
      <c r="E11650" s="53">
        <v>43439</v>
      </c>
      <c r="F11650" s="75" t="s">
        <v>2326</v>
      </c>
      <c r="G11650" s="72" t="s">
        <v>2229</v>
      </c>
      <c r="H11650" s="49" t="s">
        <v>1080</v>
      </c>
      <c r="I11650" s="49" t="s">
        <v>2209</v>
      </c>
      <c r="J11650" s="76">
        <v>-423.16</v>
      </c>
      <c r="K11650" s="83" t="str">
        <f>IFERROR(IFERROR(VLOOKUP(I11650,'DE-PARA'!B:D,3,0),VLOOKUP(I11650,'DE-PARA'!C:D,2,0)),"NÃO ENCONTRADO")</f>
        <v>Despesas com Viagens</v>
      </c>
      <c r="L11650" s="50" t="str">
        <f>VLOOKUP(K11650,'Base -Receita-Despesa'!$B:$AS,1,FALSE)</f>
        <v>Despesas com Viagens</v>
      </c>
    </row>
    <row r="11651" spans="1:12" ht="15" customHeight="1" x14ac:dyDescent="0.3">
      <c r="A11651" s="82" t="str">
        <f t="shared" si="364"/>
        <v>2018</v>
      </c>
      <c r="B11651" s="72" t="s">
        <v>2228</v>
      </c>
      <c r="C11651" s="73" t="s">
        <v>138</v>
      </c>
      <c r="D11651" s="74" t="str">
        <f t="shared" si="363"/>
        <v>dez/2018</v>
      </c>
      <c r="E11651" s="53">
        <v>43439</v>
      </c>
      <c r="F11651" s="75" t="s">
        <v>2326</v>
      </c>
      <c r="G11651" s="72" t="s">
        <v>2229</v>
      </c>
      <c r="H11651" s="49" t="s">
        <v>2852</v>
      </c>
      <c r="I11651" s="49" t="s">
        <v>2209</v>
      </c>
      <c r="J11651" s="76">
        <v>-623.16</v>
      </c>
      <c r="K11651" s="83" t="str">
        <f>IFERROR(IFERROR(VLOOKUP(I11651,'DE-PARA'!B:D,3,0),VLOOKUP(I11651,'DE-PARA'!C:D,2,0)),"NÃO ENCONTRADO")</f>
        <v>Despesas com Viagens</v>
      </c>
      <c r="L11651" s="50" t="str">
        <f>VLOOKUP(K11651,'Base -Receita-Despesa'!$B:$AS,1,FALSE)</f>
        <v>Despesas com Viagens</v>
      </c>
    </row>
    <row r="11652" spans="1:12" ht="15" customHeight="1" x14ac:dyDescent="0.3">
      <c r="A11652" s="82" t="str">
        <f t="shared" si="364"/>
        <v>2018</v>
      </c>
      <c r="B11652" s="72" t="s">
        <v>2228</v>
      </c>
      <c r="C11652" s="73" t="s">
        <v>138</v>
      </c>
      <c r="D11652" s="74" t="str">
        <f t="shared" ref="D11652:D11715" si="365">TEXT(E11652,"mmm/aaaa")</f>
        <v>dez/2018</v>
      </c>
      <c r="E11652" s="53">
        <v>43439</v>
      </c>
      <c r="F11652" s="75" t="s">
        <v>2326</v>
      </c>
      <c r="G11652" s="72" t="s">
        <v>2229</v>
      </c>
      <c r="H11652" s="49" t="s">
        <v>2959</v>
      </c>
      <c r="I11652" s="49" t="s">
        <v>2209</v>
      </c>
      <c r="J11652" s="76">
        <v>-105</v>
      </c>
      <c r="K11652" s="83" t="str">
        <f>IFERROR(IFERROR(VLOOKUP(I11652,'DE-PARA'!B:D,3,0),VLOOKUP(I11652,'DE-PARA'!C:D,2,0)),"NÃO ENCONTRADO")</f>
        <v>Despesas com Viagens</v>
      </c>
      <c r="L11652" s="50" t="str">
        <f>VLOOKUP(K11652,'Base -Receita-Despesa'!$B:$AS,1,FALSE)</f>
        <v>Despesas com Viagens</v>
      </c>
    </row>
    <row r="11653" spans="1:12" ht="15" customHeight="1" x14ac:dyDescent="0.3">
      <c r="A11653" s="82" t="str">
        <f t="shared" si="364"/>
        <v>2018</v>
      </c>
      <c r="B11653" s="72" t="s">
        <v>2228</v>
      </c>
      <c r="C11653" s="73" t="s">
        <v>138</v>
      </c>
      <c r="D11653" s="74" t="str">
        <f t="shared" si="365"/>
        <v>dez/2018</v>
      </c>
      <c r="E11653" s="53">
        <v>43439</v>
      </c>
      <c r="F11653" s="75" t="s">
        <v>2326</v>
      </c>
      <c r="G11653" s="72" t="s">
        <v>2229</v>
      </c>
      <c r="H11653" s="49" t="s">
        <v>691</v>
      </c>
      <c r="I11653" s="49" t="s">
        <v>2209</v>
      </c>
      <c r="J11653" s="76">
        <v>-87.5</v>
      </c>
      <c r="K11653" s="83" t="str">
        <f>IFERROR(IFERROR(VLOOKUP(I11653,'DE-PARA'!B:D,3,0),VLOOKUP(I11653,'DE-PARA'!C:D,2,0)),"NÃO ENCONTRADO")</f>
        <v>Despesas com Viagens</v>
      </c>
      <c r="L11653" s="50" t="str">
        <f>VLOOKUP(K11653,'Base -Receita-Despesa'!$B:$AS,1,FALSE)</f>
        <v>Despesas com Viagens</v>
      </c>
    </row>
    <row r="11654" spans="1:12" ht="15" customHeight="1" x14ac:dyDescent="0.3">
      <c r="A11654" s="82" t="str">
        <f t="shared" si="364"/>
        <v>2018</v>
      </c>
      <c r="B11654" s="72" t="s">
        <v>2228</v>
      </c>
      <c r="C11654" s="73" t="s">
        <v>138</v>
      </c>
      <c r="D11654" s="74" t="str">
        <f t="shared" si="365"/>
        <v>dez/2018</v>
      </c>
      <c r="E11654" s="53">
        <v>43439</v>
      </c>
      <c r="F11654" s="75" t="s">
        <v>2326</v>
      </c>
      <c r="G11654" s="72" t="s">
        <v>2229</v>
      </c>
      <c r="H11654" s="49" t="s">
        <v>3280</v>
      </c>
      <c r="I11654" s="49" t="s">
        <v>2209</v>
      </c>
      <c r="J11654" s="76">
        <v>-330.1</v>
      </c>
      <c r="K11654" s="83" t="str">
        <f>IFERROR(IFERROR(VLOOKUP(I11654,'DE-PARA'!B:D,3,0),VLOOKUP(I11654,'DE-PARA'!C:D,2,0)),"NÃO ENCONTRADO")</f>
        <v>Despesas com Viagens</v>
      </c>
      <c r="L11654" s="50" t="str">
        <f>VLOOKUP(K11654,'Base -Receita-Despesa'!$B:$AS,1,FALSE)</f>
        <v>Despesas com Viagens</v>
      </c>
    </row>
    <row r="11655" spans="1:12" ht="15" customHeight="1" x14ac:dyDescent="0.3">
      <c r="A11655" s="82" t="str">
        <f t="shared" si="364"/>
        <v>2018</v>
      </c>
      <c r="B11655" s="72" t="s">
        <v>2228</v>
      </c>
      <c r="C11655" s="73" t="s">
        <v>138</v>
      </c>
      <c r="D11655" s="74" t="str">
        <f t="shared" si="365"/>
        <v>dez/2018</v>
      </c>
      <c r="E11655" s="53">
        <v>43439</v>
      </c>
      <c r="F11655" s="75">
        <v>2752933406</v>
      </c>
      <c r="G11655" s="72" t="s">
        <v>2229</v>
      </c>
      <c r="H11655" s="49" t="s">
        <v>2306</v>
      </c>
      <c r="I11655" s="49" t="s">
        <v>155</v>
      </c>
      <c r="J11655" s="76">
        <v>-4009.7</v>
      </c>
      <c r="K11655" s="83" t="str">
        <f>IFERROR(IFERROR(VLOOKUP(I11655,'DE-PARA'!B:D,3,0),VLOOKUP(I11655,'DE-PARA'!C:D,2,0)),"NÃO ENCONTRADO")</f>
        <v>Concessionárias (água, luz e telefone)</v>
      </c>
      <c r="L11655" s="50" t="str">
        <f>VLOOKUP(K11655,'Base -Receita-Despesa'!$B:$AS,1,FALSE)</f>
        <v>Concessionárias (água, luz e telefone)</v>
      </c>
    </row>
    <row r="11656" spans="1:12" ht="15" customHeight="1" x14ac:dyDescent="0.3">
      <c r="A11656" s="82" t="str">
        <f t="shared" si="364"/>
        <v>2018</v>
      </c>
      <c r="B11656" s="72" t="s">
        <v>2228</v>
      </c>
      <c r="C11656" s="73" t="s">
        <v>138</v>
      </c>
      <c r="D11656" s="74" t="str">
        <f t="shared" si="365"/>
        <v>dez/2018</v>
      </c>
      <c r="E11656" s="53">
        <v>43439</v>
      </c>
      <c r="F11656" s="75">
        <v>2213505</v>
      </c>
      <c r="G11656" s="72" t="s">
        <v>2229</v>
      </c>
      <c r="H11656" s="49" t="s">
        <v>2684</v>
      </c>
      <c r="I11656" s="49" t="s">
        <v>145</v>
      </c>
      <c r="J11656" s="76">
        <v>-2639.84</v>
      </c>
      <c r="K11656" s="83" t="str">
        <f>IFERROR(IFERROR(VLOOKUP(I11656,'DE-PARA'!B:D,3,0),VLOOKUP(I11656,'DE-PARA'!C:D,2,0)),"NÃO ENCONTRADO")</f>
        <v>Serviços</v>
      </c>
      <c r="L11656" s="50" t="str">
        <f>VLOOKUP(K11656,'Base -Receita-Despesa'!$B:$AS,1,FALSE)</f>
        <v>Serviços</v>
      </c>
    </row>
    <row r="11657" spans="1:12" ht="15" customHeight="1" x14ac:dyDescent="0.3">
      <c r="A11657" s="82" t="str">
        <f t="shared" si="364"/>
        <v>2018</v>
      </c>
      <c r="B11657" s="72" t="s">
        <v>2228</v>
      </c>
      <c r="C11657" s="73" t="s">
        <v>138</v>
      </c>
      <c r="D11657" s="74" t="str">
        <f t="shared" si="365"/>
        <v>dez/2018</v>
      </c>
      <c r="E11657" s="53">
        <v>43439</v>
      </c>
      <c r="F11657" s="75">
        <v>2338427</v>
      </c>
      <c r="G11657" s="72" t="s">
        <v>2229</v>
      </c>
      <c r="H11657" s="49" t="s">
        <v>2392</v>
      </c>
      <c r="I11657" s="49" t="s">
        <v>145</v>
      </c>
      <c r="J11657" s="76">
        <v>-415.36</v>
      </c>
      <c r="K11657" s="83" t="str">
        <f>IFERROR(IFERROR(VLOOKUP(I11657,'DE-PARA'!B:D,3,0),VLOOKUP(I11657,'DE-PARA'!C:D,2,0)),"NÃO ENCONTRADO")</f>
        <v>Serviços</v>
      </c>
      <c r="L11657" s="50" t="str">
        <f>VLOOKUP(K11657,'Base -Receita-Despesa'!$B:$AS,1,FALSE)</f>
        <v>Serviços</v>
      </c>
    </row>
    <row r="11658" spans="1:12" ht="15" customHeight="1" x14ac:dyDescent="0.3">
      <c r="A11658" s="82" t="str">
        <f t="shared" si="364"/>
        <v>2018</v>
      </c>
      <c r="B11658" s="72" t="s">
        <v>2228</v>
      </c>
      <c r="C11658" s="73" t="s">
        <v>138</v>
      </c>
      <c r="D11658" s="74" t="str">
        <f t="shared" si="365"/>
        <v>dez/2018</v>
      </c>
      <c r="E11658" s="53">
        <v>43439</v>
      </c>
      <c r="F11658" s="75">
        <v>2338427</v>
      </c>
      <c r="G11658" s="72" t="s">
        <v>2229</v>
      </c>
      <c r="H11658" s="49" t="s">
        <v>2392</v>
      </c>
      <c r="I11658" s="49" t="s">
        <v>562</v>
      </c>
      <c r="J11658" s="76">
        <v>-9.2900000000000009</v>
      </c>
      <c r="K11658" s="83" t="str">
        <f>IFERROR(IFERROR(VLOOKUP(I11658,'DE-PARA'!B:D,3,0),VLOOKUP(I11658,'DE-PARA'!C:D,2,0)),"NÃO ENCONTRADO")</f>
        <v>Outras Saídas</v>
      </c>
      <c r="L11658" s="50" t="str">
        <f>VLOOKUP(K11658,'Base -Receita-Despesa'!$B:$AS,1,FALSE)</f>
        <v>Outras Saídas</v>
      </c>
    </row>
    <row r="11659" spans="1:12" ht="15" customHeight="1" x14ac:dyDescent="0.3">
      <c r="A11659" s="82" t="str">
        <f t="shared" si="364"/>
        <v>2018</v>
      </c>
      <c r="B11659" s="72" t="s">
        <v>2228</v>
      </c>
      <c r="C11659" s="73" t="s">
        <v>138</v>
      </c>
      <c r="D11659" s="74" t="str">
        <f t="shared" si="365"/>
        <v>dez/2018</v>
      </c>
      <c r="E11659" s="53">
        <v>43439</v>
      </c>
      <c r="F11659" s="75">
        <v>142242</v>
      </c>
      <c r="G11659" s="72" t="s">
        <v>2229</v>
      </c>
      <c r="H11659" s="49" t="s">
        <v>1337</v>
      </c>
      <c r="I11659" s="49" t="s">
        <v>145</v>
      </c>
      <c r="J11659" s="76">
        <v>-579.29999999999995</v>
      </c>
      <c r="K11659" s="83" t="str">
        <f>IFERROR(IFERROR(VLOOKUP(I11659,'DE-PARA'!B:D,3,0),VLOOKUP(I11659,'DE-PARA'!C:D,2,0)),"NÃO ENCONTRADO")</f>
        <v>Serviços</v>
      </c>
      <c r="L11659" s="50" t="str">
        <f>VLOOKUP(K11659,'Base -Receita-Despesa'!$B:$AS,1,FALSE)</f>
        <v>Serviços</v>
      </c>
    </row>
    <row r="11660" spans="1:12" ht="15" customHeight="1" x14ac:dyDescent="0.3">
      <c r="A11660" s="82" t="str">
        <f t="shared" si="364"/>
        <v>2018</v>
      </c>
      <c r="B11660" s="72" t="s">
        <v>2228</v>
      </c>
      <c r="C11660" s="73" t="s">
        <v>138</v>
      </c>
      <c r="D11660" s="74" t="str">
        <f t="shared" si="365"/>
        <v>dez/2018</v>
      </c>
      <c r="E11660" s="53">
        <v>43439</v>
      </c>
      <c r="F11660" s="75">
        <v>2418</v>
      </c>
      <c r="G11660" s="72" t="s">
        <v>2229</v>
      </c>
      <c r="H11660" s="49" t="s">
        <v>2322</v>
      </c>
      <c r="I11660" s="49" t="s">
        <v>120</v>
      </c>
      <c r="J11660" s="76">
        <v>-838.67</v>
      </c>
      <c r="K11660" s="83" t="str">
        <f>IFERROR(IFERROR(VLOOKUP(I11660,'DE-PARA'!B:D,3,0),VLOOKUP(I11660,'DE-PARA'!C:D,2,0)),"NÃO ENCONTRADO")</f>
        <v>Serviços</v>
      </c>
      <c r="L11660" s="50" t="str">
        <f>VLOOKUP(K11660,'Base -Receita-Despesa'!$B:$AS,1,FALSE)</f>
        <v>Serviços</v>
      </c>
    </row>
    <row r="11661" spans="1:12" ht="15" customHeight="1" x14ac:dyDescent="0.3">
      <c r="A11661" s="82" t="str">
        <f t="shared" si="364"/>
        <v>2018</v>
      </c>
      <c r="B11661" s="72" t="s">
        <v>2228</v>
      </c>
      <c r="C11661" s="73" t="s">
        <v>138</v>
      </c>
      <c r="D11661" s="74" t="str">
        <f t="shared" si="365"/>
        <v>dez/2018</v>
      </c>
      <c r="E11661" s="53">
        <v>43439</v>
      </c>
      <c r="F11661" s="75">
        <v>177</v>
      </c>
      <c r="G11661" s="72" t="s">
        <v>2229</v>
      </c>
      <c r="H11661" s="49" t="s">
        <v>212</v>
      </c>
      <c r="I11661" s="49" t="s">
        <v>213</v>
      </c>
      <c r="J11661" s="76">
        <v>-7000</v>
      </c>
      <c r="K11661" s="83" t="str">
        <f>IFERROR(IFERROR(VLOOKUP(I11661,'DE-PARA'!B:D,3,0),VLOOKUP(I11661,'DE-PARA'!C:D,2,0)),"NÃO ENCONTRADO")</f>
        <v>Serviços</v>
      </c>
      <c r="L11661" s="50" t="str">
        <f>VLOOKUP(K11661,'Base -Receita-Despesa'!$B:$AS,1,FALSE)</f>
        <v>Serviços</v>
      </c>
    </row>
    <row r="11662" spans="1:12" ht="15" customHeight="1" x14ac:dyDescent="0.3">
      <c r="A11662" s="82" t="str">
        <f t="shared" si="364"/>
        <v>2018</v>
      </c>
      <c r="B11662" s="72" t="s">
        <v>2228</v>
      </c>
      <c r="C11662" s="73" t="s">
        <v>138</v>
      </c>
      <c r="D11662" s="74" t="str">
        <f t="shared" si="365"/>
        <v>dez/2018</v>
      </c>
      <c r="E11662" s="53">
        <v>43439</v>
      </c>
      <c r="F11662" s="75">
        <v>99448</v>
      </c>
      <c r="G11662" s="72" t="s">
        <v>2229</v>
      </c>
      <c r="H11662" s="49" t="s">
        <v>2605</v>
      </c>
      <c r="I11662" s="49" t="s">
        <v>2182</v>
      </c>
      <c r="J11662" s="76">
        <v>-2074.11</v>
      </c>
      <c r="K11662" s="83" t="str">
        <f>IFERROR(IFERROR(VLOOKUP(I11662,'DE-PARA'!B:D,3,0),VLOOKUP(I11662,'DE-PARA'!C:D,2,0)),"NÃO ENCONTRADO")</f>
        <v>Materiais</v>
      </c>
      <c r="L11662" s="50" t="str">
        <f>VLOOKUP(K11662,'Base -Receita-Despesa'!$B:$AS,1,FALSE)</f>
        <v>Materiais</v>
      </c>
    </row>
    <row r="11663" spans="1:12" ht="15" customHeight="1" x14ac:dyDescent="0.3">
      <c r="A11663" s="82" t="str">
        <f t="shared" si="364"/>
        <v>2018</v>
      </c>
      <c r="B11663" s="72" t="s">
        <v>2228</v>
      </c>
      <c r="C11663" s="73" t="s">
        <v>138</v>
      </c>
      <c r="D11663" s="74" t="str">
        <f t="shared" si="365"/>
        <v>dez/2018</v>
      </c>
      <c r="E11663" s="53">
        <v>43439</v>
      </c>
      <c r="F11663" s="75">
        <v>99448</v>
      </c>
      <c r="G11663" s="72" t="s">
        <v>2232</v>
      </c>
      <c r="H11663" s="49" t="s">
        <v>2605</v>
      </c>
      <c r="I11663" s="49" t="s">
        <v>2182</v>
      </c>
      <c r="J11663" s="76">
        <v>-2209.63</v>
      </c>
      <c r="K11663" s="83" t="str">
        <f>IFERROR(IFERROR(VLOOKUP(I11663,'DE-PARA'!B:D,3,0),VLOOKUP(I11663,'DE-PARA'!C:D,2,0)),"NÃO ENCONTRADO")</f>
        <v>Materiais</v>
      </c>
      <c r="L11663" s="50" t="str">
        <f>VLOOKUP(K11663,'Base -Receita-Despesa'!$B:$AS,1,FALSE)</f>
        <v>Materiais</v>
      </c>
    </row>
    <row r="11664" spans="1:12" ht="15" customHeight="1" x14ac:dyDescent="0.3">
      <c r="A11664" s="82" t="str">
        <f t="shared" si="364"/>
        <v>2018</v>
      </c>
      <c r="B11664" s="72" t="s">
        <v>2228</v>
      </c>
      <c r="C11664" s="73" t="s">
        <v>138</v>
      </c>
      <c r="D11664" s="74" t="str">
        <f t="shared" si="365"/>
        <v>dez/2018</v>
      </c>
      <c r="E11664" s="53">
        <v>43439</v>
      </c>
      <c r="F11664" s="75">
        <v>1008991</v>
      </c>
      <c r="G11664" s="72" t="s">
        <v>2284</v>
      </c>
      <c r="H11664" s="49" t="s">
        <v>2605</v>
      </c>
      <c r="I11664" s="49" t="s">
        <v>2182</v>
      </c>
      <c r="J11664" s="76">
        <v>-3374.66</v>
      </c>
      <c r="K11664" s="83" t="str">
        <f>IFERROR(IFERROR(VLOOKUP(I11664,'DE-PARA'!B:D,3,0),VLOOKUP(I11664,'DE-PARA'!C:D,2,0)),"NÃO ENCONTRADO")</f>
        <v>Materiais</v>
      </c>
      <c r="L11664" s="50" t="str">
        <f>VLOOKUP(K11664,'Base -Receita-Despesa'!$B:$AS,1,FALSE)</f>
        <v>Materiais</v>
      </c>
    </row>
    <row r="11665" spans="1:12" ht="15" customHeight="1" x14ac:dyDescent="0.3">
      <c r="A11665" s="82" t="str">
        <f t="shared" si="364"/>
        <v>2018</v>
      </c>
      <c r="B11665" s="72" t="s">
        <v>2228</v>
      </c>
      <c r="C11665" s="73" t="s">
        <v>138</v>
      </c>
      <c r="D11665" s="74" t="str">
        <f t="shared" si="365"/>
        <v>dez/2018</v>
      </c>
      <c r="E11665" s="53">
        <v>43439</v>
      </c>
      <c r="F11665" s="75">
        <v>1010628</v>
      </c>
      <c r="G11665" s="72" t="s">
        <v>2229</v>
      </c>
      <c r="H11665" s="49" t="s">
        <v>2605</v>
      </c>
      <c r="I11665" s="49" t="s">
        <v>2182</v>
      </c>
      <c r="J11665" s="76">
        <v>-1496.13</v>
      </c>
      <c r="K11665" s="83" t="str">
        <f>IFERROR(IFERROR(VLOOKUP(I11665,'DE-PARA'!B:D,3,0),VLOOKUP(I11665,'DE-PARA'!C:D,2,0)),"NÃO ENCONTRADO")</f>
        <v>Materiais</v>
      </c>
      <c r="L11665" s="50" t="str">
        <f>VLOOKUP(K11665,'Base -Receita-Despesa'!$B:$AS,1,FALSE)</f>
        <v>Materiais</v>
      </c>
    </row>
    <row r="11666" spans="1:12" ht="15" customHeight="1" x14ac:dyDescent="0.3">
      <c r="A11666" s="82" t="str">
        <f t="shared" si="364"/>
        <v>2018</v>
      </c>
      <c r="B11666" s="72" t="s">
        <v>2228</v>
      </c>
      <c r="C11666" s="73" t="s">
        <v>138</v>
      </c>
      <c r="D11666" s="74" t="str">
        <f t="shared" si="365"/>
        <v>dez/2018</v>
      </c>
      <c r="E11666" s="53">
        <v>43439</v>
      </c>
      <c r="F11666" s="75">
        <v>1015647</v>
      </c>
      <c r="G11666" s="72" t="s">
        <v>2229</v>
      </c>
      <c r="H11666" s="49" t="s">
        <v>2605</v>
      </c>
      <c r="I11666" s="49" t="s">
        <v>2182</v>
      </c>
      <c r="J11666" s="76">
        <v>-2985.12</v>
      </c>
      <c r="K11666" s="83" t="str">
        <f>IFERROR(IFERROR(VLOOKUP(I11666,'DE-PARA'!B:D,3,0),VLOOKUP(I11666,'DE-PARA'!C:D,2,0)),"NÃO ENCONTRADO")</f>
        <v>Materiais</v>
      </c>
      <c r="L11666" s="50" t="str">
        <f>VLOOKUP(K11666,'Base -Receita-Despesa'!$B:$AS,1,FALSE)</f>
        <v>Materiais</v>
      </c>
    </row>
    <row r="11667" spans="1:12" ht="15" customHeight="1" x14ac:dyDescent="0.3">
      <c r="A11667" s="82" t="str">
        <f t="shared" si="364"/>
        <v>2018</v>
      </c>
      <c r="B11667" s="72" t="s">
        <v>2228</v>
      </c>
      <c r="C11667" s="73" t="s">
        <v>138</v>
      </c>
      <c r="D11667" s="74" t="str">
        <f t="shared" si="365"/>
        <v>dez/2018</v>
      </c>
      <c r="E11667" s="53">
        <v>43439</v>
      </c>
      <c r="F11667" s="75">
        <v>13110</v>
      </c>
      <c r="G11667" s="72" t="s">
        <v>2229</v>
      </c>
      <c r="H11667" s="49" t="s">
        <v>3145</v>
      </c>
      <c r="I11667" s="49" t="s">
        <v>2182</v>
      </c>
      <c r="J11667" s="76">
        <v>-554</v>
      </c>
      <c r="K11667" s="83" t="str">
        <f>IFERROR(IFERROR(VLOOKUP(I11667,'DE-PARA'!B:D,3,0),VLOOKUP(I11667,'DE-PARA'!C:D,2,0)),"NÃO ENCONTRADO")</f>
        <v>Materiais</v>
      </c>
      <c r="L11667" s="50" t="str">
        <f>VLOOKUP(K11667,'Base -Receita-Despesa'!$B:$AS,1,FALSE)</f>
        <v>Materiais</v>
      </c>
    </row>
    <row r="11668" spans="1:12" ht="15" customHeight="1" x14ac:dyDescent="0.3">
      <c r="A11668" s="82" t="str">
        <f t="shared" si="364"/>
        <v>2018</v>
      </c>
      <c r="B11668" s="72" t="s">
        <v>2228</v>
      </c>
      <c r="C11668" s="73" t="s">
        <v>138</v>
      </c>
      <c r="D11668" s="74" t="str">
        <f t="shared" si="365"/>
        <v>dez/2018</v>
      </c>
      <c r="E11668" s="53">
        <v>43439</v>
      </c>
      <c r="F11668" s="75">
        <v>13110</v>
      </c>
      <c r="G11668" s="72" t="s">
        <v>2229</v>
      </c>
      <c r="H11668" s="49" t="s">
        <v>3145</v>
      </c>
      <c r="I11668" s="49" t="s">
        <v>562</v>
      </c>
      <c r="J11668" s="76">
        <v>-18.8202890621438</v>
      </c>
      <c r="K11668" s="83" t="str">
        <f>IFERROR(IFERROR(VLOOKUP(I11668,'DE-PARA'!B:D,3,0),VLOOKUP(I11668,'DE-PARA'!C:D,2,0)),"NÃO ENCONTRADO")</f>
        <v>Outras Saídas</v>
      </c>
      <c r="L11668" s="50" t="str">
        <f>VLOOKUP(K11668,'Base -Receita-Despesa'!$B:$AS,1,FALSE)</f>
        <v>Outras Saídas</v>
      </c>
    </row>
    <row r="11669" spans="1:12" ht="15" customHeight="1" x14ac:dyDescent="0.3">
      <c r="A11669" s="82" t="str">
        <f t="shared" si="364"/>
        <v>2018</v>
      </c>
      <c r="B11669" s="72" t="s">
        <v>2228</v>
      </c>
      <c r="C11669" s="73" t="s">
        <v>138</v>
      </c>
      <c r="D11669" s="74" t="str">
        <f t="shared" si="365"/>
        <v>dez/2018</v>
      </c>
      <c r="E11669" s="53">
        <v>43439</v>
      </c>
      <c r="F11669" s="75">
        <v>13109</v>
      </c>
      <c r="G11669" s="72" t="s">
        <v>2229</v>
      </c>
      <c r="H11669" s="49" t="s">
        <v>3145</v>
      </c>
      <c r="I11669" s="49" t="s">
        <v>2189</v>
      </c>
      <c r="J11669" s="76">
        <v>-189.5</v>
      </c>
      <c r="K11669" s="83" t="str">
        <f>IFERROR(IFERROR(VLOOKUP(I11669,'DE-PARA'!B:D,3,0),VLOOKUP(I11669,'DE-PARA'!C:D,2,0)),"NÃO ENCONTRADO")</f>
        <v>Materiais</v>
      </c>
      <c r="L11669" s="50" t="str">
        <f>VLOOKUP(K11669,'Base -Receita-Despesa'!$B:$AS,1,FALSE)</f>
        <v>Materiais</v>
      </c>
    </row>
    <row r="11670" spans="1:12" ht="15" customHeight="1" x14ac:dyDescent="0.3">
      <c r="A11670" s="82" t="str">
        <f t="shared" si="364"/>
        <v>2018</v>
      </c>
      <c r="B11670" s="72" t="s">
        <v>2228</v>
      </c>
      <c r="C11670" s="73" t="s">
        <v>138</v>
      </c>
      <c r="D11670" s="74" t="str">
        <f t="shared" si="365"/>
        <v>dez/2018</v>
      </c>
      <c r="E11670" s="53">
        <v>43439</v>
      </c>
      <c r="F11670" s="75">
        <v>13109</v>
      </c>
      <c r="G11670" s="72" t="s">
        <v>2229</v>
      </c>
      <c r="H11670" s="49" t="s">
        <v>3145</v>
      </c>
      <c r="I11670" s="49" t="s">
        <v>562</v>
      </c>
      <c r="J11670" s="76">
        <v>-6.4376259517621843</v>
      </c>
      <c r="K11670" s="83" t="str">
        <f>IFERROR(IFERROR(VLOOKUP(I11670,'DE-PARA'!B:D,3,0),VLOOKUP(I11670,'DE-PARA'!C:D,2,0)),"NÃO ENCONTRADO")</f>
        <v>Outras Saídas</v>
      </c>
      <c r="L11670" s="50" t="str">
        <f>VLOOKUP(K11670,'Base -Receita-Despesa'!$B:$AS,1,FALSE)</f>
        <v>Outras Saídas</v>
      </c>
    </row>
    <row r="11671" spans="1:12" ht="15" customHeight="1" x14ac:dyDescent="0.3">
      <c r="A11671" s="82" t="str">
        <f t="shared" si="364"/>
        <v>2018</v>
      </c>
      <c r="B11671" s="72" t="s">
        <v>2228</v>
      </c>
      <c r="C11671" s="73" t="s">
        <v>138</v>
      </c>
      <c r="D11671" s="74" t="str">
        <f t="shared" si="365"/>
        <v>dez/2018</v>
      </c>
      <c r="E11671" s="53">
        <v>43439</v>
      </c>
      <c r="F11671" s="75">
        <v>12929</v>
      </c>
      <c r="G11671" s="72" t="s">
        <v>2284</v>
      </c>
      <c r="H11671" s="49" t="s">
        <v>3145</v>
      </c>
      <c r="I11671" s="49" t="s">
        <v>2182</v>
      </c>
      <c r="J11671" s="76">
        <v>-1449.8</v>
      </c>
      <c r="K11671" s="83" t="str">
        <f>IFERROR(IFERROR(VLOOKUP(I11671,'DE-PARA'!B:D,3,0),VLOOKUP(I11671,'DE-PARA'!C:D,2,0)),"NÃO ENCONTRADO")</f>
        <v>Materiais</v>
      </c>
      <c r="L11671" s="50" t="str">
        <f>VLOOKUP(K11671,'Base -Receita-Despesa'!$B:$AS,1,FALSE)</f>
        <v>Materiais</v>
      </c>
    </row>
    <row r="11672" spans="1:12" ht="15" customHeight="1" x14ac:dyDescent="0.3">
      <c r="A11672" s="82" t="str">
        <f t="shared" si="364"/>
        <v>2018</v>
      </c>
      <c r="B11672" s="72" t="s">
        <v>2228</v>
      </c>
      <c r="C11672" s="73" t="s">
        <v>138</v>
      </c>
      <c r="D11672" s="74" t="str">
        <f t="shared" si="365"/>
        <v>dez/2018</v>
      </c>
      <c r="E11672" s="53">
        <v>43439</v>
      </c>
      <c r="F11672" s="75">
        <v>12929</v>
      </c>
      <c r="G11672" s="72" t="s">
        <v>2284</v>
      </c>
      <c r="H11672" s="49" t="s">
        <v>3145</v>
      </c>
      <c r="I11672" s="49" t="s">
        <v>562</v>
      </c>
      <c r="J11672" s="76">
        <v>-49.252084986094005</v>
      </c>
      <c r="K11672" s="83" t="str">
        <f>IFERROR(IFERROR(VLOOKUP(I11672,'DE-PARA'!B:D,3,0),VLOOKUP(I11672,'DE-PARA'!C:D,2,0)),"NÃO ENCONTRADO")</f>
        <v>Outras Saídas</v>
      </c>
      <c r="L11672" s="50" t="str">
        <f>VLOOKUP(K11672,'Base -Receita-Despesa'!$B:$AS,1,FALSE)</f>
        <v>Outras Saídas</v>
      </c>
    </row>
    <row r="11673" spans="1:12" ht="15" customHeight="1" x14ac:dyDescent="0.3">
      <c r="A11673" s="82" t="str">
        <f t="shared" si="364"/>
        <v>2018</v>
      </c>
      <c r="B11673" s="72" t="s">
        <v>2228</v>
      </c>
      <c r="C11673" s="73" t="s">
        <v>138</v>
      </c>
      <c r="D11673" s="74" t="str">
        <f t="shared" si="365"/>
        <v>dez/2018</v>
      </c>
      <c r="E11673" s="53">
        <v>43439</v>
      </c>
      <c r="F11673" s="75">
        <v>16705</v>
      </c>
      <c r="G11673" s="72" t="s">
        <v>2229</v>
      </c>
      <c r="H11673" s="49" t="s">
        <v>2340</v>
      </c>
      <c r="I11673" s="49" t="s">
        <v>618</v>
      </c>
      <c r="J11673" s="76">
        <v>-64803.05</v>
      </c>
      <c r="K11673" s="83" t="str">
        <f>IFERROR(IFERROR(VLOOKUP(I11673,'DE-PARA'!B:D,3,0),VLOOKUP(I11673,'DE-PARA'!C:D,2,0)),"NÃO ENCONTRADO")</f>
        <v>Serviços</v>
      </c>
      <c r="L11673" s="50" t="str">
        <f>VLOOKUP(K11673,'Base -Receita-Despesa'!$B:$AS,1,FALSE)</f>
        <v>Serviços</v>
      </c>
    </row>
    <row r="11674" spans="1:12" ht="15" customHeight="1" x14ac:dyDescent="0.3">
      <c r="A11674" s="82" t="str">
        <f t="shared" si="364"/>
        <v>2018</v>
      </c>
      <c r="B11674" s="72" t="s">
        <v>2228</v>
      </c>
      <c r="C11674" s="73" t="s">
        <v>138</v>
      </c>
      <c r="D11674" s="74" t="str">
        <f t="shared" si="365"/>
        <v>dez/2018</v>
      </c>
      <c r="E11674" s="53">
        <v>43439</v>
      </c>
      <c r="F11674" s="75">
        <v>2700</v>
      </c>
      <c r="G11674" s="72" t="s">
        <v>2229</v>
      </c>
      <c r="H11674" s="49" t="s">
        <v>2521</v>
      </c>
      <c r="I11674" s="49" t="s">
        <v>2194</v>
      </c>
      <c r="J11674" s="76">
        <v>-381.74</v>
      </c>
      <c r="K11674" s="83" t="str">
        <f>IFERROR(IFERROR(VLOOKUP(I11674,'DE-PARA'!B:D,3,0),VLOOKUP(I11674,'DE-PARA'!C:D,2,0)),"NÃO ENCONTRADO")</f>
        <v>Materiais</v>
      </c>
      <c r="L11674" s="50" t="str">
        <f>VLOOKUP(K11674,'Base -Receita-Despesa'!$B:$AS,1,FALSE)</f>
        <v>Materiais</v>
      </c>
    </row>
    <row r="11675" spans="1:12" ht="15" customHeight="1" x14ac:dyDescent="0.3">
      <c r="A11675" s="82" t="str">
        <f t="shared" si="364"/>
        <v>2018</v>
      </c>
      <c r="B11675" s="72" t="s">
        <v>2228</v>
      </c>
      <c r="C11675" s="73" t="s">
        <v>138</v>
      </c>
      <c r="D11675" s="74" t="str">
        <f t="shared" si="365"/>
        <v>dez/2018</v>
      </c>
      <c r="E11675" s="53">
        <v>43439</v>
      </c>
      <c r="F11675" s="75">
        <v>2700</v>
      </c>
      <c r="G11675" s="72" t="s">
        <v>2229</v>
      </c>
      <c r="H11675" s="49" t="s">
        <v>2521</v>
      </c>
      <c r="I11675" s="49" t="s">
        <v>562</v>
      </c>
      <c r="J11675" s="76">
        <v>-111.19</v>
      </c>
      <c r="K11675" s="83" t="str">
        <f>IFERROR(IFERROR(VLOOKUP(I11675,'DE-PARA'!B:D,3,0),VLOOKUP(I11675,'DE-PARA'!C:D,2,0)),"NÃO ENCONTRADO")</f>
        <v>Outras Saídas</v>
      </c>
      <c r="L11675" s="50" t="str">
        <f>VLOOKUP(K11675,'Base -Receita-Despesa'!$B:$AS,1,FALSE)</f>
        <v>Outras Saídas</v>
      </c>
    </row>
    <row r="11676" spans="1:12" ht="15" customHeight="1" x14ac:dyDescent="0.3">
      <c r="A11676" s="82" t="str">
        <f t="shared" si="364"/>
        <v>2018</v>
      </c>
      <c r="B11676" s="72" t="s">
        <v>2228</v>
      </c>
      <c r="C11676" s="73" t="s">
        <v>138</v>
      </c>
      <c r="D11676" s="74" t="str">
        <f t="shared" si="365"/>
        <v>dez/2018</v>
      </c>
      <c r="E11676" s="53">
        <v>43439</v>
      </c>
      <c r="F11676" s="75">
        <v>17619</v>
      </c>
      <c r="G11676" s="72" t="s">
        <v>2229</v>
      </c>
      <c r="H11676" s="49" t="s">
        <v>3281</v>
      </c>
      <c r="I11676" s="49" t="s">
        <v>241</v>
      </c>
      <c r="J11676" s="76">
        <v>-1576.68</v>
      </c>
      <c r="K11676" s="83" t="str">
        <f>IFERROR(IFERROR(VLOOKUP(I11676,'DE-PARA'!B:D,3,0),VLOOKUP(I11676,'DE-PARA'!C:D,2,0)),"NÃO ENCONTRADO")</f>
        <v>Serviços</v>
      </c>
      <c r="L11676" s="50" t="str">
        <f>VLOOKUP(K11676,'Base -Receita-Despesa'!$B:$AS,1,FALSE)</f>
        <v>Serviços</v>
      </c>
    </row>
    <row r="11677" spans="1:12" ht="15" customHeight="1" x14ac:dyDescent="0.3">
      <c r="A11677" s="82" t="str">
        <f t="shared" si="364"/>
        <v>2018</v>
      </c>
      <c r="B11677" s="72" t="s">
        <v>2228</v>
      </c>
      <c r="C11677" s="73" t="s">
        <v>138</v>
      </c>
      <c r="D11677" s="74" t="str">
        <f t="shared" si="365"/>
        <v>dez/2018</v>
      </c>
      <c r="E11677" s="53">
        <v>43439</v>
      </c>
      <c r="F11677" s="75">
        <v>17620</v>
      </c>
      <c r="G11677" s="72" t="s">
        <v>2229</v>
      </c>
      <c r="H11677" s="49" t="s">
        <v>3281</v>
      </c>
      <c r="I11677" s="49" t="s">
        <v>241</v>
      </c>
      <c r="J11677" s="76">
        <v>-1182.51</v>
      </c>
      <c r="K11677" s="83" t="str">
        <f>IFERROR(IFERROR(VLOOKUP(I11677,'DE-PARA'!B:D,3,0),VLOOKUP(I11677,'DE-PARA'!C:D,2,0)),"NÃO ENCONTRADO")</f>
        <v>Serviços</v>
      </c>
      <c r="L11677" s="50" t="str">
        <f>VLOOKUP(K11677,'Base -Receita-Despesa'!$B:$AS,1,FALSE)</f>
        <v>Serviços</v>
      </c>
    </row>
    <row r="11678" spans="1:12" ht="15" customHeight="1" x14ac:dyDescent="0.3">
      <c r="A11678" s="82" t="str">
        <f t="shared" si="364"/>
        <v>2018</v>
      </c>
      <c r="B11678" s="72" t="s">
        <v>2228</v>
      </c>
      <c r="C11678" s="73" t="s">
        <v>138</v>
      </c>
      <c r="D11678" s="74" t="str">
        <f t="shared" si="365"/>
        <v>dez/2018</v>
      </c>
      <c r="E11678" s="53">
        <v>43439</v>
      </c>
      <c r="F11678" s="75">
        <v>6509</v>
      </c>
      <c r="G11678" s="72" t="s">
        <v>2229</v>
      </c>
      <c r="H11678" s="49" t="s">
        <v>3282</v>
      </c>
      <c r="I11678" s="49" t="s">
        <v>2182</v>
      </c>
      <c r="J11678" s="76">
        <v>-492</v>
      </c>
      <c r="K11678" s="83" t="str">
        <f>IFERROR(IFERROR(VLOOKUP(I11678,'DE-PARA'!B:D,3,0),VLOOKUP(I11678,'DE-PARA'!C:D,2,0)),"NÃO ENCONTRADO")</f>
        <v>Materiais</v>
      </c>
      <c r="L11678" s="50" t="str">
        <f>VLOOKUP(K11678,'Base -Receita-Despesa'!$B:$AS,1,FALSE)</f>
        <v>Materiais</v>
      </c>
    </row>
    <row r="11679" spans="1:12" ht="15" customHeight="1" x14ac:dyDescent="0.3">
      <c r="A11679" s="82" t="str">
        <f t="shared" si="364"/>
        <v>2018</v>
      </c>
      <c r="B11679" s="72" t="s">
        <v>2228</v>
      </c>
      <c r="C11679" s="73" t="s">
        <v>138</v>
      </c>
      <c r="D11679" s="74" t="str">
        <f t="shared" si="365"/>
        <v>dez/2018</v>
      </c>
      <c r="E11679" s="53">
        <v>43439</v>
      </c>
      <c r="F11679" s="75">
        <v>6509</v>
      </c>
      <c r="G11679" s="72" t="s">
        <v>2229</v>
      </c>
      <c r="H11679" s="49" t="s">
        <v>3282</v>
      </c>
      <c r="I11679" s="49" t="s">
        <v>562</v>
      </c>
      <c r="J11679" s="76">
        <v>-20</v>
      </c>
      <c r="K11679" s="83" t="str">
        <f>IFERROR(IFERROR(VLOOKUP(I11679,'DE-PARA'!B:D,3,0),VLOOKUP(I11679,'DE-PARA'!C:D,2,0)),"NÃO ENCONTRADO")</f>
        <v>Outras Saídas</v>
      </c>
      <c r="L11679" s="50" t="str">
        <f>VLOOKUP(K11679,'Base -Receita-Despesa'!$B:$AS,1,FALSE)</f>
        <v>Outras Saídas</v>
      </c>
    </row>
    <row r="11680" spans="1:12" ht="15" customHeight="1" x14ac:dyDescent="0.3">
      <c r="A11680" s="82" t="str">
        <f t="shared" si="364"/>
        <v>2018</v>
      </c>
      <c r="B11680" s="72" t="s">
        <v>2228</v>
      </c>
      <c r="C11680" s="73" t="s">
        <v>138</v>
      </c>
      <c r="D11680" s="74" t="str">
        <f t="shared" si="365"/>
        <v>dez/2018</v>
      </c>
      <c r="E11680" s="53">
        <v>43439</v>
      </c>
      <c r="F11680" s="75">
        <v>238</v>
      </c>
      <c r="G11680" s="72" t="s">
        <v>2229</v>
      </c>
      <c r="H11680" s="49" t="s">
        <v>2357</v>
      </c>
      <c r="I11680" s="49" t="s">
        <v>164</v>
      </c>
      <c r="J11680" s="76">
        <v>-7000</v>
      </c>
      <c r="K11680" s="83" t="str">
        <f>IFERROR(IFERROR(VLOOKUP(I11680,'DE-PARA'!B:D,3,0),VLOOKUP(I11680,'DE-PARA'!C:D,2,0)),"NÃO ENCONTRADO")</f>
        <v>Concessionárias (água, luz e telefone)</v>
      </c>
      <c r="L11680" s="50" t="str">
        <f>VLOOKUP(K11680,'Base -Receita-Despesa'!$B:$AS,1,FALSE)</f>
        <v>Concessionárias (água, luz e telefone)</v>
      </c>
    </row>
    <row r="11681" spans="1:12" ht="15" customHeight="1" x14ac:dyDescent="0.3">
      <c r="A11681" s="82" t="str">
        <f t="shared" si="364"/>
        <v>2018</v>
      </c>
      <c r="B11681" s="72" t="s">
        <v>2228</v>
      </c>
      <c r="C11681" s="73" t="s">
        <v>138</v>
      </c>
      <c r="D11681" s="74" t="str">
        <f t="shared" si="365"/>
        <v>dez/2018</v>
      </c>
      <c r="E11681" s="53">
        <v>43439</v>
      </c>
      <c r="F11681" s="75">
        <v>938</v>
      </c>
      <c r="G11681" s="72" t="s">
        <v>2229</v>
      </c>
      <c r="H11681" s="49" t="s">
        <v>1106</v>
      </c>
      <c r="I11681" s="49" t="s">
        <v>526</v>
      </c>
      <c r="J11681" s="76">
        <v>-15000</v>
      </c>
      <c r="K11681" s="83" t="str">
        <f>IFERROR(IFERROR(VLOOKUP(I11681,'DE-PARA'!B:D,3,0),VLOOKUP(I11681,'DE-PARA'!C:D,2,0)),"NÃO ENCONTRADO")</f>
        <v>Serviços</v>
      </c>
      <c r="L11681" s="50" t="str">
        <f>VLOOKUP(K11681,'Base -Receita-Despesa'!$B:$AS,1,FALSE)</f>
        <v>Serviços</v>
      </c>
    </row>
    <row r="11682" spans="1:12" ht="15" customHeight="1" x14ac:dyDescent="0.3">
      <c r="A11682" s="82" t="str">
        <f t="shared" si="364"/>
        <v>2018</v>
      </c>
      <c r="B11682" s="72" t="s">
        <v>2228</v>
      </c>
      <c r="C11682" s="73" t="s">
        <v>138</v>
      </c>
      <c r="D11682" s="74" t="str">
        <f t="shared" si="365"/>
        <v>dez/2018</v>
      </c>
      <c r="E11682" s="53">
        <v>43439</v>
      </c>
      <c r="F11682" s="75">
        <v>417</v>
      </c>
      <c r="G11682" s="72" t="s">
        <v>2229</v>
      </c>
      <c r="H11682" s="49" t="s">
        <v>2346</v>
      </c>
      <c r="I11682" s="49" t="s">
        <v>120</v>
      </c>
      <c r="J11682" s="76">
        <v>-42620</v>
      </c>
      <c r="K11682" s="83" t="str">
        <f>IFERROR(IFERROR(VLOOKUP(I11682,'DE-PARA'!B:D,3,0),VLOOKUP(I11682,'DE-PARA'!C:D,2,0)),"NÃO ENCONTRADO")</f>
        <v>Serviços</v>
      </c>
      <c r="L11682" s="50" t="str">
        <f>VLOOKUP(K11682,'Base -Receita-Despesa'!$B:$AS,1,FALSE)</f>
        <v>Serviços</v>
      </c>
    </row>
    <row r="11683" spans="1:12" ht="15" customHeight="1" x14ac:dyDescent="0.3">
      <c r="A11683" s="82" t="str">
        <f t="shared" si="364"/>
        <v>2018</v>
      </c>
      <c r="B11683" s="72" t="s">
        <v>2228</v>
      </c>
      <c r="C11683" s="73" t="s">
        <v>138</v>
      </c>
      <c r="D11683" s="74" t="str">
        <f t="shared" si="365"/>
        <v>dez/2018</v>
      </c>
      <c r="E11683" s="53">
        <v>43439</v>
      </c>
      <c r="F11683" s="75">
        <v>7084</v>
      </c>
      <c r="G11683" s="72" t="s">
        <v>2229</v>
      </c>
      <c r="H11683" s="49" t="s">
        <v>3254</v>
      </c>
      <c r="I11683" s="49" t="s">
        <v>2204</v>
      </c>
      <c r="J11683" s="76">
        <v>-1917.48</v>
      </c>
      <c r="K11683" s="83" t="str">
        <f>IFERROR(IFERROR(VLOOKUP(I11683,'DE-PARA'!B:D,3,0),VLOOKUP(I11683,'DE-PARA'!C:D,2,0)),"NÃO ENCONTRADO")</f>
        <v>Serviços</v>
      </c>
      <c r="L11683" s="50" t="str">
        <f>VLOOKUP(K11683,'Base -Receita-Despesa'!$B:$AS,1,FALSE)</f>
        <v>Serviços</v>
      </c>
    </row>
    <row r="11684" spans="1:12" ht="15" customHeight="1" x14ac:dyDescent="0.3">
      <c r="A11684" s="82" t="str">
        <f t="shared" si="364"/>
        <v>2018</v>
      </c>
      <c r="B11684" s="72" t="s">
        <v>2228</v>
      </c>
      <c r="C11684" s="73" t="s">
        <v>138</v>
      </c>
      <c r="D11684" s="74" t="str">
        <f t="shared" si="365"/>
        <v>dez/2018</v>
      </c>
      <c r="E11684" s="53">
        <v>43439</v>
      </c>
      <c r="F11684" s="75">
        <v>5474</v>
      </c>
      <c r="G11684" s="72" t="s">
        <v>2229</v>
      </c>
      <c r="H11684" s="49" t="s">
        <v>3283</v>
      </c>
      <c r="I11684" s="49" t="s">
        <v>2181</v>
      </c>
      <c r="J11684" s="76">
        <v>-900</v>
      </c>
      <c r="K11684" s="83" t="str">
        <f>IFERROR(IFERROR(VLOOKUP(I11684,'DE-PARA'!B:D,3,0),VLOOKUP(I11684,'DE-PARA'!C:D,2,0)),"NÃO ENCONTRADO")</f>
        <v>Materiais</v>
      </c>
      <c r="L11684" s="50" t="str">
        <f>VLOOKUP(K11684,'Base -Receita-Despesa'!$B:$AS,1,FALSE)</f>
        <v>Materiais</v>
      </c>
    </row>
    <row r="11685" spans="1:12" ht="15" customHeight="1" x14ac:dyDescent="0.3">
      <c r="A11685" s="82" t="str">
        <f t="shared" si="364"/>
        <v>2018</v>
      </c>
      <c r="B11685" s="72" t="s">
        <v>2228</v>
      </c>
      <c r="C11685" s="73" t="s">
        <v>138</v>
      </c>
      <c r="D11685" s="74" t="str">
        <f t="shared" si="365"/>
        <v>dez/2018</v>
      </c>
      <c r="E11685" s="53">
        <v>43439</v>
      </c>
      <c r="F11685" s="75">
        <v>5474</v>
      </c>
      <c r="G11685" s="72" t="s">
        <v>2229</v>
      </c>
      <c r="H11685" s="49" t="s">
        <v>3283</v>
      </c>
      <c r="I11685" s="49" t="s">
        <v>562</v>
      </c>
      <c r="J11685" s="76">
        <v>-251.65</v>
      </c>
      <c r="K11685" s="83" t="str">
        <f>IFERROR(IFERROR(VLOOKUP(I11685,'DE-PARA'!B:D,3,0),VLOOKUP(I11685,'DE-PARA'!C:D,2,0)),"NÃO ENCONTRADO")</f>
        <v>Outras Saídas</v>
      </c>
      <c r="L11685" s="50" t="str">
        <f>VLOOKUP(K11685,'Base -Receita-Despesa'!$B:$AS,1,FALSE)</f>
        <v>Outras Saídas</v>
      </c>
    </row>
    <row r="11686" spans="1:12" ht="15" customHeight="1" x14ac:dyDescent="0.3">
      <c r="A11686" s="82" t="str">
        <f t="shared" si="364"/>
        <v>2018</v>
      </c>
      <c r="B11686" s="72" t="s">
        <v>2228</v>
      </c>
      <c r="C11686" s="73" t="s">
        <v>138</v>
      </c>
      <c r="D11686" s="74" t="str">
        <f t="shared" si="365"/>
        <v>dez/2018</v>
      </c>
      <c r="E11686" s="53">
        <v>43439</v>
      </c>
      <c r="F11686" s="75">
        <v>64887</v>
      </c>
      <c r="G11686" s="72" t="s">
        <v>2229</v>
      </c>
      <c r="H11686" s="49" t="s">
        <v>3053</v>
      </c>
      <c r="I11686" s="49" t="s">
        <v>2181</v>
      </c>
      <c r="J11686" s="76">
        <v>-106.6</v>
      </c>
      <c r="K11686" s="83" t="str">
        <f>IFERROR(IFERROR(VLOOKUP(I11686,'DE-PARA'!B:D,3,0),VLOOKUP(I11686,'DE-PARA'!C:D,2,0)),"NÃO ENCONTRADO")</f>
        <v>Materiais</v>
      </c>
      <c r="L11686" s="50" t="str">
        <f>VLOOKUP(K11686,'Base -Receita-Despesa'!$B:$AS,1,FALSE)</f>
        <v>Materiais</v>
      </c>
    </row>
    <row r="11687" spans="1:12" ht="15" customHeight="1" x14ac:dyDescent="0.3">
      <c r="A11687" s="82" t="str">
        <f t="shared" si="364"/>
        <v>2018</v>
      </c>
      <c r="B11687" s="72" t="s">
        <v>2228</v>
      </c>
      <c r="C11687" s="73" t="s">
        <v>138</v>
      </c>
      <c r="D11687" s="74" t="str">
        <f t="shared" si="365"/>
        <v>dez/2018</v>
      </c>
      <c r="E11687" s="53">
        <v>43439</v>
      </c>
      <c r="F11687" s="75">
        <v>64886</v>
      </c>
      <c r="G11687" s="72" t="s">
        <v>2229</v>
      </c>
      <c r="H11687" s="49" t="s">
        <v>3053</v>
      </c>
      <c r="I11687" s="49" t="s">
        <v>2182</v>
      </c>
      <c r="J11687" s="76">
        <v>-30.24</v>
      </c>
      <c r="K11687" s="83" t="str">
        <f>IFERROR(IFERROR(VLOOKUP(I11687,'DE-PARA'!B:D,3,0),VLOOKUP(I11687,'DE-PARA'!C:D,2,0)),"NÃO ENCONTRADO")</f>
        <v>Materiais</v>
      </c>
      <c r="L11687" s="50" t="str">
        <f>VLOOKUP(K11687,'Base -Receita-Despesa'!$B:$AS,1,FALSE)</f>
        <v>Materiais</v>
      </c>
    </row>
    <row r="11688" spans="1:12" ht="15" customHeight="1" x14ac:dyDescent="0.3">
      <c r="A11688" s="82" t="str">
        <f t="shared" si="364"/>
        <v>2018</v>
      </c>
      <c r="B11688" s="72" t="s">
        <v>2228</v>
      </c>
      <c r="C11688" s="73" t="s">
        <v>138</v>
      </c>
      <c r="D11688" s="74" t="str">
        <f t="shared" si="365"/>
        <v>dez/2018</v>
      </c>
      <c r="E11688" s="53">
        <v>43439</v>
      </c>
      <c r="F11688" s="75">
        <v>266730</v>
      </c>
      <c r="G11688" s="72" t="s">
        <v>2330</v>
      </c>
      <c r="H11688" s="49" t="s">
        <v>222</v>
      </c>
      <c r="I11688" s="49" t="s">
        <v>2182</v>
      </c>
      <c r="J11688" s="76">
        <v>-736.19</v>
      </c>
      <c r="K11688" s="83" t="str">
        <f>IFERROR(IFERROR(VLOOKUP(I11688,'DE-PARA'!B:D,3,0),VLOOKUP(I11688,'DE-PARA'!C:D,2,0)),"NÃO ENCONTRADO")</f>
        <v>Materiais</v>
      </c>
      <c r="L11688" s="50" t="str">
        <f>VLOOKUP(K11688,'Base -Receita-Despesa'!$B:$AS,1,FALSE)</f>
        <v>Materiais</v>
      </c>
    </row>
    <row r="11689" spans="1:12" ht="15" customHeight="1" x14ac:dyDescent="0.3">
      <c r="A11689" s="82" t="str">
        <f t="shared" si="364"/>
        <v>2018</v>
      </c>
      <c r="B11689" s="72" t="s">
        <v>2228</v>
      </c>
      <c r="C11689" s="73" t="s">
        <v>138</v>
      </c>
      <c r="D11689" s="74" t="str">
        <f t="shared" si="365"/>
        <v>dez/2018</v>
      </c>
      <c r="E11689" s="53">
        <v>43439</v>
      </c>
      <c r="F11689" s="75">
        <v>266715</v>
      </c>
      <c r="G11689" s="72" t="s">
        <v>2324</v>
      </c>
      <c r="H11689" s="49" t="s">
        <v>222</v>
      </c>
      <c r="I11689" s="49" t="s">
        <v>2182</v>
      </c>
      <c r="J11689" s="76">
        <v>-1474.73</v>
      </c>
      <c r="K11689" s="83" t="str">
        <f>IFERROR(IFERROR(VLOOKUP(I11689,'DE-PARA'!B:D,3,0),VLOOKUP(I11689,'DE-PARA'!C:D,2,0)),"NÃO ENCONTRADO")</f>
        <v>Materiais</v>
      </c>
      <c r="L11689" s="50" t="str">
        <f>VLOOKUP(K11689,'Base -Receita-Despesa'!$B:$AS,1,FALSE)</f>
        <v>Materiais</v>
      </c>
    </row>
    <row r="11690" spans="1:12" ht="15" customHeight="1" x14ac:dyDescent="0.3">
      <c r="A11690" s="82" t="str">
        <f t="shared" ref="A11690:A11753" si="366">IF(K11690="NÃO ENCONTRADO",0,RIGHT(D11690,4))</f>
        <v>2018</v>
      </c>
      <c r="B11690" s="72" t="s">
        <v>2228</v>
      </c>
      <c r="C11690" s="73" t="s">
        <v>138</v>
      </c>
      <c r="D11690" s="74" t="str">
        <f t="shared" si="365"/>
        <v>dez/2018</v>
      </c>
      <c r="E11690" s="53">
        <v>43439</v>
      </c>
      <c r="F11690" s="75">
        <v>264905</v>
      </c>
      <c r="G11690" s="72" t="s">
        <v>2324</v>
      </c>
      <c r="H11690" s="49" t="s">
        <v>222</v>
      </c>
      <c r="I11690" s="49" t="s">
        <v>2182</v>
      </c>
      <c r="J11690" s="76">
        <v>-865.75</v>
      </c>
      <c r="K11690" s="83" t="str">
        <f>IFERROR(IFERROR(VLOOKUP(I11690,'DE-PARA'!B:D,3,0),VLOOKUP(I11690,'DE-PARA'!C:D,2,0)),"NÃO ENCONTRADO")</f>
        <v>Materiais</v>
      </c>
      <c r="L11690" s="50" t="str">
        <f>VLOOKUP(K11690,'Base -Receita-Despesa'!$B:$AS,1,FALSE)</f>
        <v>Materiais</v>
      </c>
    </row>
    <row r="11691" spans="1:12" ht="15" customHeight="1" x14ac:dyDescent="0.3">
      <c r="A11691" s="82" t="str">
        <f t="shared" si="366"/>
        <v>2018</v>
      </c>
      <c r="B11691" s="72" t="s">
        <v>2228</v>
      </c>
      <c r="C11691" s="73" t="s">
        <v>138</v>
      </c>
      <c r="D11691" s="74" t="str">
        <f t="shared" si="365"/>
        <v>dez/2018</v>
      </c>
      <c r="E11691" s="53">
        <v>43439</v>
      </c>
      <c r="F11691" s="75" t="s">
        <v>2326</v>
      </c>
      <c r="G11691" s="72" t="s">
        <v>2229</v>
      </c>
      <c r="H11691" s="49" t="s">
        <v>3284</v>
      </c>
      <c r="I11691" s="49" t="s">
        <v>2209</v>
      </c>
      <c r="J11691" s="76">
        <v>-303.16000000000003</v>
      </c>
      <c r="K11691" s="83" t="str">
        <f>IFERROR(IFERROR(VLOOKUP(I11691,'DE-PARA'!B:D,3,0),VLOOKUP(I11691,'DE-PARA'!C:D,2,0)),"NÃO ENCONTRADO")</f>
        <v>Despesas com Viagens</v>
      </c>
      <c r="L11691" s="50" t="str">
        <f>VLOOKUP(K11691,'Base -Receita-Despesa'!$B:$AS,1,FALSE)</f>
        <v>Despesas com Viagens</v>
      </c>
    </row>
    <row r="11692" spans="1:12" ht="15" customHeight="1" x14ac:dyDescent="0.3">
      <c r="A11692" s="82" t="str">
        <f t="shared" si="366"/>
        <v>2018</v>
      </c>
      <c r="B11692" s="72" t="s">
        <v>2228</v>
      </c>
      <c r="C11692" s="73" t="s">
        <v>138</v>
      </c>
      <c r="D11692" s="74" t="str">
        <f t="shared" si="365"/>
        <v>dez/2018</v>
      </c>
      <c r="E11692" s="53">
        <v>43439</v>
      </c>
      <c r="F11692" s="75">
        <v>33408</v>
      </c>
      <c r="G11692" s="72" t="s">
        <v>2229</v>
      </c>
      <c r="H11692" s="49" t="s">
        <v>3285</v>
      </c>
      <c r="I11692" s="49" t="s">
        <v>540</v>
      </c>
      <c r="J11692" s="76">
        <v>-240</v>
      </c>
      <c r="K11692" s="83" t="str">
        <f>IFERROR(IFERROR(VLOOKUP(I11692,'DE-PARA'!B:D,3,0),VLOOKUP(I11692,'DE-PARA'!C:D,2,0)),"NÃO ENCONTRADO")</f>
        <v>Tributos, Taxas e Contribuições</v>
      </c>
      <c r="L11692" s="50" t="str">
        <f>VLOOKUP(K11692,'Base -Receita-Despesa'!$B:$AS,1,FALSE)</f>
        <v>Tributos, Taxas e Contribuições</v>
      </c>
    </row>
    <row r="11693" spans="1:12" ht="15" customHeight="1" x14ac:dyDescent="0.3">
      <c r="A11693" s="82" t="str">
        <f t="shared" si="366"/>
        <v>2018</v>
      </c>
      <c r="B11693" s="72" t="s">
        <v>2228</v>
      </c>
      <c r="C11693" s="73" t="s">
        <v>138</v>
      </c>
      <c r="D11693" s="74" t="str">
        <f t="shared" si="365"/>
        <v>dez/2018</v>
      </c>
      <c r="E11693" s="53">
        <v>43439</v>
      </c>
      <c r="F11693" s="75" t="s">
        <v>1261</v>
      </c>
      <c r="G11693" s="72" t="s">
        <v>2229</v>
      </c>
      <c r="H11693" s="49" t="s">
        <v>2250</v>
      </c>
      <c r="I11693" s="49" t="s">
        <v>135</v>
      </c>
      <c r="J11693" s="76">
        <v>-9.5</v>
      </c>
      <c r="K11693" s="83" t="str">
        <f>IFERROR(IFERROR(VLOOKUP(I11693,'DE-PARA'!B:D,3,0),VLOOKUP(I11693,'DE-PARA'!C:D,2,0)),"NÃO ENCONTRADO")</f>
        <v>Outras Saídas</v>
      </c>
      <c r="L11693" s="50" t="str">
        <f>VLOOKUP(K11693,'Base -Receita-Despesa'!$B:$AS,1,FALSE)</f>
        <v>Outras Saídas</v>
      </c>
    </row>
    <row r="11694" spans="1:12" ht="15" customHeight="1" x14ac:dyDescent="0.3">
      <c r="A11694" s="82" t="str">
        <f t="shared" si="366"/>
        <v>2018</v>
      </c>
      <c r="B11694" s="72" t="s">
        <v>2228</v>
      </c>
      <c r="C11694" s="73" t="s">
        <v>138</v>
      </c>
      <c r="D11694" s="74" t="str">
        <f t="shared" si="365"/>
        <v>dez/2018</v>
      </c>
      <c r="E11694" s="53">
        <v>43439</v>
      </c>
      <c r="F11694" s="75" t="s">
        <v>1261</v>
      </c>
      <c r="G11694" s="72" t="s">
        <v>2229</v>
      </c>
      <c r="H11694" s="49" t="s">
        <v>2250</v>
      </c>
      <c r="I11694" s="49" t="s">
        <v>135</v>
      </c>
      <c r="J11694" s="76">
        <v>-9.5</v>
      </c>
      <c r="K11694" s="83" t="str">
        <f>IFERROR(IFERROR(VLOOKUP(I11694,'DE-PARA'!B:D,3,0),VLOOKUP(I11694,'DE-PARA'!C:D,2,0)),"NÃO ENCONTRADO")</f>
        <v>Outras Saídas</v>
      </c>
      <c r="L11694" s="50" t="str">
        <f>VLOOKUP(K11694,'Base -Receita-Despesa'!$B:$AS,1,FALSE)</f>
        <v>Outras Saídas</v>
      </c>
    </row>
    <row r="11695" spans="1:12" ht="15" customHeight="1" x14ac:dyDescent="0.3">
      <c r="A11695" s="82" t="str">
        <f t="shared" si="366"/>
        <v>2018</v>
      </c>
      <c r="B11695" s="72" t="s">
        <v>2228</v>
      </c>
      <c r="C11695" s="73" t="s">
        <v>138</v>
      </c>
      <c r="D11695" s="74" t="str">
        <f t="shared" si="365"/>
        <v>dez/2018</v>
      </c>
      <c r="E11695" s="53">
        <v>43439</v>
      </c>
      <c r="F11695" s="75" t="s">
        <v>1261</v>
      </c>
      <c r="G11695" s="72" t="s">
        <v>2229</v>
      </c>
      <c r="H11695" s="49" t="s">
        <v>2250</v>
      </c>
      <c r="I11695" s="49" t="s">
        <v>135</v>
      </c>
      <c r="J11695" s="76">
        <v>-9.5</v>
      </c>
      <c r="K11695" s="83" t="str">
        <f>IFERROR(IFERROR(VLOOKUP(I11695,'DE-PARA'!B:D,3,0),VLOOKUP(I11695,'DE-PARA'!C:D,2,0)),"NÃO ENCONTRADO")</f>
        <v>Outras Saídas</v>
      </c>
      <c r="L11695" s="50" t="str">
        <f>VLOOKUP(K11695,'Base -Receita-Despesa'!$B:$AS,1,FALSE)</f>
        <v>Outras Saídas</v>
      </c>
    </row>
    <row r="11696" spans="1:12" ht="15" customHeight="1" x14ac:dyDescent="0.3">
      <c r="A11696" s="82" t="str">
        <f t="shared" si="366"/>
        <v>2018</v>
      </c>
      <c r="B11696" s="72" t="s">
        <v>2228</v>
      </c>
      <c r="C11696" s="73" t="s">
        <v>138</v>
      </c>
      <c r="D11696" s="74" t="str">
        <f t="shared" si="365"/>
        <v>dez/2018</v>
      </c>
      <c r="E11696" s="53">
        <v>43439</v>
      </c>
      <c r="F11696" s="75" t="s">
        <v>1261</v>
      </c>
      <c r="G11696" s="72" t="s">
        <v>2229</v>
      </c>
      <c r="H11696" s="49" t="s">
        <v>2250</v>
      </c>
      <c r="I11696" s="49" t="s">
        <v>135</v>
      </c>
      <c r="J11696" s="76">
        <v>-9.5</v>
      </c>
      <c r="K11696" s="83" t="str">
        <f>IFERROR(IFERROR(VLOOKUP(I11696,'DE-PARA'!B:D,3,0),VLOOKUP(I11696,'DE-PARA'!C:D,2,0)),"NÃO ENCONTRADO")</f>
        <v>Outras Saídas</v>
      </c>
      <c r="L11696" s="50" t="str">
        <f>VLOOKUP(K11696,'Base -Receita-Despesa'!$B:$AS,1,FALSE)</f>
        <v>Outras Saídas</v>
      </c>
    </row>
    <row r="11697" spans="1:12" ht="15" customHeight="1" x14ac:dyDescent="0.3">
      <c r="A11697" s="82" t="str">
        <f t="shared" si="366"/>
        <v>2018</v>
      </c>
      <c r="B11697" s="72" t="s">
        <v>2228</v>
      </c>
      <c r="C11697" s="73" t="s">
        <v>138</v>
      </c>
      <c r="D11697" s="74" t="str">
        <f t="shared" si="365"/>
        <v>dez/2018</v>
      </c>
      <c r="E11697" s="53">
        <v>43439</v>
      </c>
      <c r="F11697" s="75" t="s">
        <v>1261</v>
      </c>
      <c r="G11697" s="72" t="s">
        <v>2229</v>
      </c>
      <c r="H11697" s="49" t="s">
        <v>2250</v>
      </c>
      <c r="I11697" s="49" t="s">
        <v>135</v>
      </c>
      <c r="J11697" s="76">
        <v>-9.5</v>
      </c>
      <c r="K11697" s="83" t="str">
        <f>IFERROR(IFERROR(VLOOKUP(I11697,'DE-PARA'!B:D,3,0),VLOOKUP(I11697,'DE-PARA'!C:D,2,0)),"NÃO ENCONTRADO")</f>
        <v>Outras Saídas</v>
      </c>
      <c r="L11697" s="50" t="str">
        <f>VLOOKUP(K11697,'Base -Receita-Despesa'!$B:$AS,1,FALSE)</f>
        <v>Outras Saídas</v>
      </c>
    </row>
    <row r="11698" spans="1:12" ht="15" customHeight="1" x14ac:dyDescent="0.3">
      <c r="A11698" s="82" t="str">
        <f t="shared" si="366"/>
        <v>2018</v>
      </c>
      <c r="B11698" s="72" t="s">
        <v>2228</v>
      </c>
      <c r="C11698" s="73" t="s">
        <v>138</v>
      </c>
      <c r="D11698" s="74" t="str">
        <f t="shared" si="365"/>
        <v>dez/2018</v>
      </c>
      <c r="E11698" s="53">
        <v>43439</v>
      </c>
      <c r="F11698" s="75" t="s">
        <v>1261</v>
      </c>
      <c r="G11698" s="72" t="s">
        <v>2229</v>
      </c>
      <c r="H11698" s="49" t="s">
        <v>2250</v>
      </c>
      <c r="I11698" s="49" t="s">
        <v>135</v>
      </c>
      <c r="J11698" s="76">
        <v>-9.5</v>
      </c>
      <c r="K11698" s="83" t="str">
        <f>IFERROR(IFERROR(VLOOKUP(I11698,'DE-PARA'!B:D,3,0),VLOOKUP(I11698,'DE-PARA'!C:D,2,0)),"NÃO ENCONTRADO")</f>
        <v>Outras Saídas</v>
      </c>
      <c r="L11698" s="50" t="str">
        <f>VLOOKUP(K11698,'Base -Receita-Despesa'!$B:$AS,1,FALSE)</f>
        <v>Outras Saídas</v>
      </c>
    </row>
    <row r="11699" spans="1:12" ht="15" customHeight="1" x14ac:dyDescent="0.3">
      <c r="A11699" s="82" t="str">
        <f t="shared" si="366"/>
        <v>2018</v>
      </c>
      <c r="B11699" s="72" t="s">
        <v>2228</v>
      </c>
      <c r="C11699" s="73" t="s">
        <v>138</v>
      </c>
      <c r="D11699" s="74" t="str">
        <f t="shared" si="365"/>
        <v>dez/2018</v>
      </c>
      <c r="E11699" s="53">
        <v>43439</v>
      </c>
      <c r="F11699" s="75" t="s">
        <v>1261</v>
      </c>
      <c r="G11699" s="72" t="s">
        <v>2229</v>
      </c>
      <c r="H11699" s="49" t="s">
        <v>2250</v>
      </c>
      <c r="I11699" s="49" t="s">
        <v>135</v>
      </c>
      <c r="J11699" s="76">
        <v>-9.5</v>
      </c>
      <c r="K11699" s="83" t="str">
        <f>IFERROR(IFERROR(VLOOKUP(I11699,'DE-PARA'!B:D,3,0),VLOOKUP(I11699,'DE-PARA'!C:D,2,0)),"NÃO ENCONTRADO")</f>
        <v>Outras Saídas</v>
      </c>
      <c r="L11699" s="50" t="str">
        <f>VLOOKUP(K11699,'Base -Receita-Despesa'!$B:$AS,1,FALSE)</f>
        <v>Outras Saídas</v>
      </c>
    </row>
    <row r="11700" spans="1:12" ht="15" customHeight="1" x14ac:dyDescent="0.3">
      <c r="A11700" s="82" t="str">
        <f t="shared" si="366"/>
        <v>2018</v>
      </c>
      <c r="B11700" s="72" t="s">
        <v>2228</v>
      </c>
      <c r="C11700" s="73" t="s">
        <v>138</v>
      </c>
      <c r="D11700" s="74" t="str">
        <f t="shared" si="365"/>
        <v>dez/2018</v>
      </c>
      <c r="E11700" s="53">
        <v>43439</v>
      </c>
      <c r="F11700" s="75" t="s">
        <v>1261</v>
      </c>
      <c r="G11700" s="72" t="s">
        <v>2229</v>
      </c>
      <c r="H11700" s="49" t="s">
        <v>2250</v>
      </c>
      <c r="I11700" s="49" t="s">
        <v>135</v>
      </c>
      <c r="J11700" s="76">
        <v>-9.5</v>
      </c>
      <c r="K11700" s="83" t="str">
        <f>IFERROR(IFERROR(VLOOKUP(I11700,'DE-PARA'!B:D,3,0),VLOOKUP(I11700,'DE-PARA'!C:D,2,0)),"NÃO ENCONTRADO")</f>
        <v>Outras Saídas</v>
      </c>
      <c r="L11700" s="50" t="str">
        <f>VLOOKUP(K11700,'Base -Receita-Despesa'!$B:$AS,1,FALSE)</f>
        <v>Outras Saídas</v>
      </c>
    </row>
    <row r="11701" spans="1:12" ht="15" customHeight="1" x14ac:dyDescent="0.3">
      <c r="A11701" s="82" t="str">
        <f t="shared" si="366"/>
        <v>2018</v>
      </c>
      <c r="B11701" s="72" t="s">
        <v>2228</v>
      </c>
      <c r="C11701" s="73" t="s">
        <v>138</v>
      </c>
      <c r="D11701" s="74" t="str">
        <f t="shared" si="365"/>
        <v>dez/2018</v>
      </c>
      <c r="E11701" s="53">
        <v>43439</v>
      </c>
      <c r="F11701" s="75" t="s">
        <v>1261</v>
      </c>
      <c r="G11701" s="72" t="s">
        <v>2229</v>
      </c>
      <c r="H11701" s="49" t="s">
        <v>2250</v>
      </c>
      <c r="I11701" s="49" t="s">
        <v>135</v>
      </c>
      <c r="J11701" s="76">
        <v>-9.5</v>
      </c>
      <c r="K11701" s="83" t="str">
        <f>IFERROR(IFERROR(VLOOKUP(I11701,'DE-PARA'!B:D,3,0),VLOOKUP(I11701,'DE-PARA'!C:D,2,0)),"NÃO ENCONTRADO")</f>
        <v>Outras Saídas</v>
      </c>
      <c r="L11701" s="50" t="str">
        <f>VLOOKUP(K11701,'Base -Receita-Despesa'!$B:$AS,1,FALSE)</f>
        <v>Outras Saídas</v>
      </c>
    </row>
    <row r="11702" spans="1:12" ht="15" customHeight="1" x14ac:dyDescent="0.3">
      <c r="A11702" s="82" t="str">
        <f t="shared" si="366"/>
        <v>2018</v>
      </c>
      <c r="B11702" s="72" t="s">
        <v>2228</v>
      </c>
      <c r="C11702" s="73" t="s">
        <v>138</v>
      </c>
      <c r="D11702" s="74" t="str">
        <f t="shared" si="365"/>
        <v>dez/2018</v>
      </c>
      <c r="E11702" s="53">
        <v>43439</v>
      </c>
      <c r="F11702" s="75" t="s">
        <v>1261</v>
      </c>
      <c r="G11702" s="72" t="s">
        <v>2229</v>
      </c>
      <c r="H11702" s="49" t="s">
        <v>2250</v>
      </c>
      <c r="I11702" s="49" t="s">
        <v>135</v>
      </c>
      <c r="J11702" s="76">
        <v>-9.5</v>
      </c>
      <c r="K11702" s="83" t="str">
        <f>IFERROR(IFERROR(VLOOKUP(I11702,'DE-PARA'!B:D,3,0),VLOOKUP(I11702,'DE-PARA'!C:D,2,0)),"NÃO ENCONTRADO")</f>
        <v>Outras Saídas</v>
      </c>
      <c r="L11702" s="50" t="str">
        <f>VLOOKUP(K11702,'Base -Receita-Despesa'!$B:$AS,1,FALSE)</f>
        <v>Outras Saídas</v>
      </c>
    </row>
    <row r="11703" spans="1:12" ht="15" customHeight="1" x14ac:dyDescent="0.3">
      <c r="A11703" s="82" t="str">
        <f t="shared" si="366"/>
        <v>2018</v>
      </c>
      <c r="B11703" s="72" t="s">
        <v>2228</v>
      </c>
      <c r="C11703" s="73" t="s">
        <v>138</v>
      </c>
      <c r="D11703" s="74" t="str">
        <f t="shared" si="365"/>
        <v>dez/2018</v>
      </c>
      <c r="E11703" s="53">
        <v>43439</v>
      </c>
      <c r="F11703" s="75" t="s">
        <v>1261</v>
      </c>
      <c r="G11703" s="72" t="s">
        <v>2229</v>
      </c>
      <c r="H11703" s="49" t="s">
        <v>2250</v>
      </c>
      <c r="I11703" s="49" t="s">
        <v>135</v>
      </c>
      <c r="J11703" s="76">
        <v>-9.5</v>
      </c>
      <c r="K11703" s="83" t="str">
        <f>IFERROR(IFERROR(VLOOKUP(I11703,'DE-PARA'!B:D,3,0),VLOOKUP(I11703,'DE-PARA'!C:D,2,0)),"NÃO ENCONTRADO")</f>
        <v>Outras Saídas</v>
      </c>
      <c r="L11703" s="50" t="str">
        <f>VLOOKUP(K11703,'Base -Receita-Despesa'!$B:$AS,1,FALSE)</f>
        <v>Outras Saídas</v>
      </c>
    </row>
    <row r="11704" spans="1:12" ht="15" customHeight="1" x14ac:dyDescent="0.3">
      <c r="A11704" s="82" t="str">
        <f t="shared" si="366"/>
        <v>2018</v>
      </c>
      <c r="B11704" s="72" t="s">
        <v>2228</v>
      </c>
      <c r="C11704" s="73" t="s">
        <v>138</v>
      </c>
      <c r="D11704" s="74" t="str">
        <f t="shared" si="365"/>
        <v>dez/2018</v>
      </c>
      <c r="E11704" s="53">
        <v>43439</v>
      </c>
      <c r="F11704" s="75" t="s">
        <v>1261</v>
      </c>
      <c r="G11704" s="72" t="s">
        <v>2229</v>
      </c>
      <c r="H11704" s="49" t="s">
        <v>2250</v>
      </c>
      <c r="I11704" s="49" t="s">
        <v>135</v>
      </c>
      <c r="J11704" s="76">
        <v>-9.5</v>
      </c>
      <c r="K11704" s="83" t="str">
        <f>IFERROR(IFERROR(VLOOKUP(I11704,'DE-PARA'!B:D,3,0),VLOOKUP(I11704,'DE-PARA'!C:D,2,0)),"NÃO ENCONTRADO")</f>
        <v>Outras Saídas</v>
      </c>
      <c r="L11704" s="50" t="str">
        <f>VLOOKUP(K11704,'Base -Receita-Despesa'!$B:$AS,1,FALSE)</f>
        <v>Outras Saídas</v>
      </c>
    </row>
    <row r="11705" spans="1:12" ht="15" customHeight="1" x14ac:dyDescent="0.3">
      <c r="A11705" s="82" t="str">
        <f t="shared" si="366"/>
        <v>2018</v>
      </c>
      <c r="B11705" s="72" t="s">
        <v>2228</v>
      </c>
      <c r="C11705" s="73" t="s">
        <v>138</v>
      </c>
      <c r="D11705" s="74" t="str">
        <f t="shared" si="365"/>
        <v>dez/2018</v>
      </c>
      <c r="E11705" s="53">
        <v>43439</v>
      </c>
      <c r="F11705" s="75" t="s">
        <v>1261</v>
      </c>
      <c r="G11705" s="72" t="s">
        <v>2229</v>
      </c>
      <c r="H11705" s="49" t="s">
        <v>2250</v>
      </c>
      <c r="I11705" s="49" t="s">
        <v>135</v>
      </c>
      <c r="J11705" s="76">
        <v>-9.5</v>
      </c>
      <c r="K11705" s="83" t="str">
        <f>IFERROR(IFERROR(VLOOKUP(I11705,'DE-PARA'!B:D,3,0),VLOOKUP(I11705,'DE-PARA'!C:D,2,0)),"NÃO ENCONTRADO")</f>
        <v>Outras Saídas</v>
      </c>
      <c r="L11705" s="50" t="str">
        <f>VLOOKUP(K11705,'Base -Receita-Despesa'!$B:$AS,1,FALSE)</f>
        <v>Outras Saídas</v>
      </c>
    </row>
    <row r="11706" spans="1:12" ht="15" customHeight="1" x14ac:dyDescent="0.3">
      <c r="A11706" s="82" t="str">
        <f t="shared" si="366"/>
        <v>2018</v>
      </c>
      <c r="B11706" s="72" t="s">
        <v>2228</v>
      </c>
      <c r="C11706" s="73" t="s">
        <v>138</v>
      </c>
      <c r="D11706" s="74" t="str">
        <f t="shared" si="365"/>
        <v>dez/2018</v>
      </c>
      <c r="E11706" s="53">
        <v>43439</v>
      </c>
      <c r="F11706" s="75" t="s">
        <v>1070</v>
      </c>
      <c r="G11706" s="72" t="s">
        <v>2229</v>
      </c>
      <c r="H11706" s="49" t="s">
        <v>1071</v>
      </c>
      <c r="I11706" s="49" t="s">
        <v>1072</v>
      </c>
      <c r="J11706" s="76">
        <v>171780.01</v>
      </c>
      <c r="K11706" s="83" t="str">
        <f>IFERROR(IFERROR(VLOOKUP(I11706,'DE-PARA'!B:D,3,0),VLOOKUP(I11706,'DE-PARA'!C:D,2,0)),"NÃO ENCONTRADO")</f>
        <v>ENTRADA CONTA APLICAÇÃO (+)</v>
      </c>
      <c r="L11706" s="50" t="str">
        <f>VLOOKUP(K11706,'Base -Receita-Despesa'!$B:$AS,1,FALSE)</f>
        <v>ENTRADA CONTA APLICAÇÃO (+)</v>
      </c>
    </row>
    <row r="11707" spans="1:12" ht="15" customHeight="1" x14ac:dyDescent="0.3">
      <c r="A11707" s="82" t="str">
        <f t="shared" si="366"/>
        <v>2018</v>
      </c>
      <c r="B11707" s="72" t="s">
        <v>2240</v>
      </c>
      <c r="C11707" s="73" t="s">
        <v>138</v>
      </c>
      <c r="D11707" s="74" t="str">
        <f t="shared" si="365"/>
        <v>dez/2018</v>
      </c>
      <c r="E11707" s="53">
        <v>43440</v>
      </c>
      <c r="F11707" s="75" t="s">
        <v>161</v>
      </c>
      <c r="G11707" s="72" t="s">
        <v>2229</v>
      </c>
      <c r="H11707" s="49" t="s">
        <v>161</v>
      </c>
      <c r="I11707" s="49" t="s">
        <v>2168</v>
      </c>
      <c r="J11707" s="76">
        <v>7104.16</v>
      </c>
      <c r="K11707" s="83" t="str">
        <f>IFERROR(IFERROR(VLOOKUP(I11707,'DE-PARA'!B:D,3,0),VLOOKUP(I11707,'DE-PARA'!C:D,2,0)),"NÃO ENCONTRADO")</f>
        <v>Repasses Contrato de Gestão</v>
      </c>
      <c r="L11707" s="50" t="str">
        <f>VLOOKUP(K11707,'Base -Receita-Despesa'!$B:$AS,1,FALSE)</f>
        <v>Repasses Contrato de Gestão</v>
      </c>
    </row>
    <row r="11708" spans="1:12" ht="15" customHeight="1" x14ac:dyDescent="0.3">
      <c r="A11708" s="82" t="str">
        <f t="shared" si="366"/>
        <v>2018</v>
      </c>
      <c r="B11708" s="72" t="s">
        <v>2240</v>
      </c>
      <c r="C11708" s="73" t="s">
        <v>138</v>
      </c>
      <c r="D11708" s="74" t="str">
        <f t="shared" si="365"/>
        <v>dez/2018</v>
      </c>
      <c r="E11708" s="53">
        <v>43440</v>
      </c>
      <c r="F11708" s="75" t="s">
        <v>161</v>
      </c>
      <c r="G11708" s="72" t="s">
        <v>2229</v>
      </c>
      <c r="H11708" s="49" t="s">
        <v>161</v>
      </c>
      <c r="I11708" s="49" t="s">
        <v>2168</v>
      </c>
      <c r="J11708" s="76">
        <v>298895.84000000003</v>
      </c>
      <c r="K11708" s="83" t="str">
        <f>IFERROR(IFERROR(VLOOKUP(I11708,'DE-PARA'!B:D,3,0),VLOOKUP(I11708,'DE-PARA'!C:D,2,0)),"NÃO ENCONTRADO")</f>
        <v>Repasses Contrato de Gestão</v>
      </c>
      <c r="L11708" s="50" t="str">
        <f>VLOOKUP(K11708,'Base -Receita-Despesa'!$B:$AS,1,FALSE)</f>
        <v>Repasses Contrato de Gestão</v>
      </c>
    </row>
    <row r="11709" spans="1:12" ht="15" customHeight="1" x14ac:dyDescent="0.3">
      <c r="A11709" s="82" t="str">
        <f t="shared" si="366"/>
        <v>2018</v>
      </c>
      <c r="B11709" s="72" t="s">
        <v>2240</v>
      </c>
      <c r="C11709" s="73" t="s">
        <v>138</v>
      </c>
      <c r="D11709" s="74" t="str">
        <f t="shared" si="365"/>
        <v>dez/2018</v>
      </c>
      <c r="E11709" s="53">
        <v>43440</v>
      </c>
      <c r="F11709" s="75" t="s">
        <v>1061</v>
      </c>
      <c r="G11709" s="72" t="s">
        <v>2229</v>
      </c>
      <c r="H11709" s="49" t="s">
        <v>2251</v>
      </c>
      <c r="I11709" s="49" t="s">
        <v>126</v>
      </c>
      <c r="J11709" s="76">
        <v>-306009.39</v>
      </c>
      <c r="K11709" s="83" t="str">
        <f>IFERROR(IFERROR(VLOOKUP(I11709,'DE-PARA'!B:D,3,0),VLOOKUP(I11709,'DE-PARA'!C:D,2,0)),"NÃO ENCONTRADO")</f>
        <v>TEV – Transferências Entre Contas (Entradas)</v>
      </c>
      <c r="L11709" s="50" t="str">
        <f>VLOOKUP(K11709,'Base -Receita-Despesa'!$B:$AS,1,FALSE)</f>
        <v>TEV – Transferências Entre Contas (Entradas)</v>
      </c>
    </row>
    <row r="11710" spans="1:12" ht="15" customHeight="1" x14ac:dyDescent="0.3">
      <c r="A11710" s="82" t="str">
        <f t="shared" si="366"/>
        <v>2018</v>
      </c>
      <c r="B11710" s="72" t="s">
        <v>2240</v>
      </c>
      <c r="C11710" s="73" t="s">
        <v>138</v>
      </c>
      <c r="D11710" s="74" t="str">
        <f t="shared" si="365"/>
        <v>dez/2018</v>
      </c>
      <c r="E11710" s="53">
        <v>43440</v>
      </c>
      <c r="F11710" s="75" t="s">
        <v>1070</v>
      </c>
      <c r="G11710" s="72" t="s">
        <v>2229</v>
      </c>
      <c r="H11710" s="49" t="s">
        <v>1071</v>
      </c>
      <c r="I11710" s="49" t="s">
        <v>1072</v>
      </c>
      <c r="J11710" s="76">
        <v>9.39</v>
      </c>
      <c r="K11710" s="83" t="str">
        <f>IFERROR(IFERROR(VLOOKUP(I11710,'DE-PARA'!B:D,3,0),VLOOKUP(I11710,'DE-PARA'!C:D,2,0)),"NÃO ENCONTRADO")</f>
        <v>ENTRADA CONTA APLICAÇÃO (+)</v>
      </c>
      <c r="L11710" s="50" t="str">
        <f>VLOOKUP(K11710,'Base -Receita-Despesa'!$B:$AS,1,FALSE)</f>
        <v>ENTRADA CONTA APLICAÇÃO (+)</v>
      </c>
    </row>
    <row r="11711" spans="1:12" ht="15" customHeight="1" x14ac:dyDescent="0.3">
      <c r="A11711" s="82" t="str">
        <f t="shared" si="366"/>
        <v>2018</v>
      </c>
      <c r="B11711" s="72" t="s">
        <v>2228</v>
      </c>
      <c r="C11711" s="73" t="s">
        <v>138</v>
      </c>
      <c r="D11711" s="74" t="str">
        <f t="shared" si="365"/>
        <v>dez/2018</v>
      </c>
      <c r="E11711" s="53">
        <v>43440</v>
      </c>
      <c r="F11711" s="75" t="s">
        <v>1061</v>
      </c>
      <c r="G11711" s="72" t="s">
        <v>2229</v>
      </c>
      <c r="H11711" s="49" t="s">
        <v>2251</v>
      </c>
      <c r="I11711" s="49" t="s">
        <v>126</v>
      </c>
      <c r="J11711" s="76">
        <v>306009.39</v>
      </c>
      <c r="K11711" s="83" t="str">
        <f>IFERROR(IFERROR(VLOOKUP(I11711,'DE-PARA'!B:D,3,0),VLOOKUP(I11711,'DE-PARA'!C:D,2,0)),"NÃO ENCONTRADO")</f>
        <v>TEV – Transferências Entre Contas (Entradas)</v>
      </c>
      <c r="L11711" s="50" t="str">
        <f>VLOOKUP(K11711,'Base -Receita-Despesa'!$B:$AS,1,FALSE)</f>
        <v>TEV – Transferências Entre Contas (Entradas)</v>
      </c>
    </row>
    <row r="11712" spans="1:12" ht="15" customHeight="1" x14ac:dyDescent="0.3">
      <c r="A11712" s="82" t="str">
        <f t="shared" si="366"/>
        <v>2018</v>
      </c>
      <c r="B11712" s="72" t="s">
        <v>2228</v>
      </c>
      <c r="C11712" s="73" t="s">
        <v>138</v>
      </c>
      <c r="D11712" s="74" t="str">
        <f t="shared" si="365"/>
        <v>dez/2018</v>
      </c>
      <c r="E11712" s="53">
        <v>43440</v>
      </c>
      <c r="F11712" s="75">
        <v>1357</v>
      </c>
      <c r="G11712" s="72" t="s">
        <v>2229</v>
      </c>
      <c r="H11712" s="49" t="s">
        <v>2231</v>
      </c>
      <c r="I11712" s="49" t="s">
        <v>2185</v>
      </c>
      <c r="J11712" s="76">
        <v>-4766.8900000000003</v>
      </c>
      <c r="K11712" s="83" t="str">
        <f>IFERROR(IFERROR(VLOOKUP(I11712,'DE-PARA'!B:D,3,0),VLOOKUP(I11712,'DE-PARA'!C:D,2,0)),"NÃO ENCONTRADO")</f>
        <v>Materiais</v>
      </c>
      <c r="L11712" s="50" t="str">
        <f>VLOOKUP(K11712,'Base -Receita-Despesa'!$B:$AS,1,FALSE)</f>
        <v>Materiais</v>
      </c>
    </row>
    <row r="11713" spans="1:12" ht="15" customHeight="1" x14ac:dyDescent="0.3">
      <c r="A11713" s="82" t="str">
        <f t="shared" si="366"/>
        <v>2018</v>
      </c>
      <c r="B11713" s="72" t="s">
        <v>2228</v>
      </c>
      <c r="C11713" s="73" t="s">
        <v>138</v>
      </c>
      <c r="D11713" s="74" t="str">
        <f t="shared" si="365"/>
        <v>dez/2018</v>
      </c>
      <c r="E11713" s="53">
        <v>43440</v>
      </c>
      <c r="F11713" s="75">
        <v>1400</v>
      </c>
      <c r="G11713" s="72" t="s">
        <v>2229</v>
      </c>
      <c r="H11713" s="49" t="s">
        <v>2231</v>
      </c>
      <c r="I11713" s="49" t="s">
        <v>2185</v>
      </c>
      <c r="J11713" s="76">
        <v>-3394.19</v>
      </c>
      <c r="K11713" s="83" t="str">
        <f>IFERROR(IFERROR(VLOOKUP(I11713,'DE-PARA'!B:D,3,0),VLOOKUP(I11713,'DE-PARA'!C:D,2,0)),"NÃO ENCONTRADO")</f>
        <v>Materiais</v>
      </c>
      <c r="L11713" s="50" t="str">
        <f>VLOOKUP(K11713,'Base -Receita-Despesa'!$B:$AS,1,FALSE)</f>
        <v>Materiais</v>
      </c>
    </row>
    <row r="11714" spans="1:12" ht="15" customHeight="1" x14ac:dyDescent="0.3">
      <c r="A11714" s="82" t="str">
        <f t="shared" si="366"/>
        <v>2018</v>
      </c>
      <c r="B11714" s="72" t="s">
        <v>2228</v>
      </c>
      <c r="C11714" s="73" t="s">
        <v>138</v>
      </c>
      <c r="D11714" s="74" t="str">
        <f t="shared" si="365"/>
        <v>dez/2018</v>
      </c>
      <c r="E11714" s="53">
        <v>43440</v>
      </c>
      <c r="F11714" s="75">
        <v>1309</v>
      </c>
      <c r="G11714" s="72" t="s">
        <v>2229</v>
      </c>
      <c r="H11714" s="49" t="s">
        <v>2231</v>
      </c>
      <c r="I11714" s="49" t="s">
        <v>2185</v>
      </c>
      <c r="J11714" s="76">
        <v>-3592.61</v>
      </c>
      <c r="K11714" s="83" t="str">
        <f>IFERROR(IFERROR(VLOOKUP(I11714,'DE-PARA'!B:D,3,0),VLOOKUP(I11714,'DE-PARA'!C:D,2,0)),"NÃO ENCONTRADO")</f>
        <v>Materiais</v>
      </c>
      <c r="L11714" s="50" t="str">
        <f>VLOOKUP(K11714,'Base -Receita-Despesa'!$B:$AS,1,FALSE)</f>
        <v>Materiais</v>
      </c>
    </row>
    <row r="11715" spans="1:12" ht="15" customHeight="1" x14ac:dyDescent="0.3">
      <c r="A11715" s="82" t="str">
        <f t="shared" si="366"/>
        <v>2018</v>
      </c>
      <c r="B11715" s="72" t="s">
        <v>2228</v>
      </c>
      <c r="C11715" s="73" t="s">
        <v>138</v>
      </c>
      <c r="D11715" s="74" t="str">
        <f t="shared" si="365"/>
        <v>dez/2018</v>
      </c>
      <c r="E11715" s="53">
        <v>43440</v>
      </c>
      <c r="F11715" s="75">
        <v>1510</v>
      </c>
      <c r="G11715" s="72" t="s">
        <v>2229</v>
      </c>
      <c r="H11715" s="49" t="s">
        <v>2231</v>
      </c>
      <c r="I11715" s="49" t="s">
        <v>2185</v>
      </c>
      <c r="J11715" s="76">
        <v>-1731.1</v>
      </c>
      <c r="K11715" s="83" t="str">
        <f>IFERROR(IFERROR(VLOOKUP(I11715,'DE-PARA'!B:D,3,0),VLOOKUP(I11715,'DE-PARA'!C:D,2,0)),"NÃO ENCONTRADO")</f>
        <v>Materiais</v>
      </c>
      <c r="L11715" s="50" t="str">
        <f>VLOOKUP(K11715,'Base -Receita-Despesa'!$B:$AS,1,FALSE)</f>
        <v>Materiais</v>
      </c>
    </row>
    <row r="11716" spans="1:12" ht="15" customHeight="1" x14ac:dyDescent="0.3">
      <c r="A11716" s="82" t="str">
        <f t="shared" si="366"/>
        <v>2018</v>
      </c>
      <c r="B11716" s="72" t="s">
        <v>2228</v>
      </c>
      <c r="C11716" s="73" t="s">
        <v>138</v>
      </c>
      <c r="D11716" s="74" t="str">
        <f t="shared" ref="D11716:D11779" si="367">TEXT(E11716,"mmm/aaaa")</f>
        <v>dez/2018</v>
      </c>
      <c r="E11716" s="53">
        <v>43440</v>
      </c>
      <c r="F11716" s="75">
        <v>71857</v>
      </c>
      <c r="G11716" s="72" t="s">
        <v>2229</v>
      </c>
      <c r="H11716" s="49" t="s">
        <v>2231</v>
      </c>
      <c r="I11716" s="49" t="s">
        <v>2185</v>
      </c>
      <c r="J11716" s="76">
        <v>-3548.16</v>
      </c>
      <c r="K11716" s="83" t="str">
        <f>IFERROR(IFERROR(VLOOKUP(I11716,'DE-PARA'!B:D,3,0),VLOOKUP(I11716,'DE-PARA'!C:D,2,0)),"NÃO ENCONTRADO")</f>
        <v>Materiais</v>
      </c>
      <c r="L11716" s="50" t="str">
        <f>VLOOKUP(K11716,'Base -Receita-Despesa'!$B:$AS,1,FALSE)</f>
        <v>Materiais</v>
      </c>
    </row>
    <row r="11717" spans="1:12" ht="15" customHeight="1" x14ac:dyDescent="0.3">
      <c r="A11717" s="82" t="str">
        <f t="shared" si="366"/>
        <v>2018</v>
      </c>
      <c r="B11717" s="72" t="s">
        <v>2228</v>
      </c>
      <c r="C11717" s="73" t="s">
        <v>138</v>
      </c>
      <c r="D11717" s="74" t="str">
        <f t="shared" si="367"/>
        <v>dez/2018</v>
      </c>
      <c r="E11717" s="53">
        <v>43440</v>
      </c>
      <c r="F11717" s="75">
        <v>2882</v>
      </c>
      <c r="G11717" s="72" t="s">
        <v>2229</v>
      </c>
      <c r="H11717" s="49" t="s">
        <v>2231</v>
      </c>
      <c r="I11717" s="49" t="s">
        <v>2185</v>
      </c>
      <c r="J11717" s="76">
        <v>-1975.31</v>
      </c>
      <c r="K11717" s="83" t="str">
        <f>IFERROR(IFERROR(VLOOKUP(I11717,'DE-PARA'!B:D,3,0),VLOOKUP(I11717,'DE-PARA'!C:D,2,0)),"NÃO ENCONTRADO")</f>
        <v>Materiais</v>
      </c>
      <c r="L11717" s="50" t="str">
        <f>VLOOKUP(K11717,'Base -Receita-Despesa'!$B:$AS,1,FALSE)</f>
        <v>Materiais</v>
      </c>
    </row>
    <row r="11718" spans="1:12" ht="15" customHeight="1" x14ac:dyDescent="0.3">
      <c r="A11718" s="82" t="str">
        <f t="shared" si="366"/>
        <v>2018</v>
      </c>
      <c r="B11718" s="72" t="s">
        <v>2228</v>
      </c>
      <c r="C11718" s="73" t="s">
        <v>138</v>
      </c>
      <c r="D11718" s="74" t="str">
        <f t="shared" si="367"/>
        <v>dez/2018</v>
      </c>
      <c r="E11718" s="53">
        <v>43440</v>
      </c>
      <c r="F11718" s="75">
        <v>1390</v>
      </c>
      <c r="G11718" s="72" t="s">
        <v>2229</v>
      </c>
      <c r="H11718" s="49" t="s">
        <v>2231</v>
      </c>
      <c r="I11718" s="49" t="s">
        <v>2185</v>
      </c>
      <c r="J11718" s="76">
        <v>-1757.18</v>
      </c>
      <c r="K11718" s="83" t="str">
        <f>IFERROR(IFERROR(VLOOKUP(I11718,'DE-PARA'!B:D,3,0),VLOOKUP(I11718,'DE-PARA'!C:D,2,0)),"NÃO ENCONTRADO")</f>
        <v>Materiais</v>
      </c>
      <c r="L11718" s="50" t="str">
        <f>VLOOKUP(K11718,'Base -Receita-Despesa'!$B:$AS,1,FALSE)</f>
        <v>Materiais</v>
      </c>
    </row>
    <row r="11719" spans="1:12" ht="15" customHeight="1" x14ac:dyDescent="0.3">
      <c r="A11719" s="82" t="str">
        <f t="shared" si="366"/>
        <v>2018</v>
      </c>
      <c r="B11719" s="72" t="s">
        <v>2228</v>
      </c>
      <c r="C11719" s="73" t="s">
        <v>138</v>
      </c>
      <c r="D11719" s="74" t="str">
        <f t="shared" si="367"/>
        <v>dez/2018</v>
      </c>
      <c r="E11719" s="53">
        <v>43440</v>
      </c>
      <c r="F11719" s="75">
        <v>4703</v>
      </c>
      <c r="G11719" s="72" t="s">
        <v>2229</v>
      </c>
      <c r="H11719" s="49" t="s">
        <v>2591</v>
      </c>
      <c r="I11719" s="49" t="s">
        <v>2216</v>
      </c>
      <c r="J11719" s="76">
        <v>-624</v>
      </c>
      <c r="K11719" s="83" t="str">
        <f>IFERROR(IFERROR(VLOOKUP(I11719,'DE-PARA'!B:D,3,0),VLOOKUP(I11719,'DE-PARA'!C:D,2,0)),"NÃO ENCONTRADO")</f>
        <v>Investimentos</v>
      </c>
      <c r="L11719" s="50" t="str">
        <f>VLOOKUP(K11719,'Base -Receita-Despesa'!$B:$AS,1,FALSE)</f>
        <v>Investimentos</v>
      </c>
    </row>
    <row r="11720" spans="1:12" ht="15" customHeight="1" x14ac:dyDescent="0.3">
      <c r="A11720" s="82" t="str">
        <f t="shared" si="366"/>
        <v>2018</v>
      </c>
      <c r="B11720" s="72" t="s">
        <v>2228</v>
      </c>
      <c r="C11720" s="73" t="s">
        <v>138</v>
      </c>
      <c r="D11720" s="74" t="str">
        <f t="shared" si="367"/>
        <v>dez/2018</v>
      </c>
      <c r="E11720" s="53">
        <v>43440</v>
      </c>
      <c r="F11720" s="75">
        <v>4703</v>
      </c>
      <c r="G11720" s="72" t="s">
        <v>2229</v>
      </c>
      <c r="H11720" s="49" t="s">
        <v>2591</v>
      </c>
      <c r="I11720" s="49" t="s">
        <v>562</v>
      </c>
      <c r="J11720" s="76">
        <v>-53.48</v>
      </c>
      <c r="K11720" s="83" t="str">
        <f>IFERROR(IFERROR(VLOOKUP(I11720,'DE-PARA'!B:D,3,0),VLOOKUP(I11720,'DE-PARA'!C:D,2,0)),"NÃO ENCONTRADO")</f>
        <v>Outras Saídas</v>
      </c>
      <c r="L11720" s="50" t="str">
        <f>VLOOKUP(K11720,'Base -Receita-Despesa'!$B:$AS,1,FALSE)</f>
        <v>Outras Saídas</v>
      </c>
    </row>
    <row r="11721" spans="1:12" ht="15" customHeight="1" x14ac:dyDescent="0.3">
      <c r="A11721" s="82" t="str">
        <f t="shared" si="366"/>
        <v>2018</v>
      </c>
      <c r="B11721" s="72" t="s">
        <v>2228</v>
      </c>
      <c r="C11721" s="73" t="s">
        <v>138</v>
      </c>
      <c r="D11721" s="74" t="str">
        <f t="shared" si="367"/>
        <v>dez/2018</v>
      </c>
      <c r="E11721" s="53">
        <v>43440</v>
      </c>
      <c r="F11721" s="75">
        <v>2009</v>
      </c>
      <c r="G11721" s="72" t="s">
        <v>2229</v>
      </c>
      <c r="H11721" s="49" t="s">
        <v>2309</v>
      </c>
      <c r="I11721" s="49" t="s">
        <v>2182</v>
      </c>
      <c r="J11721" s="76">
        <v>-165</v>
      </c>
      <c r="K11721" s="83" t="str">
        <f>IFERROR(IFERROR(VLOOKUP(I11721,'DE-PARA'!B:D,3,0),VLOOKUP(I11721,'DE-PARA'!C:D,2,0)),"NÃO ENCONTRADO")</f>
        <v>Materiais</v>
      </c>
      <c r="L11721" s="50" t="str">
        <f>VLOOKUP(K11721,'Base -Receita-Despesa'!$B:$AS,1,FALSE)</f>
        <v>Materiais</v>
      </c>
    </row>
    <row r="11722" spans="1:12" ht="15" customHeight="1" x14ac:dyDescent="0.3">
      <c r="A11722" s="82" t="str">
        <f t="shared" si="366"/>
        <v>2018</v>
      </c>
      <c r="B11722" s="72" t="s">
        <v>2228</v>
      </c>
      <c r="C11722" s="73" t="s">
        <v>138</v>
      </c>
      <c r="D11722" s="74" t="str">
        <f t="shared" si="367"/>
        <v>dez/2018</v>
      </c>
      <c r="E11722" s="53">
        <v>43440</v>
      </c>
      <c r="F11722" s="75">
        <v>2013</v>
      </c>
      <c r="G11722" s="72" t="s">
        <v>2229</v>
      </c>
      <c r="H11722" s="49" t="s">
        <v>2309</v>
      </c>
      <c r="I11722" s="49" t="s">
        <v>2182</v>
      </c>
      <c r="J11722" s="76">
        <v>-120</v>
      </c>
      <c r="K11722" s="83" t="str">
        <f>IFERROR(IFERROR(VLOOKUP(I11722,'DE-PARA'!B:D,3,0),VLOOKUP(I11722,'DE-PARA'!C:D,2,0)),"NÃO ENCONTRADO")</f>
        <v>Materiais</v>
      </c>
      <c r="L11722" s="50" t="str">
        <f>VLOOKUP(K11722,'Base -Receita-Despesa'!$B:$AS,1,FALSE)</f>
        <v>Materiais</v>
      </c>
    </row>
    <row r="11723" spans="1:12" ht="15" customHeight="1" x14ac:dyDescent="0.3">
      <c r="A11723" s="82" t="str">
        <f t="shared" si="366"/>
        <v>2018</v>
      </c>
      <c r="B11723" s="72" t="s">
        <v>2228</v>
      </c>
      <c r="C11723" s="73" t="s">
        <v>138</v>
      </c>
      <c r="D11723" s="74" t="str">
        <f t="shared" si="367"/>
        <v>dez/2018</v>
      </c>
      <c r="E11723" s="53">
        <v>43440</v>
      </c>
      <c r="F11723" s="75">
        <v>37588</v>
      </c>
      <c r="G11723" s="72" t="s">
        <v>2229</v>
      </c>
      <c r="H11723" s="49" t="s">
        <v>2234</v>
      </c>
      <c r="I11723" s="49" t="s">
        <v>2181</v>
      </c>
      <c r="J11723" s="76">
        <v>-475</v>
      </c>
      <c r="K11723" s="83" t="str">
        <f>IFERROR(IFERROR(VLOOKUP(I11723,'DE-PARA'!B:D,3,0),VLOOKUP(I11723,'DE-PARA'!C:D,2,0)),"NÃO ENCONTRADO")</f>
        <v>Materiais</v>
      </c>
      <c r="L11723" s="50" t="str">
        <f>VLOOKUP(K11723,'Base -Receita-Despesa'!$B:$AS,1,FALSE)</f>
        <v>Materiais</v>
      </c>
    </row>
    <row r="11724" spans="1:12" ht="15" customHeight="1" x14ac:dyDescent="0.3">
      <c r="A11724" s="82" t="str">
        <f t="shared" si="366"/>
        <v>2018</v>
      </c>
      <c r="B11724" s="72" t="s">
        <v>2228</v>
      </c>
      <c r="C11724" s="73" t="s">
        <v>138</v>
      </c>
      <c r="D11724" s="74" t="str">
        <f t="shared" si="367"/>
        <v>dez/2018</v>
      </c>
      <c r="E11724" s="53">
        <v>43440</v>
      </c>
      <c r="F11724" s="75">
        <v>37588</v>
      </c>
      <c r="G11724" s="72" t="s">
        <v>2229</v>
      </c>
      <c r="H11724" s="49" t="s">
        <v>2234</v>
      </c>
      <c r="I11724" s="49" t="s">
        <v>562</v>
      </c>
      <c r="J11724" s="76">
        <v>-25.65</v>
      </c>
      <c r="K11724" s="83" t="str">
        <f>IFERROR(IFERROR(VLOOKUP(I11724,'DE-PARA'!B:D,3,0),VLOOKUP(I11724,'DE-PARA'!C:D,2,0)),"NÃO ENCONTRADO")</f>
        <v>Outras Saídas</v>
      </c>
      <c r="L11724" s="50" t="str">
        <f>VLOOKUP(K11724,'Base -Receita-Despesa'!$B:$AS,1,FALSE)</f>
        <v>Outras Saídas</v>
      </c>
    </row>
    <row r="11725" spans="1:12" ht="15" customHeight="1" x14ac:dyDescent="0.3">
      <c r="A11725" s="82" t="str">
        <f t="shared" si="366"/>
        <v>2018</v>
      </c>
      <c r="B11725" s="72" t="s">
        <v>2228</v>
      </c>
      <c r="C11725" s="73" t="s">
        <v>138</v>
      </c>
      <c r="D11725" s="74" t="str">
        <f t="shared" si="367"/>
        <v>dez/2018</v>
      </c>
      <c r="E11725" s="53">
        <v>43440</v>
      </c>
      <c r="F11725" s="75">
        <v>69734</v>
      </c>
      <c r="G11725" s="72" t="s">
        <v>2229</v>
      </c>
      <c r="H11725" s="49" t="s">
        <v>2848</v>
      </c>
      <c r="I11725" s="49" t="s">
        <v>2182</v>
      </c>
      <c r="J11725" s="76">
        <v>-1700</v>
      </c>
      <c r="K11725" s="83" t="str">
        <f>IFERROR(IFERROR(VLOOKUP(I11725,'DE-PARA'!B:D,3,0),VLOOKUP(I11725,'DE-PARA'!C:D,2,0)),"NÃO ENCONTRADO")</f>
        <v>Materiais</v>
      </c>
      <c r="L11725" s="50" t="str">
        <f>VLOOKUP(K11725,'Base -Receita-Despesa'!$B:$AS,1,FALSE)</f>
        <v>Materiais</v>
      </c>
    </row>
    <row r="11726" spans="1:12" ht="15" customHeight="1" x14ac:dyDescent="0.3">
      <c r="A11726" s="82" t="str">
        <f t="shared" si="366"/>
        <v>2018</v>
      </c>
      <c r="B11726" s="72" t="s">
        <v>2228</v>
      </c>
      <c r="C11726" s="73" t="s">
        <v>138</v>
      </c>
      <c r="D11726" s="74" t="str">
        <f t="shared" si="367"/>
        <v>dez/2018</v>
      </c>
      <c r="E11726" s="53">
        <v>43440</v>
      </c>
      <c r="F11726" s="75">
        <v>69734</v>
      </c>
      <c r="G11726" s="72" t="s">
        <v>2229</v>
      </c>
      <c r="H11726" s="49" t="s">
        <v>2848</v>
      </c>
      <c r="I11726" s="49" t="s">
        <v>562</v>
      </c>
      <c r="J11726" s="76">
        <v>-70.14</v>
      </c>
      <c r="K11726" s="83" t="str">
        <f>IFERROR(IFERROR(VLOOKUP(I11726,'DE-PARA'!B:D,3,0),VLOOKUP(I11726,'DE-PARA'!C:D,2,0)),"NÃO ENCONTRADO")</f>
        <v>Outras Saídas</v>
      </c>
      <c r="L11726" s="50" t="str">
        <f>VLOOKUP(K11726,'Base -Receita-Despesa'!$B:$AS,1,FALSE)</f>
        <v>Outras Saídas</v>
      </c>
    </row>
    <row r="11727" spans="1:12" ht="15" customHeight="1" x14ac:dyDescent="0.3">
      <c r="A11727" s="82" t="str">
        <f t="shared" si="366"/>
        <v>2018</v>
      </c>
      <c r="B11727" s="72" t="s">
        <v>2228</v>
      </c>
      <c r="C11727" s="73" t="s">
        <v>138</v>
      </c>
      <c r="D11727" s="74" t="str">
        <f t="shared" si="367"/>
        <v>dez/2018</v>
      </c>
      <c r="E11727" s="53">
        <v>43440</v>
      </c>
      <c r="F11727" s="75">
        <v>20334</v>
      </c>
      <c r="G11727" s="72" t="s">
        <v>2229</v>
      </c>
      <c r="H11727" s="49" t="s">
        <v>379</v>
      </c>
      <c r="I11727" s="49" t="s">
        <v>2183</v>
      </c>
      <c r="J11727" s="76">
        <v>-453</v>
      </c>
      <c r="K11727" s="83" t="str">
        <f>IFERROR(IFERROR(VLOOKUP(I11727,'DE-PARA'!B:D,3,0),VLOOKUP(I11727,'DE-PARA'!C:D,2,0)),"NÃO ENCONTRADO")</f>
        <v>Materiais</v>
      </c>
      <c r="L11727" s="50" t="str">
        <f>VLOOKUP(K11727,'Base -Receita-Despesa'!$B:$AS,1,FALSE)</f>
        <v>Materiais</v>
      </c>
    </row>
    <row r="11728" spans="1:12" ht="15" customHeight="1" x14ac:dyDescent="0.3">
      <c r="A11728" s="82" t="str">
        <f t="shared" si="366"/>
        <v>2018</v>
      </c>
      <c r="B11728" s="72" t="s">
        <v>2228</v>
      </c>
      <c r="C11728" s="73" t="s">
        <v>138</v>
      </c>
      <c r="D11728" s="74" t="str">
        <f t="shared" si="367"/>
        <v>dez/2018</v>
      </c>
      <c r="E11728" s="53">
        <v>43440</v>
      </c>
      <c r="F11728" s="75">
        <v>20334</v>
      </c>
      <c r="G11728" s="72" t="s">
        <v>2229</v>
      </c>
      <c r="H11728" s="49" t="s">
        <v>379</v>
      </c>
      <c r="I11728" s="49" t="s">
        <v>562</v>
      </c>
      <c r="J11728" s="76">
        <v>-24.02</v>
      </c>
      <c r="K11728" s="83" t="str">
        <f>IFERROR(IFERROR(VLOOKUP(I11728,'DE-PARA'!B:D,3,0),VLOOKUP(I11728,'DE-PARA'!C:D,2,0)),"NÃO ENCONTRADO")</f>
        <v>Outras Saídas</v>
      </c>
      <c r="L11728" s="50" t="str">
        <f>VLOOKUP(K11728,'Base -Receita-Despesa'!$B:$AS,1,FALSE)</f>
        <v>Outras Saídas</v>
      </c>
    </row>
    <row r="11729" spans="1:12" ht="15" customHeight="1" x14ac:dyDescent="0.3">
      <c r="A11729" s="82" t="str">
        <f t="shared" si="366"/>
        <v>2018</v>
      </c>
      <c r="B11729" s="72" t="s">
        <v>2228</v>
      </c>
      <c r="C11729" s="73" t="s">
        <v>138</v>
      </c>
      <c r="D11729" s="74" t="str">
        <f t="shared" si="367"/>
        <v>dez/2018</v>
      </c>
      <c r="E11729" s="53">
        <v>43440</v>
      </c>
      <c r="F11729" s="75">
        <v>285553</v>
      </c>
      <c r="G11729" s="72" t="s">
        <v>2284</v>
      </c>
      <c r="H11729" s="49" t="s">
        <v>174</v>
      </c>
      <c r="I11729" s="49" t="s">
        <v>2188</v>
      </c>
      <c r="J11729" s="76">
        <v>-1503.15</v>
      </c>
      <c r="K11729" s="83" t="str">
        <f>IFERROR(IFERROR(VLOOKUP(I11729,'DE-PARA'!B:D,3,0),VLOOKUP(I11729,'DE-PARA'!C:D,2,0)),"NÃO ENCONTRADO")</f>
        <v>Materiais</v>
      </c>
      <c r="L11729" s="50" t="str">
        <f>VLOOKUP(K11729,'Base -Receita-Despesa'!$B:$AS,1,FALSE)</f>
        <v>Materiais</v>
      </c>
    </row>
    <row r="11730" spans="1:12" ht="15" customHeight="1" x14ac:dyDescent="0.3">
      <c r="A11730" s="82" t="str">
        <f t="shared" si="366"/>
        <v>2018</v>
      </c>
      <c r="B11730" s="72" t="s">
        <v>2228</v>
      </c>
      <c r="C11730" s="73" t="s">
        <v>138</v>
      </c>
      <c r="D11730" s="74" t="str">
        <f t="shared" si="367"/>
        <v>dez/2018</v>
      </c>
      <c r="E11730" s="53">
        <v>43440</v>
      </c>
      <c r="F11730" s="75">
        <v>285553</v>
      </c>
      <c r="G11730" s="72" t="s">
        <v>2284</v>
      </c>
      <c r="H11730" s="49" t="s">
        <v>174</v>
      </c>
      <c r="I11730" s="49" t="s">
        <v>562</v>
      </c>
      <c r="J11730" s="76">
        <v>-63.18</v>
      </c>
      <c r="K11730" s="83" t="str">
        <f>IFERROR(IFERROR(VLOOKUP(I11730,'DE-PARA'!B:D,3,0),VLOOKUP(I11730,'DE-PARA'!C:D,2,0)),"NÃO ENCONTRADO")</f>
        <v>Outras Saídas</v>
      </c>
      <c r="L11730" s="50" t="str">
        <f>VLOOKUP(K11730,'Base -Receita-Despesa'!$B:$AS,1,FALSE)</f>
        <v>Outras Saídas</v>
      </c>
    </row>
    <row r="11731" spans="1:12" ht="15" customHeight="1" x14ac:dyDescent="0.3">
      <c r="A11731" s="82" t="str">
        <f t="shared" si="366"/>
        <v>2018</v>
      </c>
      <c r="B11731" s="72" t="s">
        <v>2228</v>
      </c>
      <c r="C11731" s="73" t="s">
        <v>138</v>
      </c>
      <c r="D11731" s="74" t="str">
        <f t="shared" si="367"/>
        <v>dez/2018</v>
      </c>
      <c r="E11731" s="53">
        <v>43440</v>
      </c>
      <c r="F11731" s="75">
        <v>286556</v>
      </c>
      <c r="G11731" s="72" t="s">
        <v>2229</v>
      </c>
      <c r="H11731" s="49" t="s">
        <v>174</v>
      </c>
      <c r="I11731" s="49" t="s">
        <v>2217</v>
      </c>
      <c r="J11731" s="76">
        <v>-459</v>
      </c>
      <c r="K11731" s="83" t="str">
        <f>IFERROR(IFERROR(VLOOKUP(I11731,'DE-PARA'!B:D,3,0),VLOOKUP(I11731,'DE-PARA'!C:D,2,0)),"NÃO ENCONTRADO")</f>
        <v>Investimentos</v>
      </c>
      <c r="L11731" s="50" t="str">
        <f>VLOOKUP(K11731,'Base -Receita-Despesa'!$B:$AS,1,FALSE)</f>
        <v>Investimentos</v>
      </c>
    </row>
    <row r="11732" spans="1:12" ht="15" customHeight="1" x14ac:dyDescent="0.3">
      <c r="A11732" s="82" t="str">
        <f t="shared" si="366"/>
        <v>2018</v>
      </c>
      <c r="B11732" s="72" t="s">
        <v>2228</v>
      </c>
      <c r="C11732" s="73" t="s">
        <v>138</v>
      </c>
      <c r="D11732" s="74" t="str">
        <f t="shared" si="367"/>
        <v>dez/2018</v>
      </c>
      <c r="E11732" s="53">
        <v>43440</v>
      </c>
      <c r="F11732" s="75">
        <v>286556</v>
      </c>
      <c r="G11732" s="72" t="s">
        <v>2229</v>
      </c>
      <c r="H11732" s="49" t="s">
        <v>174</v>
      </c>
      <c r="I11732" s="49" t="s">
        <v>562</v>
      </c>
      <c r="J11732" s="76">
        <v>-10.7</v>
      </c>
      <c r="K11732" s="83" t="str">
        <f>IFERROR(IFERROR(VLOOKUP(I11732,'DE-PARA'!B:D,3,0),VLOOKUP(I11732,'DE-PARA'!C:D,2,0)),"NÃO ENCONTRADO")</f>
        <v>Outras Saídas</v>
      </c>
      <c r="L11732" s="50" t="str">
        <f>VLOOKUP(K11732,'Base -Receita-Despesa'!$B:$AS,1,FALSE)</f>
        <v>Outras Saídas</v>
      </c>
    </row>
    <row r="11733" spans="1:12" ht="15" customHeight="1" x14ac:dyDescent="0.3">
      <c r="A11733" s="82" t="str">
        <f t="shared" si="366"/>
        <v>2018</v>
      </c>
      <c r="B11733" s="72" t="s">
        <v>2228</v>
      </c>
      <c r="C11733" s="73" t="s">
        <v>138</v>
      </c>
      <c r="D11733" s="74" t="str">
        <f t="shared" si="367"/>
        <v>dez/2018</v>
      </c>
      <c r="E11733" s="53">
        <v>43440</v>
      </c>
      <c r="F11733" s="75">
        <v>588793</v>
      </c>
      <c r="G11733" s="72" t="s">
        <v>2330</v>
      </c>
      <c r="H11733" s="49" t="s">
        <v>2424</v>
      </c>
      <c r="I11733" s="49" t="s">
        <v>2181</v>
      </c>
      <c r="J11733" s="76">
        <v>-2081.2399999999998</v>
      </c>
      <c r="K11733" s="83" t="str">
        <f>IFERROR(IFERROR(VLOOKUP(I11733,'DE-PARA'!B:D,3,0),VLOOKUP(I11733,'DE-PARA'!C:D,2,0)),"NÃO ENCONTRADO")</f>
        <v>Materiais</v>
      </c>
      <c r="L11733" s="50" t="str">
        <f>VLOOKUP(K11733,'Base -Receita-Despesa'!$B:$AS,1,FALSE)</f>
        <v>Materiais</v>
      </c>
    </row>
    <row r="11734" spans="1:12" ht="15" customHeight="1" x14ac:dyDescent="0.3">
      <c r="A11734" s="82" t="str">
        <f t="shared" si="366"/>
        <v>2018</v>
      </c>
      <c r="B11734" s="72" t="s">
        <v>2228</v>
      </c>
      <c r="C11734" s="73" t="s">
        <v>138</v>
      </c>
      <c r="D11734" s="74" t="str">
        <f t="shared" si="367"/>
        <v>dez/2018</v>
      </c>
      <c r="E11734" s="53">
        <v>43440</v>
      </c>
      <c r="F11734" s="75">
        <v>588793</v>
      </c>
      <c r="G11734" s="72" t="s">
        <v>2330</v>
      </c>
      <c r="H11734" s="49" t="s">
        <v>2424</v>
      </c>
      <c r="I11734" s="49" t="s">
        <v>562</v>
      </c>
      <c r="J11734" s="76">
        <v>-281.07</v>
      </c>
      <c r="K11734" s="83" t="str">
        <f>IFERROR(IFERROR(VLOOKUP(I11734,'DE-PARA'!B:D,3,0),VLOOKUP(I11734,'DE-PARA'!C:D,2,0)),"NÃO ENCONTRADO")</f>
        <v>Outras Saídas</v>
      </c>
      <c r="L11734" s="50" t="str">
        <f>VLOOKUP(K11734,'Base -Receita-Despesa'!$B:$AS,1,FALSE)</f>
        <v>Outras Saídas</v>
      </c>
    </row>
    <row r="11735" spans="1:12" ht="15" customHeight="1" x14ac:dyDescent="0.3">
      <c r="A11735" s="82" t="str">
        <f t="shared" si="366"/>
        <v>2018</v>
      </c>
      <c r="B11735" s="72" t="s">
        <v>2228</v>
      </c>
      <c r="C11735" s="73" t="s">
        <v>138</v>
      </c>
      <c r="D11735" s="74" t="str">
        <f t="shared" si="367"/>
        <v>dez/2018</v>
      </c>
      <c r="E11735" s="53">
        <v>43440</v>
      </c>
      <c r="F11735" s="75">
        <v>574381</v>
      </c>
      <c r="G11735" s="72" t="s">
        <v>2324</v>
      </c>
      <c r="H11735" s="49" t="s">
        <v>2424</v>
      </c>
      <c r="I11735" s="49" t="s">
        <v>2181</v>
      </c>
      <c r="J11735" s="76">
        <v>-1348.43</v>
      </c>
      <c r="K11735" s="83" t="str">
        <f>IFERROR(IFERROR(VLOOKUP(I11735,'DE-PARA'!B:D,3,0),VLOOKUP(I11735,'DE-PARA'!C:D,2,0)),"NÃO ENCONTRADO")</f>
        <v>Materiais</v>
      </c>
      <c r="L11735" s="50" t="str">
        <f>VLOOKUP(K11735,'Base -Receita-Despesa'!$B:$AS,1,FALSE)</f>
        <v>Materiais</v>
      </c>
    </row>
    <row r="11736" spans="1:12" ht="15" customHeight="1" x14ac:dyDescent="0.3">
      <c r="A11736" s="82" t="str">
        <f t="shared" si="366"/>
        <v>2018</v>
      </c>
      <c r="B11736" s="72" t="s">
        <v>2228</v>
      </c>
      <c r="C11736" s="73" t="s">
        <v>138</v>
      </c>
      <c r="D11736" s="74" t="str">
        <f t="shared" si="367"/>
        <v>dez/2018</v>
      </c>
      <c r="E11736" s="53">
        <v>43440</v>
      </c>
      <c r="F11736" s="75">
        <v>574381</v>
      </c>
      <c r="G11736" s="72" t="s">
        <v>2324</v>
      </c>
      <c r="H11736" s="49" t="s">
        <v>2424</v>
      </c>
      <c r="I11736" s="49" t="s">
        <v>562</v>
      </c>
      <c r="J11736" s="76">
        <v>-235.9</v>
      </c>
      <c r="K11736" s="83" t="str">
        <f>IFERROR(IFERROR(VLOOKUP(I11736,'DE-PARA'!B:D,3,0),VLOOKUP(I11736,'DE-PARA'!C:D,2,0)),"NÃO ENCONTRADO")</f>
        <v>Outras Saídas</v>
      </c>
      <c r="L11736" s="50" t="str">
        <f>VLOOKUP(K11736,'Base -Receita-Despesa'!$B:$AS,1,FALSE)</f>
        <v>Outras Saídas</v>
      </c>
    </row>
    <row r="11737" spans="1:12" ht="15" customHeight="1" x14ac:dyDescent="0.3">
      <c r="A11737" s="82" t="str">
        <f t="shared" si="366"/>
        <v>2018</v>
      </c>
      <c r="B11737" s="72" t="s">
        <v>2228</v>
      </c>
      <c r="C11737" s="73" t="s">
        <v>138</v>
      </c>
      <c r="D11737" s="74" t="str">
        <f t="shared" si="367"/>
        <v>dez/2018</v>
      </c>
      <c r="E11737" s="53">
        <v>43440</v>
      </c>
      <c r="F11737" s="75">
        <v>312333</v>
      </c>
      <c r="G11737" s="72" t="s">
        <v>2229</v>
      </c>
      <c r="H11737" s="49" t="s">
        <v>2423</v>
      </c>
      <c r="I11737" s="49" t="s">
        <v>2181</v>
      </c>
      <c r="J11737" s="76">
        <v>-362.62</v>
      </c>
      <c r="K11737" s="83" t="str">
        <f>IFERROR(IFERROR(VLOOKUP(I11737,'DE-PARA'!B:D,3,0),VLOOKUP(I11737,'DE-PARA'!C:D,2,0)),"NÃO ENCONTRADO")</f>
        <v>Materiais</v>
      </c>
      <c r="L11737" s="50" t="str">
        <f>VLOOKUP(K11737,'Base -Receita-Despesa'!$B:$AS,1,FALSE)</f>
        <v>Materiais</v>
      </c>
    </row>
    <row r="11738" spans="1:12" ht="15" customHeight="1" x14ac:dyDescent="0.3">
      <c r="A11738" s="82" t="str">
        <f t="shared" si="366"/>
        <v>2018</v>
      </c>
      <c r="B11738" s="72" t="s">
        <v>2228</v>
      </c>
      <c r="C11738" s="73" t="s">
        <v>138</v>
      </c>
      <c r="D11738" s="74" t="str">
        <f t="shared" si="367"/>
        <v>dez/2018</v>
      </c>
      <c r="E11738" s="53">
        <v>43440</v>
      </c>
      <c r="F11738" s="75">
        <v>312333</v>
      </c>
      <c r="G11738" s="72" t="s">
        <v>2229</v>
      </c>
      <c r="H11738" s="49" t="s">
        <v>2423</v>
      </c>
      <c r="I11738" s="49" t="s">
        <v>562</v>
      </c>
      <c r="J11738" s="76">
        <v>-15.35</v>
      </c>
      <c r="K11738" s="83" t="str">
        <f>IFERROR(IFERROR(VLOOKUP(I11738,'DE-PARA'!B:D,3,0),VLOOKUP(I11738,'DE-PARA'!C:D,2,0)),"NÃO ENCONTRADO")</f>
        <v>Outras Saídas</v>
      </c>
      <c r="L11738" s="50" t="str">
        <f>VLOOKUP(K11738,'Base -Receita-Despesa'!$B:$AS,1,FALSE)</f>
        <v>Outras Saídas</v>
      </c>
    </row>
    <row r="11739" spans="1:12" ht="15" customHeight="1" x14ac:dyDescent="0.3">
      <c r="A11739" s="82" t="str">
        <f t="shared" si="366"/>
        <v>2018</v>
      </c>
      <c r="B11739" s="72" t="s">
        <v>2228</v>
      </c>
      <c r="C11739" s="73" t="s">
        <v>138</v>
      </c>
      <c r="D11739" s="74" t="str">
        <f t="shared" si="367"/>
        <v>dez/2018</v>
      </c>
      <c r="E11739" s="53">
        <v>43440</v>
      </c>
      <c r="F11739" s="75">
        <v>18865</v>
      </c>
      <c r="G11739" s="72" t="s">
        <v>2229</v>
      </c>
      <c r="H11739" s="49" t="s">
        <v>2370</v>
      </c>
      <c r="I11739" s="49" t="s">
        <v>145</v>
      </c>
      <c r="J11739" s="76">
        <v>-4996.57</v>
      </c>
      <c r="K11739" s="83" t="str">
        <f>IFERROR(IFERROR(VLOOKUP(I11739,'DE-PARA'!B:D,3,0),VLOOKUP(I11739,'DE-PARA'!C:D,2,0)),"NÃO ENCONTRADO")</f>
        <v>Serviços</v>
      </c>
      <c r="L11739" s="50" t="str">
        <f>VLOOKUP(K11739,'Base -Receita-Despesa'!$B:$AS,1,FALSE)</f>
        <v>Serviços</v>
      </c>
    </row>
    <row r="11740" spans="1:12" ht="15" customHeight="1" x14ac:dyDescent="0.3">
      <c r="A11740" s="82" t="str">
        <f t="shared" si="366"/>
        <v>2018</v>
      </c>
      <c r="B11740" s="72" t="s">
        <v>2228</v>
      </c>
      <c r="C11740" s="73" t="s">
        <v>138</v>
      </c>
      <c r="D11740" s="74" t="str">
        <f t="shared" si="367"/>
        <v>dez/2018</v>
      </c>
      <c r="E11740" s="53">
        <v>43440</v>
      </c>
      <c r="F11740" s="75">
        <v>392440</v>
      </c>
      <c r="G11740" s="72" t="s">
        <v>2229</v>
      </c>
      <c r="H11740" s="49" t="s">
        <v>2327</v>
      </c>
      <c r="I11740" s="49" t="s">
        <v>2182</v>
      </c>
      <c r="J11740" s="76">
        <v>-1044</v>
      </c>
      <c r="K11740" s="83" t="str">
        <f>IFERROR(IFERROR(VLOOKUP(I11740,'DE-PARA'!B:D,3,0),VLOOKUP(I11740,'DE-PARA'!C:D,2,0)),"NÃO ENCONTRADO")</f>
        <v>Materiais</v>
      </c>
      <c r="L11740" s="50" t="str">
        <f>VLOOKUP(K11740,'Base -Receita-Despesa'!$B:$AS,1,FALSE)</f>
        <v>Materiais</v>
      </c>
    </row>
    <row r="11741" spans="1:12" ht="15" customHeight="1" x14ac:dyDescent="0.3">
      <c r="A11741" s="82" t="str">
        <f t="shared" si="366"/>
        <v>2018</v>
      </c>
      <c r="B11741" s="72" t="s">
        <v>2228</v>
      </c>
      <c r="C11741" s="73" t="s">
        <v>138</v>
      </c>
      <c r="D11741" s="74" t="str">
        <f t="shared" si="367"/>
        <v>dez/2018</v>
      </c>
      <c r="E11741" s="53">
        <v>43440</v>
      </c>
      <c r="F11741" s="75">
        <v>395689</v>
      </c>
      <c r="G11741" s="72" t="s">
        <v>2229</v>
      </c>
      <c r="H11741" s="49" t="s">
        <v>2327</v>
      </c>
      <c r="I11741" s="49" t="s">
        <v>2182</v>
      </c>
      <c r="J11741" s="76">
        <v>-823</v>
      </c>
      <c r="K11741" s="83" t="str">
        <f>IFERROR(IFERROR(VLOOKUP(I11741,'DE-PARA'!B:D,3,0),VLOOKUP(I11741,'DE-PARA'!C:D,2,0)),"NÃO ENCONTRADO")</f>
        <v>Materiais</v>
      </c>
      <c r="L11741" s="50" t="str">
        <f>VLOOKUP(K11741,'Base -Receita-Despesa'!$B:$AS,1,FALSE)</f>
        <v>Materiais</v>
      </c>
    </row>
    <row r="11742" spans="1:12" ht="15" customHeight="1" x14ac:dyDescent="0.3">
      <c r="A11742" s="82" t="str">
        <f t="shared" si="366"/>
        <v>2018</v>
      </c>
      <c r="B11742" s="72" t="s">
        <v>2228</v>
      </c>
      <c r="C11742" s="73" t="s">
        <v>138</v>
      </c>
      <c r="D11742" s="74" t="str">
        <f t="shared" si="367"/>
        <v>dez/2018</v>
      </c>
      <c r="E11742" s="53">
        <v>43440</v>
      </c>
      <c r="F11742" s="75">
        <v>239629</v>
      </c>
      <c r="G11742" s="72" t="s">
        <v>2232</v>
      </c>
      <c r="H11742" s="49" t="s">
        <v>2236</v>
      </c>
      <c r="I11742" s="49" t="s">
        <v>2182</v>
      </c>
      <c r="J11742" s="76">
        <v>-228.25</v>
      </c>
      <c r="K11742" s="83" t="str">
        <f>IFERROR(IFERROR(VLOOKUP(I11742,'DE-PARA'!B:D,3,0),VLOOKUP(I11742,'DE-PARA'!C:D,2,0)),"NÃO ENCONTRADO")</f>
        <v>Materiais</v>
      </c>
      <c r="L11742" s="50" t="str">
        <f>VLOOKUP(K11742,'Base -Receita-Despesa'!$B:$AS,1,FALSE)</f>
        <v>Materiais</v>
      </c>
    </row>
    <row r="11743" spans="1:12" ht="15" customHeight="1" x14ac:dyDescent="0.3">
      <c r="A11743" s="82" t="str">
        <f t="shared" si="366"/>
        <v>2018</v>
      </c>
      <c r="B11743" s="72" t="s">
        <v>2228</v>
      </c>
      <c r="C11743" s="73" t="s">
        <v>138</v>
      </c>
      <c r="D11743" s="74" t="str">
        <f t="shared" si="367"/>
        <v>dez/2018</v>
      </c>
      <c r="E11743" s="53">
        <v>43440</v>
      </c>
      <c r="F11743" s="75">
        <v>237332</v>
      </c>
      <c r="G11743" s="72" t="s">
        <v>2238</v>
      </c>
      <c r="H11743" s="49" t="s">
        <v>2236</v>
      </c>
      <c r="I11743" s="49" t="s">
        <v>2181</v>
      </c>
      <c r="J11743" s="76">
        <v>-917.5</v>
      </c>
      <c r="K11743" s="83" t="str">
        <f>IFERROR(IFERROR(VLOOKUP(I11743,'DE-PARA'!B:D,3,0),VLOOKUP(I11743,'DE-PARA'!C:D,2,0)),"NÃO ENCONTRADO")</f>
        <v>Materiais</v>
      </c>
      <c r="L11743" s="50" t="str">
        <f>VLOOKUP(K11743,'Base -Receita-Despesa'!$B:$AS,1,FALSE)</f>
        <v>Materiais</v>
      </c>
    </row>
    <row r="11744" spans="1:12" ht="15" customHeight="1" x14ac:dyDescent="0.3">
      <c r="A11744" s="82" t="str">
        <f t="shared" si="366"/>
        <v>2018</v>
      </c>
      <c r="B11744" s="72" t="s">
        <v>2228</v>
      </c>
      <c r="C11744" s="73" t="s">
        <v>138</v>
      </c>
      <c r="D11744" s="74" t="str">
        <f t="shared" si="367"/>
        <v>dez/2018</v>
      </c>
      <c r="E11744" s="53">
        <v>43440</v>
      </c>
      <c r="F11744" s="75">
        <v>239629</v>
      </c>
      <c r="G11744" s="72" t="s">
        <v>2284</v>
      </c>
      <c r="H11744" s="49" t="s">
        <v>2236</v>
      </c>
      <c r="I11744" s="49" t="s">
        <v>2182</v>
      </c>
      <c r="J11744" s="76">
        <v>-228.25</v>
      </c>
      <c r="K11744" s="83" t="str">
        <f>IFERROR(IFERROR(VLOOKUP(I11744,'DE-PARA'!B:D,3,0),VLOOKUP(I11744,'DE-PARA'!C:D,2,0)),"NÃO ENCONTRADO")</f>
        <v>Materiais</v>
      </c>
      <c r="L11744" s="50" t="str">
        <f>VLOOKUP(K11744,'Base -Receita-Despesa'!$B:$AS,1,FALSE)</f>
        <v>Materiais</v>
      </c>
    </row>
    <row r="11745" spans="1:12" ht="15" customHeight="1" x14ac:dyDescent="0.3">
      <c r="A11745" s="82" t="str">
        <f t="shared" si="366"/>
        <v>2018</v>
      </c>
      <c r="B11745" s="72" t="s">
        <v>2228</v>
      </c>
      <c r="C11745" s="73" t="s">
        <v>138</v>
      </c>
      <c r="D11745" s="74" t="str">
        <f t="shared" si="367"/>
        <v>dez/2018</v>
      </c>
      <c r="E11745" s="53">
        <v>43440</v>
      </c>
      <c r="F11745" s="75">
        <v>16969</v>
      </c>
      <c r="G11745" s="72" t="s">
        <v>2229</v>
      </c>
      <c r="H11745" s="49" t="s">
        <v>364</v>
      </c>
      <c r="I11745" s="49" t="s">
        <v>2183</v>
      </c>
      <c r="J11745" s="76">
        <v>-1530</v>
      </c>
      <c r="K11745" s="83" t="str">
        <f>IFERROR(IFERROR(VLOOKUP(I11745,'DE-PARA'!B:D,3,0),VLOOKUP(I11745,'DE-PARA'!C:D,2,0)),"NÃO ENCONTRADO")</f>
        <v>Materiais</v>
      </c>
      <c r="L11745" s="50" t="str">
        <f>VLOOKUP(K11745,'Base -Receita-Despesa'!$B:$AS,1,FALSE)</f>
        <v>Materiais</v>
      </c>
    </row>
    <row r="11746" spans="1:12" ht="15" customHeight="1" x14ac:dyDescent="0.3">
      <c r="A11746" s="82" t="str">
        <f t="shared" si="366"/>
        <v>2018</v>
      </c>
      <c r="B11746" s="72" t="s">
        <v>2228</v>
      </c>
      <c r="C11746" s="73" t="s">
        <v>138</v>
      </c>
      <c r="D11746" s="74" t="str">
        <f t="shared" si="367"/>
        <v>dez/2018</v>
      </c>
      <c r="E11746" s="53">
        <v>43440</v>
      </c>
      <c r="F11746" s="75">
        <v>16969</v>
      </c>
      <c r="G11746" s="72" t="s">
        <v>2229</v>
      </c>
      <c r="H11746" s="49" t="s">
        <v>364</v>
      </c>
      <c r="I11746" s="49" t="s">
        <v>562</v>
      </c>
      <c r="J11746" s="76">
        <v>-279.3</v>
      </c>
      <c r="K11746" s="83" t="str">
        <f>IFERROR(IFERROR(VLOOKUP(I11746,'DE-PARA'!B:D,3,0),VLOOKUP(I11746,'DE-PARA'!C:D,2,0)),"NÃO ENCONTRADO")</f>
        <v>Outras Saídas</v>
      </c>
      <c r="L11746" s="50" t="str">
        <f>VLOOKUP(K11746,'Base -Receita-Despesa'!$B:$AS,1,FALSE)</f>
        <v>Outras Saídas</v>
      </c>
    </row>
    <row r="11747" spans="1:12" ht="15" customHeight="1" x14ac:dyDescent="0.3">
      <c r="A11747" s="82" t="str">
        <f t="shared" si="366"/>
        <v>2018</v>
      </c>
      <c r="B11747" s="72" t="s">
        <v>2228</v>
      </c>
      <c r="C11747" s="73" t="s">
        <v>138</v>
      </c>
      <c r="D11747" s="74" t="str">
        <f t="shared" si="367"/>
        <v>dez/2018</v>
      </c>
      <c r="E11747" s="53">
        <v>43440</v>
      </c>
      <c r="F11747" s="75">
        <v>3099</v>
      </c>
      <c r="G11747" s="72" t="s">
        <v>2229</v>
      </c>
      <c r="H11747" s="49" t="s">
        <v>3217</v>
      </c>
      <c r="I11747" s="49" t="s">
        <v>2182</v>
      </c>
      <c r="J11747" s="76">
        <v>-760.95</v>
      </c>
      <c r="K11747" s="83" t="str">
        <f>IFERROR(IFERROR(VLOOKUP(I11747,'DE-PARA'!B:D,3,0),VLOOKUP(I11747,'DE-PARA'!C:D,2,0)),"NÃO ENCONTRADO")</f>
        <v>Materiais</v>
      </c>
      <c r="L11747" s="50" t="str">
        <f>VLOOKUP(K11747,'Base -Receita-Despesa'!$B:$AS,1,FALSE)</f>
        <v>Materiais</v>
      </c>
    </row>
    <row r="11748" spans="1:12" ht="15" customHeight="1" x14ac:dyDescent="0.3">
      <c r="A11748" s="82" t="str">
        <f t="shared" si="366"/>
        <v>2018</v>
      </c>
      <c r="B11748" s="72" t="s">
        <v>2228</v>
      </c>
      <c r="C11748" s="73" t="s">
        <v>138</v>
      </c>
      <c r="D11748" s="74" t="str">
        <f t="shared" si="367"/>
        <v>dez/2018</v>
      </c>
      <c r="E11748" s="53">
        <v>43440</v>
      </c>
      <c r="F11748" s="75">
        <v>7195</v>
      </c>
      <c r="G11748" s="72" t="s">
        <v>2229</v>
      </c>
      <c r="H11748" s="49" t="s">
        <v>2399</v>
      </c>
      <c r="I11748" s="49" t="s">
        <v>232</v>
      </c>
      <c r="J11748" s="76">
        <v>-1745</v>
      </c>
      <c r="K11748" s="83" t="str">
        <f>IFERROR(IFERROR(VLOOKUP(I11748,'DE-PARA'!B:D,3,0),VLOOKUP(I11748,'DE-PARA'!C:D,2,0)),"NÃO ENCONTRADO")</f>
        <v>Materiais</v>
      </c>
      <c r="L11748" s="50" t="str">
        <f>VLOOKUP(K11748,'Base -Receita-Despesa'!$B:$AS,1,FALSE)</f>
        <v>Materiais</v>
      </c>
    </row>
    <row r="11749" spans="1:12" ht="15" customHeight="1" x14ac:dyDescent="0.3">
      <c r="A11749" s="82" t="str">
        <f t="shared" si="366"/>
        <v>2018</v>
      </c>
      <c r="B11749" s="72" t="s">
        <v>2228</v>
      </c>
      <c r="C11749" s="73" t="s">
        <v>138</v>
      </c>
      <c r="D11749" s="74" t="str">
        <f t="shared" si="367"/>
        <v>dez/2018</v>
      </c>
      <c r="E11749" s="53">
        <v>43440</v>
      </c>
      <c r="F11749" s="75">
        <v>7154</v>
      </c>
      <c r="G11749" s="72" t="s">
        <v>2232</v>
      </c>
      <c r="H11749" s="49" t="s">
        <v>2399</v>
      </c>
      <c r="I11749" s="49" t="s">
        <v>232</v>
      </c>
      <c r="J11749" s="76">
        <v>-860</v>
      </c>
      <c r="K11749" s="83" t="str">
        <f>IFERROR(IFERROR(VLOOKUP(I11749,'DE-PARA'!B:D,3,0),VLOOKUP(I11749,'DE-PARA'!C:D,2,0)),"NÃO ENCONTRADO")</f>
        <v>Materiais</v>
      </c>
      <c r="L11749" s="50" t="str">
        <f>VLOOKUP(K11749,'Base -Receita-Despesa'!$B:$AS,1,FALSE)</f>
        <v>Materiais</v>
      </c>
    </row>
    <row r="11750" spans="1:12" ht="15" customHeight="1" x14ac:dyDescent="0.3">
      <c r="A11750" s="82" t="str">
        <f t="shared" si="366"/>
        <v>2018</v>
      </c>
      <c r="B11750" s="72" t="s">
        <v>2228</v>
      </c>
      <c r="C11750" s="73" t="s">
        <v>138</v>
      </c>
      <c r="D11750" s="74" t="str">
        <f t="shared" si="367"/>
        <v>dez/2018</v>
      </c>
      <c r="E11750" s="53">
        <v>43440</v>
      </c>
      <c r="F11750" s="75">
        <v>10596</v>
      </c>
      <c r="G11750" s="72" t="s">
        <v>2229</v>
      </c>
      <c r="H11750" s="49" t="s">
        <v>2315</v>
      </c>
      <c r="I11750" s="49" t="s">
        <v>2181</v>
      </c>
      <c r="J11750" s="76">
        <v>-1707.12</v>
      </c>
      <c r="K11750" s="83" t="str">
        <f>IFERROR(IFERROR(VLOOKUP(I11750,'DE-PARA'!B:D,3,0),VLOOKUP(I11750,'DE-PARA'!C:D,2,0)),"NÃO ENCONTRADO")</f>
        <v>Materiais</v>
      </c>
      <c r="L11750" s="50" t="str">
        <f>VLOOKUP(K11750,'Base -Receita-Despesa'!$B:$AS,1,FALSE)</f>
        <v>Materiais</v>
      </c>
    </row>
    <row r="11751" spans="1:12" ht="15" customHeight="1" x14ac:dyDescent="0.3">
      <c r="A11751" s="82" t="str">
        <f t="shared" si="366"/>
        <v>2018</v>
      </c>
      <c r="B11751" s="72" t="s">
        <v>2228</v>
      </c>
      <c r="C11751" s="73" t="s">
        <v>138</v>
      </c>
      <c r="D11751" s="74" t="str">
        <f t="shared" si="367"/>
        <v>dez/2018</v>
      </c>
      <c r="E11751" s="53">
        <v>43440</v>
      </c>
      <c r="F11751" s="75">
        <v>10739</v>
      </c>
      <c r="G11751" s="72" t="s">
        <v>2330</v>
      </c>
      <c r="H11751" s="49" t="s">
        <v>2315</v>
      </c>
      <c r="I11751" s="49" t="s">
        <v>2181</v>
      </c>
      <c r="J11751" s="76">
        <v>-1927.7</v>
      </c>
      <c r="K11751" s="83" t="str">
        <f>IFERROR(IFERROR(VLOOKUP(I11751,'DE-PARA'!B:D,3,0),VLOOKUP(I11751,'DE-PARA'!C:D,2,0)),"NÃO ENCONTRADO")</f>
        <v>Materiais</v>
      </c>
      <c r="L11751" s="50" t="str">
        <f>VLOOKUP(K11751,'Base -Receita-Despesa'!$B:$AS,1,FALSE)</f>
        <v>Materiais</v>
      </c>
    </row>
    <row r="11752" spans="1:12" ht="15" customHeight="1" x14ac:dyDescent="0.3">
      <c r="A11752" s="82" t="str">
        <f t="shared" si="366"/>
        <v>2018</v>
      </c>
      <c r="B11752" s="72" t="s">
        <v>2228</v>
      </c>
      <c r="C11752" s="73" t="s">
        <v>138</v>
      </c>
      <c r="D11752" s="74" t="str">
        <f t="shared" si="367"/>
        <v>dez/2018</v>
      </c>
      <c r="E11752" s="53">
        <v>43440</v>
      </c>
      <c r="F11752" s="75">
        <v>49575</v>
      </c>
      <c r="G11752" s="72" t="s">
        <v>2229</v>
      </c>
      <c r="H11752" s="49" t="s">
        <v>2321</v>
      </c>
      <c r="I11752" s="49" t="s">
        <v>2188</v>
      </c>
      <c r="J11752" s="76">
        <v>-313.85000000000002</v>
      </c>
      <c r="K11752" s="83" t="str">
        <f>IFERROR(IFERROR(VLOOKUP(I11752,'DE-PARA'!B:D,3,0),VLOOKUP(I11752,'DE-PARA'!C:D,2,0)),"NÃO ENCONTRADO")</f>
        <v>Materiais</v>
      </c>
      <c r="L11752" s="50" t="str">
        <f>VLOOKUP(K11752,'Base -Receita-Despesa'!$B:$AS,1,FALSE)</f>
        <v>Materiais</v>
      </c>
    </row>
    <row r="11753" spans="1:12" ht="15" customHeight="1" x14ac:dyDescent="0.3">
      <c r="A11753" s="82" t="str">
        <f t="shared" si="366"/>
        <v>2018</v>
      </c>
      <c r="B11753" s="72" t="s">
        <v>2228</v>
      </c>
      <c r="C11753" s="73" t="s">
        <v>138</v>
      </c>
      <c r="D11753" s="74" t="str">
        <f t="shared" si="367"/>
        <v>dez/2018</v>
      </c>
      <c r="E11753" s="53">
        <v>43440</v>
      </c>
      <c r="F11753" s="75">
        <v>49047</v>
      </c>
      <c r="G11753" s="72" t="s">
        <v>2229</v>
      </c>
      <c r="H11753" s="49" t="s">
        <v>2321</v>
      </c>
      <c r="I11753" s="49" t="s">
        <v>2188</v>
      </c>
      <c r="J11753" s="76">
        <v>-406.7</v>
      </c>
      <c r="K11753" s="83" t="str">
        <f>IFERROR(IFERROR(VLOOKUP(I11753,'DE-PARA'!B:D,3,0),VLOOKUP(I11753,'DE-PARA'!C:D,2,0)),"NÃO ENCONTRADO")</f>
        <v>Materiais</v>
      </c>
      <c r="L11753" s="50" t="str">
        <f>VLOOKUP(K11753,'Base -Receita-Despesa'!$B:$AS,1,FALSE)</f>
        <v>Materiais</v>
      </c>
    </row>
    <row r="11754" spans="1:12" ht="15" customHeight="1" x14ac:dyDescent="0.3">
      <c r="A11754" s="82" t="str">
        <f t="shared" ref="A11754:A11817" si="368">IF(K11754="NÃO ENCONTRADO",0,RIGHT(D11754,4))</f>
        <v>2018</v>
      </c>
      <c r="B11754" s="72" t="s">
        <v>2228</v>
      </c>
      <c r="C11754" s="73" t="s">
        <v>138</v>
      </c>
      <c r="D11754" s="74" t="str">
        <f t="shared" si="367"/>
        <v>dez/2018</v>
      </c>
      <c r="E11754" s="53">
        <v>43440</v>
      </c>
      <c r="F11754" s="75">
        <v>14680</v>
      </c>
      <c r="G11754" s="72" t="s">
        <v>2229</v>
      </c>
      <c r="H11754" s="49" t="s">
        <v>3146</v>
      </c>
      <c r="I11754" s="49" t="s">
        <v>200</v>
      </c>
      <c r="J11754" s="76">
        <v>-8355.51</v>
      </c>
      <c r="K11754" s="83" t="str">
        <f>IFERROR(IFERROR(VLOOKUP(I11754,'DE-PARA'!B:D,3,0),VLOOKUP(I11754,'DE-PARA'!C:D,2,0)),"NÃO ENCONTRADO")</f>
        <v>Serviços</v>
      </c>
      <c r="L11754" s="50" t="str">
        <f>VLOOKUP(K11754,'Base -Receita-Despesa'!$B:$AS,1,FALSE)</f>
        <v>Serviços</v>
      </c>
    </row>
    <row r="11755" spans="1:12" ht="15" customHeight="1" x14ac:dyDescent="0.3">
      <c r="A11755" s="82" t="str">
        <f t="shared" si="368"/>
        <v>2018</v>
      </c>
      <c r="B11755" s="72" t="s">
        <v>2228</v>
      </c>
      <c r="C11755" s="73" t="s">
        <v>138</v>
      </c>
      <c r="D11755" s="74" t="str">
        <f t="shared" si="367"/>
        <v>dez/2018</v>
      </c>
      <c r="E11755" s="53">
        <v>43440</v>
      </c>
      <c r="F11755" s="75">
        <v>153</v>
      </c>
      <c r="G11755" s="72" t="s">
        <v>2229</v>
      </c>
      <c r="H11755" s="49" t="s">
        <v>2389</v>
      </c>
      <c r="I11755" s="49" t="s">
        <v>2197</v>
      </c>
      <c r="J11755" s="76">
        <v>-5450</v>
      </c>
      <c r="K11755" s="83" t="str">
        <f>IFERROR(IFERROR(VLOOKUP(I11755,'DE-PARA'!B:D,3,0),VLOOKUP(I11755,'DE-PARA'!C:D,2,0)),"NÃO ENCONTRADO")</f>
        <v>Serviços</v>
      </c>
      <c r="L11755" s="50" t="str">
        <f>VLOOKUP(K11755,'Base -Receita-Despesa'!$B:$AS,1,FALSE)</f>
        <v>Serviços</v>
      </c>
    </row>
    <row r="11756" spans="1:12" ht="15" customHeight="1" x14ac:dyDescent="0.3">
      <c r="A11756" s="82" t="str">
        <f t="shared" si="368"/>
        <v>2018</v>
      </c>
      <c r="B11756" s="72" t="s">
        <v>2228</v>
      </c>
      <c r="C11756" s="73" t="s">
        <v>138</v>
      </c>
      <c r="D11756" s="74" t="str">
        <f t="shared" si="367"/>
        <v>dez/2018</v>
      </c>
      <c r="E11756" s="53">
        <v>43440</v>
      </c>
      <c r="F11756" s="75">
        <v>425</v>
      </c>
      <c r="G11756" s="72" t="s">
        <v>2229</v>
      </c>
      <c r="H11756" s="49" t="s">
        <v>2382</v>
      </c>
      <c r="I11756" s="49" t="s">
        <v>200</v>
      </c>
      <c r="J11756" s="76">
        <v>-4575.18</v>
      </c>
      <c r="K11756" s="83" t="str">
        <f>IFERROR(IFERROR(VLOOKUP(I11756,'DE-PARA'!B:D,3,0),VLOOKUP(I11756,'DE-PARA'!C:D,2,0)),"NÃO ENCONTRADO")</f>
        <v>Serviços</v>
      </c>
      <c r="L11756" s="50" t="str">
        <f>VLOOKUP(K11756,'Base -Receita-Despesa'!$B:$AS,1,FALSE)</f>
        <v>Serviços</v>
      </c>
    </row>
    <row r="11757" spans="1:12" ht="15" customHeight="1" x14ac:dyDescent="0.3">
      <c r="A11757" s="82" t="str">
        <f t="shared" si="368"/>
        <v>2018</v>
      </c>
      <c r="B11757" s="72" t="s">
        <v>2228</v>
      </c>
      <c r="C11757" s="73" t="s">
        <v>138</v>
      </c>
      <c r="D11757" s="74" t="str">
        <f t="shared" si="367"/>
        <v>dez/2018</v>
      </c>
      <c r="E11757" s="53">
        <v>43440</v>
      </c>
      <c r="F11757" s="75">
        <v>38366</v>
      </c>
      <c r="G11757" s="72" t="s">
        <v>2229</v>
      </c>
      <c r="H11757" s="49" t="s">
        <v>2787</v>
      </c>
      <c r="I11757" s="49" t="s">
        <v>2182</v>
      </c>
      <c r="J11757" s="76">
        <v>-525</v>
      </c>
      <c r="K11757" s="83" t="str">
        <f>IFERROR(IFERROR(VLOOKUP(I11757,'DE-PARA'!B:D,3,0),VLOOKUP(I11757,'DE-PARA'!C:D,2,0)),"NÃO ENCONTRADO")</f>
        <v>Materiais</v>
      </c>
      <c r="L11757" s="50" t="str">
        <f>VLOOKUP(K11757,'Base -Receita-Despesa'!$B:$AS,1,FALSE)</f>
        <v>Materiais</v>
      </c>
    </row>
    <row r="11758" spans="1:12" ht="15" customHeight="1" x14ac:dyDescent="0.3">
      <c r="A11758" s="82" t="str">
        <f t="shared" si="368"/>
        <v>2018</v>
      </c>
      <c r="B11758" s="72" t="s">
        <v>2228</v>
      </c>
      <c r="C11758" s="73" t="s">
        <v>138</v>
      </c>
      <c r="D11758" s="74" t="str">
        <f t="shared" si="367"/>
        <v>dez/2018</v>
      </c>
      <c r="E11758" s="53">
        <v>43440</v>
      </c>
      <c r="F11758" s="75">
        <v>149204</v>
      </c>
      <c r="G11758" s="72" t="s">
        <v>2229</v>
      </c>
      <c r="H11758" s="49" t="s">
        <v>3286</v>
      </c>
      <c r="I11758" s="49" t="s">
        <v>2181</v>
      </c>
      <c r="J11758" s="76">
        <v>-772.77</v>
      </c>
      <c r="K11758" s="83" t="str">
        <f>IFERROR(IFERROR(VLOOKUP(I11758,'DE-PARA'!B:D,3,0),VLOOKUP(I11758,'DE-PARA'!C:D,2,0)),"NÃO ENCONTRADO")</f>
        <v>Materiais</v>
      </c>
      <c r="L11758" s="50" t="str">
        <f>VLOOKUP(K11758,'Base -Receita-Despesa'!$B:$AS,1,FALSE)</f>
        <v>Materiais</v>
      </c>
    </row>
    <row r="11759" spans="1:12" ht="15" customHeight="1" x14ac:dyDescent="0.3">
      <c r="A11759" s="82" t="str">
        <f t="shared" si="368"/>
        <v>2018</v>
      </c>
      <c r="B11759" s="72" t="s">
        <v>2228</v>
      </c>
      <c r="C11759" s="73" t="s">
        <v>138</v>
      </c>
      <c r="D11759" s="74" t="str">
        <f t="shared" si="367"/>
        <v>dez/2018</v>
      </c>
      <c r="E11759" s="53">
        <v>43440</v>
      </c>
      <c r="F11759" s="75">
        <v>149204</v>
      </c>
      <c r="G11759" s="72" t="s">
        <v>2229</v>
      </c>
      <c r="H11759" s="49" t="s">
        <v>3286</v>
      </c>
      <c r="I11759" s="49" t="s">
        <v>562</v>
      </c>
      <c r="J11759" s="76">
        <v>-26.99</v>
      </c>
      <c r="K11759" s="83" t="str">
        <f>IFERROR(IFERROR(VLOOKUP(I11759,'DE-PARA'!B:D,3,0),VLOOKUP(I11759,'DE-PARA'!C:D,2,0)),"NÃO ENCONTRADO")</f>
        <v>Outras Saídas</v>
      </c>
      <c r="L11759" s="50" t="str">
        <f>VLOOKUP(K11759,'Base -Receita-Despesa'!$B:$AS,1,FALSE)</f>
        <v>Outras Saídas</v>
      </c>
    </row>
    <row r="11760" spans="1:12" ht="15" customHeight="1" x14ac:dyDescent="0.3">
      <c r="A11760" s="82" t="str">
        <f t="shared" si="368"/>
        <v>2018</v>
      </c>
      <c r="B11760" s="72" t="s">
        <v>2228</v>
      </c>
      <c r="C11760" s="73" t="s">
        <v>138</v>
      </c>
      <c r="D11760" s="74" t="str">
        <f t="shared" si="367"/>
        <v>dez/2018</v>
      </c>
      <c r="E11760" s="53">
        <v>43440</v>
      </c>
      <c r="F11760" s="75">
        <v>156131</v>
      </c>
      <c r="G11760" s="72" t="s">
        <v>2229</v>
      </c>
      <c r="H11760" s="49" t="s">
        <v>3286</v>
      </c>
      <c r="I11760" s="49" t="s">
        <v>2181</v>
      </c>
      <c r="J11760" s="76">
        <v>-1894.36</v>
      </c>
      <c r="K11760" s="83" t="str">
        <f>IFERROR(IFERROR(VLOOKUP(I11760,'DE-PARA'!B:D,3,0),VLOOKUP(I11760,'DE-PARA'!C:D,2,0)),"NÃO ENCONTRADO")</f>
        <v>Materiais</v>
      </c>
      <c r="L11760" s="50" t="str">
        <f>VLOOKUP(K11760,'Base -Receita-Despesa'!$B:$AS,1,FALSE)</f>
        <v>Materiais</v>
      </c>
    </row>
    <row r="11761" spans="1:12" ht="15" customHeight="1" x14ac:dyDescent="0.3">
      <c r="A11761" s="82" t="str">
        <f t="shared" si="368"/>
        <v>2018</v>
      </c>
      <c r="B11761" s="72" t="s">
        <v>2228</v>
      </c>
      <c r="C11761" s="73" t="s">
        <v>138</v>
      </c>
      <c r="D11761" s="74" t="str">
        <f t="shared" si="367"/>
        <v>dez/2018</v>
      </c>
      <c r="E11761" s="53">
        <v>43440</v>
      </c>
      <c r="F11761" s="75">
        <v>156131</v>
      </c>
      <c r="G11761" s="72" t="s">
        <v>2229</v>
      </c>
      <c r="H11761" s="49" t="s">
        <v>3286</v>
      </c>
      <c r="I11761" s="49" t="s">
        <v>562</v>
      </c>
      <c r="J11761" s="76">
        <v>-39.159999999999997</v>
      </c>
      <c r="K11761" s="83" t="str">
        <f>IFERROR(IFERROR(VLOOKUP(I11761,'DE-PARA'!B:D,3,0),VLOOKUP(I11761,'DE-PARA'!C:D,2,0)),"NÃO ENCONTRADO")</f>
        <v>Outras Saídas</v>
      </c>
      <c r="L11761" s="50" t="str">
        <f>VLOOKUP(K11761,'Base -Receita-Despesa'!$B:$AS,1,FALSE)</f>
        <v>Outras Saídas</v>
      </c>
    </row>
    <row r="11762" spans="1:12" ht="15" customHeight="1" x14ac:dyDescent="0.3">
      <c r="A11762" s="82" t="str">
        <f t="shared" si="368"/>
        <v>2018</v>
      </c>
      <c r="B11762" s="72" t="s">
        <v>2228</v>
      </c>
      <c r="C11762" s="73" t="s">
        <v>138</v>
      </c>
      <c r="D11762" s="74" t="str">
        <f t="shared" si="367"/>
        <v>dez/2018</v>
      </c>
      <c r="E11762" s="53">
        <v>43440</v>
      </c>
      <c r="F11762" s="75">
        <v>156099</v>
      </c>
      <c r="G11762" s="72" t="s">
        <v>2229</v>
      </c>
      <c r="H11762" s="49" t="s">
        <v>3286</v>
      </c>
      <c r="I11762" s="49" t="s">
        <v>2182</v>
      </c>
      <c r="J11762" s="76">
        <v>-1258.5999999999999</v>
      </c>
      <c r="K11762" s="83" t="str">
        <f>IFERROR(IFERROR(VLOOKUP(I11762,'DE-PARA'!B:D,3,0),VLOOKUP(I11762,'DE-PARA'!C:D,2,0)),"NÃO ENCONTRADO")</f>
        <v>Materiais</v>
      </c>
      <c r="L11762" s="50" t="str">
        <f>VLOOKUP(K11762,'Base -Receita-Despesa'!$B:$AS,1,FALSE)</f>
        <v>Materiais</v>
      </c>
    </row>
    <row r="11763" spans="1:12" ht="15" customHeight="1" x14ac:dyDescent="0.3">
      <c r="A11763" s="82" t="str">
        <f t="shared" si="368"/>
        <v>2018</v>
      </c>
      <c r="B11763" s="72" t="s">
        <v>2228</v>
      </c>
      <c r="C11763" s="73" t="s">
        <v>138</v>
      </c>
      <c r="D11763" s="74" t="str">
        <f t="shared" si="367"/>
        <v>dez/2018</v>
      </c>
      <c r="E11763" s="53">
        <v>43440</v>
      </c>
      <c r="F11763" s="75">
        <v>156099</v>
      </c>
      <c r="G11763" s="72" t="s">
        <v>2229</v>
      </c>
      <c r="H11763" s="49" t="s">
        <v>3286</v>
      </c>
      <c r="I11763" s="49" t="s">
        <v>562</v>
      </c>
      <c r="J11763" s="76">
        <v>-26.02</v>
      </c>
      <c r="K11763" s="83" t="str">
        <f>IFERROR(IFERROR(VLOOKUP(I11763,'DE-PARA'!B:D,3,0),VLOOKUP(I11763,'DE-PARA'!C:D,2,0)),"NÃO ENCONTRADO")</f>
        <v>Outras Saídas</v>
      </c>
      <c r="L11763" s="50" t="str">
        <f>VLOOKUP(K11763,'Base -Receita-Despesa'!$B:$AS,1,FALSE)</f>
        <v>Outras Saídas</v>
      </c>
    </row>
    <row r="11764" spans="1:12" ht="15" customHeight="1" x14ac:dyDescent="0.3">
      <c r="A11764" s="82" t="str">
        <f t="shared" si="368"/>
        <v>2018</v>
      </c>
      <c r="B11764" s="72" t="s">
        <v>2228</v>
      </c>
      <c r="C11764" s="73" t="s">
        <v>138</v>
      </c>
      <c r="D11764" s="74" t="str">
        <f t="shared" si="367"/>
        <v>dez/2018</v>
      </c>
      <c r="E11764" s="53">
        <v>43440</v>
      </c>
      <c r="F11764" s="75">
        <v>34278</v>
      </c>
      <c r="G11764" s="72" t="s">
        <v>2229</v>
      </c>
      <c r="H11764" s="49" t="s">
        <v>2654</v>
      </c>
      <c r="I11764" s="49" t="s">
        <v>120</v>
      </c>
      <c r="J11764" s="76">
        <v>-1500</v>
      </c>
      <c r="K11764" s="83" t="str">
        <f>IFERROR(IFERROR(VLOOKUP(I11764,'DE-PARA'!B:D,3,0),VLOOKUP(I11764,'DE-PARA'!C:D,2,0)),"NÃO ENCONTRADO")</f>
        <v>Serviços</v>
      </c>
      <c r="L11764" s="50" t="str">
        <f>VLOOKUP(K11764,'Base -Receita-Despesa'!$B:$AS,1,FALSE)</f>
        <v>Serviços</v>
      </c>
    </row>
    <row r="11765" spans="1:12" ht="15" customHeight="1" x14ac:dyDescent="0.3">
      <c r="A11765" s="82" t="str">
        <f t="shared" si="368"/>
        <v>2018</v>
      </c>
      <c r="B11765" s="72" t="s">
        <v>2228</v>
      </c>
      <c r="C11765" s="73" t="s">
        <v>138</v>
      </c>
      <c r="D11765" s="74" t="str">
        <f t="shared" si="367"/>
        <v>dez/2018</v>
      </c>
      <c r="E11765" s="53">
        <v>43440</v>
      </c>
      <c r="F11765" s="75">
        <v>33880</v>
      </c>
      <c r="G11765" s="72" t="s">
        <v>2229</v>
      </c>
      <c r="H11765" s="49" t="s">
        <v>2654</v>
      </c>
      <c r="I11765" s="49" t="s">
        <v>120</v>
      </c>
      <c r="J11765" s="76">
        <v>-1500</v>
      </c>
      <c r="K11765" s="83" t="str">
        <f>IFERROR(IFERROR(VLOOKUP(I11765,'DE-PARA'!B:D,3,0),VLOOKUP(I11765,'DE-PARA'!C:D,2,0)),"NÃO ENCONTRADO")</f>
        <v>Serviços</v>
      </c>
      <c r="L11765" s="50" t="str">
        <f>VLOOKUP(K11765,'Base -Receita-Despesa'!$B:$AS,1,FALSE)</f>
        <v>Serviços</v>
      </c>
    </row>
    <row r="11766" spans="1:12" ht="15" customHeight="1" x14ac:dyDescent="0.3">
      <c r="A11766" s="82" t="str">
        <f t="shared" si="368"/>
        <v>2018</v>
      </c>
      <c r="B11766" s="72" t="s">
        <v>2228</v>
      </c>
      <c r="C11766" s="73" t="s">
        <v>138</v>
      </c>
      <c r="D11766" s="74" t="str">
        <f t="shared" si="367"/>
        <v>dez/2018</v>
      </c>
      <c r="E11766" s="53">
        <v>43440</v>
      </c>
      <c r="F11766" s="75">
        <v>10778</v>
      </c>
      <c r="G11766" s="72" t="s">
        <v>2229</v>
      </c>
      <c r="H11766" s="49" t="s">
        <v>2313</v>
      </c>
      <c r="I11766" s="49" t="s">
        <v>2190</v>
      </c>
      <c r="J11766" s="76">
        <v>-915.5</v>
      </c>
      <c r="K11766" s="83" t="str">
        <f>IFERROR(IFERROR(VLOOKUP(I11766,'DE-PARA'!B:D,3,0),VLOOKUP(I11766,'DE-PARA'!C:D,2,0)),"NÃO ENCONTRADO")</f>
        <v>Materiais</v>
      </c>
      <c r="L11766" s="50" t="str">
        <f>VLOOKUP(K11766,'Base -Receita-Despesa'!$B:$AS,1,FALSE)</f>
        <v>Materiais</v>
      </c>
    </row>
    <row r="11767" spans="1:12" ht="15" customHeight="1" x14ac:dyDescent="0.3">
      <c r="A11767" s="82" t="str">
        <f t="shared" si="368"/>
        <v>2018</v>
      </c>
      <c r="B11767" s="72" t="s">
        <v>2228</v>
      </c>
      <c r="C11767" s="73" t="s">
        <v>138</v>
      </c>
      <c r="D11767" s="74" t="str">
        <f t="shared" si="367"/>
        <v>dez/2018</v>
      </c>
      <c r="E11767" s="53">
        <v>43440</v>
      </c>
      <c r="F11767" s="75">
        <v>10778</v>
      </c>
      <c r="G11767" s="72" t="s">
        <v>2229</v>
      </c>
      <c r="H11767" s="49" t="s">
        <v>2313</v>
      </c>
      <c r="I11767" s="49" t="s">
        <v>562</v>
      </c>
      <c r="J11767" s="76">
        <v>-108.48</v>
      </c>
      <c r="K11767" s="83" t="str">
        <f>IFERROR(IFERROR(VLOOKUP(I11767,'DE-PARA'!B:D,3,0),VLOOKUP(I11767,'DE-PARA'!C:D,2,0)),"NÃO ENCONTRADO")</f>
        <v>Outras Saídas</v>
      </c>
      <c r="L11767" s="50" t="str">
        <f>VLOOKUP(K11767,'Base -Receita-Despesa'!$B:$AS,1,FALSE)</f>
        <v>Outras Saídas</v>
      </c>
    </row>
    <row r="11768" spans="1:12" ht="15" customHeight="1" x14ac:dyDescent="0.3">
      <c r="A11768" s="82" t="str">
        <f t="shared" si="368"/>
        <v>2018</v>
      </c>
      <c r="B11768" s="72" t="s">
        <v>2228</v>
      </c>
      <c r="C11768" s="73" t="s">
        <v>138</v>
      </c>
      <c r="D11768" s="74" t="str">
        <f t="shared" si="367"/>
        <v>dez/2018</v>
      </c>
      <c r="E11768" s="53">
        <v>43440</v>
      </c>
      <c r="F11768" s="75">
        <v>1077</v>
      </c>
      <c r="G11768" s="72" t="s">
        <v>2284</v>
      </c>
      <c r="H11768" s="49" t="s">
        <v>2233</v>
      </c>
      <c r="I11768" s="49" t="s">
        <v>2182</v>
      </c>
      <c r="J11768" s="76">
        <v>-626.4</v>
      </c>
      <c r="K11768" s="83" t="str">
        <f>IFERROR(IFERROR(VLOOKUP(I11768,'DE-PARA'!B:D,3,0),VLOOKUP(I11768,'DE-PARA'!C:D,2,0)),"NÃO ENCONTRADO")</f>
        <v>Materiais</v>
      </c>
      <c r="L11768" s="50" t="str">
        <f>VLOOKUP(K11768,'Base -Receita-Despesa'!$B:$AS,1,FALSE)</f>
        <v>Materiais</v>
      </c>
    </row>
    <row r="11769" spans="1:12" ht="15" customHeight="1" x14ac:dyDescent="0.3">
      <c r="A11769" s="82" t="str">
        <f t="shared" si="368"/>
        <v>2018</v>
      </c>
      <c r="B11769" s="72" t="s">
        <v>2228</v>
      </c>
      <c r="C11769" s="73" t="s">
        <v>138</v>
      </c>
      <c r="D11769" s="74" t="str">
        <f t="shared" si="367"/>
        <v>dez/2018</v>
      </c>
      <c r="E11769" s="53">
        <v>43440</v>
      </c>
      <c r="F11769" s="75">
        <v>1077</v>
      </c>
      <c r="G11769" s="72" t="s">
        <v>2284</v>
      </c>
      <c r="H11769" s="49" t="s">
        <v>2233</v>
      </c>
      <c r="I11769" s="49" t="s">
        <v>562</v>
      </c>
      <c r="J11769" s="76">
        <v>-33.6</v>
      </c>
      <c r="K11769" s="83" t="str">
        <f>IFERROR(IFERROR(VLOOKUP(I11769,'DE-PARA'!B:D,3,0),VLOOKUP(I11769,'DE-PARA'!C:D,2,0)),"NÃO ENCONTRADO")</f>
        <v>Outras Saídas</v>
      </c>
      <c r="L11769" s="50" t="str">
        <f>VLOOKUP(K11769,'Base -Receita-Despesa'!$B:$AS,1,FALSE)</f>
        <v>Outras Saídas</v>
      </c>
    </row>
    <row r="11770" spans="1:12" ht="15" customHeight="1" x14ac:dyDescent="0.3">
      <c r="A11770" s="82" t="str">
        <f t="shared" si="368"/>
        <v>2018</v>
      </c>
      <c r="B11770" s="72" t="s">
        <v>2228</v>
      </c>
      <c r="C11770" s="73" t="s">
        <v>138</v>
      </c>
      <c r="D11770" s="74" t="str">
        <f t="shared" si="367"/>
        <v>dez/2018</v>
      </c>
      <c r="E11770" s="53">
        <v>43440</v>
      </c>
      <c r="F11770" s="75">
        <v>1077</v>
      </c>
      <c r="G11770" s="72" t="s">
        <v>2232</v>
      </c>
      <c r="H11770" s="49" t="s">
        <v>2233</v>
      </c>
      <c r="I11770" s="49" t="s">
        <v>2182</v>
      </c>
      <c r="J11770" s="76">
        <v>-626.4</v>
      </c>
      <c r="K11770" s="83" t="str">
        <f>IFERROR(IFERROR(VLOOKUP(I11770,'DE-PARA'!B:D,3,0),VLOOKUP(I11770,'DE-PARA'!C:D,2,0)),"NÃO ENCONTRADO")</f>
        <v>Materiais</v>
      </c>
      <c r="L11770" s="50" t="str">
        <f>VLOOKUP(K11770,'Base -Receita-Despesa'!$B:$AS,1,FALSE)</f>
        <v>Materiais</v>
      </c>
    </row>
    <row r="11771" spans="1:12" ht="15" customHeight="1" x14ac:dyDescent="0.3">
      <c r="A11771" s="82" t="str">
        <f t="shared" si="368"/>
        <v>2018</v>
      </c>
      <c r="B11771" s="72" t="s">
        <v>2228</v>
      </c>
      <c r="C11771" s="73" t="s">
        <v>138</v>
      </c>
      <c r="D11771" s="74" t="str">
        <f t="shared" si="367"/>
        <v>dez/2018</v>
      </c>
      <c r="E11771" s="53">
        <v>43440</v>
      </c>
      <c r="F11771" s="75">
        <v>1077</v>
      </c>
      <c r="G11771" s="72" t="s">
        <v>2232</v>
      </c>
      <c r="H11771" s="49" t="s">
        <v>2233</v>
      </c>
      <c r="I11771" s="49" t="s">
        <v>562</v>
      </c>
      <c r="J11771" s="76">
        <v>-13.6</v>
      </c>
      <c r="K11771" s="83" t="str">
        <f>IFERROR(IFERROR(VLOOKUP(I11771,'DE-PARA'!B:D,3,0),VLOOKUP(I11771,'DE-PARA'!C:D,2,0)),"NÃO ENCONTRADO")</f>
        <v>Outras Saídas</v>
      </c>
      <c r="L11771" s="50" t="str">
        <f>VLOOKUP(K11771,'Base -Receita-Despesa'!$B:$AS,1,FALSE)</f>
        <v>Outras Saídas</v>
      </c>
    </row>
    <row r="11772" spans="1:12" ht="15" customHeight="1" x14ac:dyDescent="0.3">
      <c r="A11772" s="82" t="str">
        <f t="shared" si="368"/>
        <v>2018</v>
      </c>
      <c r="B11772" s="72" t="s">
        <v>2228</v>
      </c>
      <c r="C11772" s="73" t="s">
        <v>138</v>
      </c>
      <c r="D11772" s="74" t="str">
        <f t="shared" si="367"/>
        <v>dez/2018</v>
      </c>
      <c r="E11772" s="53">
        <v>43440</v>
      </c>
      <c r="F11772" s="75">
        <v>995</v>
      </c>
      <c r="G11772" s="72" t="s">
        <v>2229</v>
      </c>
      <c r="H11772" s="49" t="s">
        <v>2233</v>
      </c>
      <c r="I11772" s="49" t="s">
        <v>2182</v>
      </c>
      <c r="J11772" s="76">
        <v>-930</v>
      </c>
      <c r="K11772" s="83" t="str">
        <f>IFERROR(IFERROR(VLOOKUP(I11772,'DE-PARA'!B:D,3,0),VLOOKUP(I11772,'DE-PARA'!C:D,2,0)),"NÃO ENCONTRADO")</f>
        <v>Materiais</v>
      </c>
      <c r="L11772" s="50" t="str">
        <f>VLOOKUP(K11772,'Base -Receita-Despesa'!$B:$AS,1,FALSE)</f>
        <v>Materiais</v>
      </c>
    </row>
    <row r="11773" spans="1:12" ht="15" customHeight="1" x14ac:dyDescent="0.3">
      <c r="A11773" s="82" t="str">
        <f t="shared" si="368"/>
        <v>2018</v>
      </c>
      <c r="B11773" s="72" t="s">
        <v>2228</v>
      </c>
      <c r="C11773" s="73" t="s">
        <v>138</v>
      </c>
      <c r="D11773" s="74" t="str">
        <f t="shared" si="367"/>
        <v>dez/2018</v>
      </c>
      <c r="E11773" s="53">
        <v>43440</v>
      </c>
      <c r="F11773" s="75">
        <v>995</v>
      </c>
      <c r="G11773" s="72" t="s">
        <v>2229</v>
      </c>
      <c r="H11773" s="49" t="s">
        <v>2233</v>
      </c>
      <c r="I11773" s="49" t="s">
        <v>562</v>
      </c>
      <c r="J11773" s="76">
        <v>-100</v>
      </c>
      <c r="K11773" s="83" t="str">
        <f>IFERROR(IFERROR(VLOOKUP(I11773,'DE-PARA'!B:D,3,0),VLOOKUP(I11773,'DE-PARA'!C:D,2,0)),"NÃO ENCONTRADO")</f>
        <v>Outras Saídas</v>
      </c>
      <c r="L11773" s="50" t="str">
        <f>VLOOKUP(K11773,'Base -Receita-Despesa'!$B:$AS,1,FALSE)</f>
        <v>Outras Saídas</v>
      </c>
    </row>
    <row r="11774" spans="1:12" ht="15" customHeight="1" x14ac:dyDescent="0.3">
      <c r="A11774" s="82" t="str">
        <f t="shared" si="368"/>
        <v>2018</v>
      </c>
      <c r="B11774" s="72" t="s">
        <v>2228</v>
      </c>
      <c r="C11774" s="73" t="s">
        <v>138</v>
      </c>
      <c r="D11774" s="74" t="str">
        <f t="shared" si="367"/>
        <v>dez/2018</v>
      </c>
      <c r="E11774" s="53">
        <v>43440</v>
      </c>
      <c r="F11774" s="75">
        <v>38339</v>
      </c>
      <c r="G11774" s="72" t="s">
        <v>2229</v>
      </c>
      <c r="H11774" s="49" t="s">
        <v>2317</v>
      </c>
      <c r="I11774" s="49" t="s">
        <v>846</v>
      </c>
      <c r="J11774" s="76">
        <v>-128</v>
      </c>
      <c r="K11774" s="83" t="str">
        <f>IFERROR(IFERROR(VLOOKUP(I11774,'DE-PARA'!B:D,3,0),VLOOKUP(I11774,'DE-PARA'!C:D,2,0)),"NÃO ENCONTRADO")</f>
        <v>Pessoal</v>
      </c>
      <c r="L11774" s="50" t="str">
        <f>VLOOKUP(K11774,'Base -Receita-Despesa'!$B:$AS,1,FALSE)</f>
        <v>Pessoal</v>
      </c>
    </row>
    <row r="11775" spans="1:12" ht="15" customHeight="1" x14ac:dyDescent="0.3">
      <c r="A11775" s="82" t="str">
        <f t="shared" si="368"/>
        <v>2018</v>
      </c>
      <c r="B11775" s="72" t="s">
        <v>2228</v>
      </c>
      <c r="C11775" s="73" t="s">
        <v>138</v>
      </c>
      <c r="D11775" s="74" t="str">
        <f t="shared" si="367"/>
        <v>dez/2018</v>
      </c>
      <c r="E11775" s="53">
        <v>43440</v>
      </c>
      <c r="F11775" s="75">
        <v>41460</v>
      </c>
      <c r="G11775" s="72" t="s">
        <v>2229</v>
      </c>
      <c r="H11775" s="49" t="s">
        <v>3287</v>
      </c>
      <c r="I11775" s="49" t="s">
        <v>2182</v>
      </c>
      <c r="J11775" s="76">
        <v>-305</v>
      </c>
      <c r="K11775" s="83" t="str">
        <f>IFERROR(IFERROR(VLOOKUP(I11775,'DE-PARA'!B:D,3,0),VLOOKUP(I11775,'DE-PARA'!C:D,2,0)),"NÃO ENCONTRADO")</f>
        <v>Materiais</v>
      </c>
      <c r="L11775" s="50" t="str">
        <f>VLOOKUP(K11775,'Base -Receita-Despesa'!$B:$AS,1,FALSE)</f>
        <v>Materiais</v>
      </c>
    </row>
    <row r="11776" spans="1:12" ht="15" customHeight="1" x14ac:dyDescent="0.3">
      <c r="A11776" s="82" t="str">
        <f t="shared" si="368"/>
        <v>2018</v>
      </c>
      <c r="B11776" s="72" t="s">
        <v>2228</v>
      </c>
      <c r="C11776" s="73" t="s">
        <v>138</v>
      </c>
      <c r="D11776" s="74" t="str">
        <f t="shared" si="367"/>
        <v>dez/2018</v>
      </c>
      <c r="E11776" s="53">
        <v>43440</v>
      </c>
      <c r="F11776" s="75">
        <v>41423</v>
      </c>
      <c r="G11776" s="72" t="s">
        <v>2229</v>
      </c>
      <c r="H11776" s="49" t="s">
        <v>3287</v>
      </c>
      <c r="I11776" s="49" t="s">
        <v>2182</v>
      </c>
      <c r="J11776" s="76">
        <v>-356</v>
      </c>
      <c r="K11776" s="83" t="str">
        <f>IFERROR(IFERROR(VLOOKUP(I11776,'DE-PARA'!B:D,3,0),VLOOKUP(I11776,'DE-PARA'!C:D,2,0)),"NÃO ENCONTRADO")</f>
        <v>Materiais</v>
      </c>
      <c r="L11776" s="50" t="str">
        <f>VLOOKUP(K11776,'Base -Receita-Despesa'!$B:$AS,1,FALSE)</f>
        <v>Materiais</v>
      </c>
    </row>
    <row r="11777" spans="1:12" ht="15" customHeight="1" x14ac:dyDescent="0.3">
      <c r="A11777" s="82" t="str">
        <f t="shared" si="368"/>
        <v>2018</v>
      </c>
      <c r="B11777" s="72" t="s">
        <v>2228</v>
      </c>
      <c r="C11777" s="73" t="s">
        <v>138</v>
      </c>
      <c r="D11777" s="74" t="str">
        <f t="shared" si="367"/>
        <v>dez/2018</v>
      </c>
      <c r="E11777" s="53">
        <v>43440</v>
      </c>
      <c r="F11777" s="75">
        <v>575</v>
      </c>
      <c r="G11777" s="72" t="s">
        <v>2229</v>
      </c>
      <c r="H11777" s="49" t="s">
        <v>2695</v>
      </c>
      <c r="I11777" s="49" t="s">
        <v>2182</v>
      </c>
      <c r="J11777" s="76">
        <v>-388.73</v>
      </c>
      <c r="K11777" s="83" t="str">
        <f>IFERROR(IFERROR(VLOOKUP(I11777,'DE-PARA'!B:D,3,0),VLOOKUP(I11777,'DE-PARA'!C:D,2,0)),"NÃO ENCONTRADO")</f>
        <v>Materiais</v>
      </c>
      <c r="L11777" s="50" t="str">
        <f>VLOOKUP(K11777,'Base -Receita-Despesa'!$B:$AS,1,FALSE)</f>
        <v>Materiais</v>
      </c>
    </row>
    <row r="11778" spans="1:12" ht="15" customHeight="1" x14ac:dyDescent="0.3">
      <c r="A11778" s="82" t="str">
        <f t="shared" si="368"/>
        <v>2018</v>
      </c>
      <c r="B11778" s="72" t="s">
        <v>2228</v>
      </c>
      <c r="C11778" s="73" t="s">
        <v>138</v>
      </c>
      <c r="D11778" s="74" t="str">
        <f t="shared" si="367"/>
        <v>dez/2018</v>
      </c>
      <c r="E11778" s="53">
        <v>43440</v>
      </c>
      <c r="F11778" s="75" t="s">
        <v>3288</v>
      </c>
      <c r="G11778" s="72" t="s">
        <v>2229</v>
      </c>
      <c r="H11778" s="49" t="s">
        <v>2254</v>
      </c>
      <c r="I11778" s="49" t="s">
        <v>141</v>
      </c>
      <c r="J11778" s="76">
        <v>-700</v>
      </c>
      <c r="K11778" s="83" t="str">
        <f>IFERROR(IFERROR(VLOOKUP(I11778,'DE-PARA'!B:D,3,0),VLOOKUP(I11778,'DE-PARA'!C:D,2,0)),"NÃO ENCONTRADO")</f>
        <v>Pessoal</v>
      </c>
      <c r="L11778" s="50" t="str">
        <f>VLOOKUP(K11778,'Base -Receita-Despesa'!$B:$AS,1,FALSE)</f>
        <v>Pessoal</v>
      </c>
    </row>
    <row r="11779" spans="1:12" ht="15" customHeight="1" x14ac:dyDescent="0.3">
      <c r="A11779" s="82" t="str">
        <f t="shared" si="368"/>
        <v>2018</v>
      </c>
      <c r="B11779" s="72" t="s">
        <v>2228</v>
      </c>
      <c r="C11779" s="73" t="s">
        <v>138</v>
      </c>
      <c r="D11779" s="74" t="str">
        <f t="shared" si="367"/>
        <v>dez/2018</v>
      </c>
      <c r="E11779" s="53">
        <v>43440</v>
      </c>
      <c r="F11779" s="75" t="s">
        <v>3288</v>
      </c>
      <c r="G11779" s="72" t="s">
        <v>2229</v>
      </c>
      <c r="H11779" s="49" t="s">
        <v>3063</v>
      </c>
      <c r="I11779" s="49" t="s">
        <v>141</v>
      </c>
      <c r="J11779" s="76">
        <v>-750</v>
      </c>
      <c r="K11779" s="83" t="str">
        <f>IFERROR(IFERROR(VLOOKUP(I11779,'DE-PARA'!B:D,3,0),VLOOKUP(I11779,'DE-PARA'!C:D,2,0)),"NÃO ENCONTRADO")</f>
        <v>Pessoal</v>
      </c>
      <c r="L11779" s="50" t="str">
        <f>VLOOKUP(K11779,'Base -Receita-Despesa'!$B:$AS,1,FALSE)</f>
        <v>Pessoal</v>
      </c>
    </row>
    <row r="11780" spans="1:12" ht="15" customHeight="1" x14ac:dyDescent="0.3">
      <c r="A11780" s="82" t="str">
        <f t="shared" si="368"/>
        <v>2018</v>
      </c>
      <c r="B11780" s="72" t="s">
        <v>2228</v>
      </c>
      <c r="C11780" s="73" t="s">
        <v>138</v>
      </c>
      <c r="D11780" s="74" t="str">
        <f t="shared" ref="D11780:D11843" si="369">TEXT(E11780,"mmm/aaaa")</f>
        <v>dez/2018</v>
      </c>
      <c r="E11780" s="53">
        <v>43440</v>
      </c>
      <c r="F11780" s="75" t="s">
        <v>1261</v>
      </c>
      <c r="G11780" s="72" t="s">
        <v>2229</v>
      </c>
      <c r="H11780" s="49" t="s">
        <v>2250</v>
      </c>
      <c r="I11780" s="49" t="s">
        <v>135</v>
      </c>
      <c r="J11780" s="76">
        <v>-9.5</v>
      </c>
      <c r="K11780" s="83" t="str">
        <f>IFERROR(IFERROR(VLOOKUP(I11780,'DE-PARA'!B:D,3,0),VLOOKUP(I11780,'DE-PARA'!C:D,2,0)),"NÃO ENCONTRADO")</f>
        <v>Outras Saídas</v>
      </c>
      <c r="L11780" s="50" t="str">
        <f>VLOOKUP(K11780,'Base -Receita-Despesa'!$B:$AS,1,FALSE)</f>
        <v>Outras Saídas</v>
      </c>
    </row>
    <row r="11781" spans="1:12" ht="15" customHeight="1" x14ac:dyDescent="0.3">
      <c r="A11781" s="82" t="str">
        <f t="shared" si="368"/>
        <v>2018</v>
      </c>
      <c r="B11781" s="72" t="s">
        <v>2228</v>
      </c>
      <c r="C11781" s="73" t="s">
        <v>138</v>
      </c>
      <c r="D11781" s="74" t="str">
        <f t="shared" si="369"/>
        <v>dez/2018</v>
      </c>
      <c r="E11781" s="53">
        <v>43440</v>
      </c>
      <c r="F11781" s="75" t="s">
        <v>1261</v>
      </c>
      <c r="G11781" s="72" t="s">
        <v>2229</v>
      </c>
      <c r="H11781" s="49" t="s">
        <v>2250</v>
      </c>
      <c r="I11781" s="49" t="s">
        <v>135</v>
      </c>
      <c r="J11781" s="76">
        <v>-9.5</v>
      </c>
      <c r="K11781" s="83" t="str">
        <f>IFERROR(IFERROR(VLOOKUP(I11781,'DE-PARA'!B:D,3,0),VLOOKUP(I11781,'DE-PARA'!C:D,2,0)),"NÃO ENCONTRADO")</f>
        <v>Outras Saídas</v>
      </c>
      <c r="L11781" s="50" t="str">
        <f>VLOOKUP(K11781,'Base -Receita-Despesa'!$B:$AS,1,FALSE)</f>
        <v>Outras Saídas</v>
      </c>
    </row>
    <row r="11782" spans="1:12" ht="15" customHeight="1" x14ac:dyDescent="0.3">
      <c r="A11782" s="82" t="str">
        <f t="shared" si="368"/>
        <v>2018</v>
      </c>
      <c r="B11782" s="72" t="s">
        <v>2228</v>
      </c>
      <c r="C11782" s="73" t="s">
        <v>138</v>
      </c>
      <c r="D11782" s="74" t="str">
        <f t="shared" si="369"/>
        <v>dez/2018</v>
      </c>
      <c r="E11782" s="53">
        <v>43440</v>
      </c>
      <c r="F11782" s="75" t="s">
        <v>1261</v>
      </c>
      <c r="G11782" s="72" t="s">
        <v>2229</v>
      </c>
      <c r="H11782" s="49" t="s">
        <v>2250</v>
      </c>
      <c r="I11782" s="49" t="s">
        <v>135</v>
      </c>
      <c r="J11782" s="76">
        <v>-9.5</v>
      </c>
      <c r="K11782" s="83" t="str">
        <f>IFERROR(IFERROR(VLOOKUP(I11782,'DE-PARA'!B:D,3,0),VLOOKUP(I11782,'DE-PARA'!C:D,2,0)),"NÃO ENCONTRADO")</f>
        <v>Outras Saídas</v>
      </c>
      <c r="L11782" s="50" t="str">
        <f>VLOOKUP(K11782,'Base -Receita-Despesa'!$B:$AS,1,FALSE)</f>
        <v>Outras Saídas</v>
      </c>
    </row>
    <row r="11783" spans="1:12" ht="15" customHeight="1" x14ac:dyDescent="0.3">
      <c r="A11783" s="82" t="str">
        <f t="shared" si="368"/>
        <v>2018</v>
      </c>
      <c r="B11783" s="72" t="s">
        <v>2228</v>
      </c>
      <c r="C11783" s="73" t="s">
        <v>138</v>
      </c>
      <c r="D11783" s="74" t="str">
        <f t="shared" si="369"/>
        <v>dez/2018</v>
      </c>
      <c r="E11783" s="53">
        <v>43440</v>
      </c>
      <c r="F11783" s="75" t="s">
        <v>1261</v>
      </c>
      <c r="G11783" s="72" t="s">
        <v>2229</v>
      </c>
      <c r="H11783" s="49" t="s">
        <v>2250</v>
      </c>
      <c r="I11783" s="49" t="s">
        <v>135</v>
      </c>
      <c r="J11783" s="76">
        <v>-9.5</v>
      </c>
      <c r="K11783" s="83" t="str">
        <f>IFERROR(IFERROR(VLOOKUP(I11783,'DE-PARA'!B:D,3,0),VLOOKUP(I11783,'DE-PARA'!C:D,2,0)),"NÃO ENCONTRADO")</f>
        <v>Outras Saídas</v>
      </c>
      <c r="L11783" s="50" t="str">
        <f>VLOOKUP(K11783,'Base -Receita-Despesa'!$B:$AS,1,FALSE)</f>
        <v>Outras Saídas</v>
      </c>
    </row>
    <row r="11784" spans="1:12" ht="15" customHeight="1" x14ac:dyDescent="0.3">
      <c r="A11784" s="82" t="str">
        <f t="shared" si="368"/>
        <v>2018</v>
      </c>
      <c r="B11784" s="72" t="s">
        <v>2228</v>
      </c>
      <c r="C11784" s="73" t="s">
        <v>138</v>
      </c>
      <c r="D11784" s="74" t="str">
        <f t="shared" si="369"/>
        <v>dez/2018</v>
      </c>
      <c r="E11784" s="53">
        <v>43440</v>
      </c>
      <c r="F11784" s="75" t="s">
        <v>1261</v>
      </c>
      <c r="G11784" s="72" t="s">
        <v>2229</v>
      </c>
      <c r="H11784" s="49" t="s">
        <v>2250</v>
      </c>
      <c r="I11784" s="49" t="s">
        <v>135</v>
      </c>
      <c r="J11784" s="76">
        <v>-9.5</v>
      </c>
      <c r="K11784" s="83" t="str">
        <f>IFERROR(IFERROR(VLOOKUP(I11784,'DE-PARA'!B:D,3,0),VLOOKUP(I11784,'DE-PARA'!C:D,2,0)),"NÃO ENCONTRADO")</f>
        <v>Outras Saídas</v>
      </c>
      <c r="L11784" s="50" t="str">
        <f>VLOOKUP(K11784,'Base -Receita-Despesa'!$B:$AS,1,FALSE)</f>
        <v>Outras Saídas</v>
      </c>
    </row>
    <row r="11785" spans="1:12" ht="15" customHeight="1" x14ac:dyDescent="0.3">
      <c r="A11785" s="82" t="str">
        <f t="shared" si="368"/>
        <v>2018</v>
      </c>
      <c r="B11785" s="72" t="s">
        <v>2228</v>
      </c>
      <c r="C11785" s="73" t="s">
        <v>138</v>
      </c>
      <c r="D11785" s="74" t="str">
        <f t="shared" si="369"/>
        <v>dez/2018</v>
      </c>
      <c r="E11785" s="53">
        <v>43440</v>
      </c>
      <c r="F11785" s="75" t="s">
        <v>1261</v>
      </c>
      <c r="G11785" s="72" t="s">
        <v>2229</v>
      </c>
      <c r="H11785" s="49" t="s">
        <v>2250</v>
      </c>
      <c r="I11785" s="49" t="s">
        <v>135</v>
      </c>
      <c r="J11785" s="76">
        <v>-9.5</v>
      </c>
      <c r="K11785" s="83" t="str">
        <f>IFERROR(IFERROR(VLOOKUP(I11785,'DE-PARA'!B:D,3,0),VLOOKUP(I11785,'DE-PARA'!C:D,2,0)),"NÃO ENCONTRADO")</f>
        <v>Outras Saídas</v>
      </c>
      <c r="L11785" s="50" t="str">
        <f>VLOOKUP(K11785,'Base -Receita-Despesa'!$B:$AS,1,FALSE)</f>
        <v>Outras Saídas</v>
      </c>
    </row>
    <row r="11786" spans="1:12" ht="15" customHeight="1" x14ac:dyDescent="0.3">
      <c r="A11786" s="82" t="str">
        <f t="shared" si="368"/>
        <v>2018</v>
      </c>
      <c r="B11786" s="72" t="s">
        <v>2228</v>
      </c>
      <c r="C11786" s="73" t="s">
        <v>138</v>
      </c>
      <c r="D11786" s="74" t="str">
        <f t="shared" si="369"/>
        <v>dez/2018</v>
      </c>
      <c r="E11786" s="53">
        <v>43440</v>
      </c>
      <c r="F11786" s="75" t="s">
        <v>1261</v>
      </c>
      <c r="G11786" s="72" t="s">
        <v>2229</v>
      </c>
      <c r="H11786" s="49" t="s">
        <v>2250</v>
      </c>
      <c r="I11786" s="49" t="s">
        <v>135</v>
      </c>
      <c r="J11786" s="76">
        <v>-9.5</v>
      </c>
      <c r="K11786" s="83" t="str">
        <f>IFERROR(IFERROR(VLOOKUP(I11786,'DE-PARA'!B:D,3,0),VLOOKUP(I11786,'DE-PARA'!C:D,2,0)),"NÃO ENCONTRADO")</f>
        <v>Outras Saídas</v>
      </c>
      <c r="L11786" s="50" t="str">
        <f>VLOOKUP(K11786,'Base -Receita-Despesa'!$B:$AS,1,FALSE)</f>
        <v>Outras Saídas</v>
      </c>
    </row>
    <row r="11787" spans="1:12" ht="15" customHeight="1" x14ac:dyDescent="0.3">
      <c r="A11787" s="82" t="str">
        <f t="shared" si="368"/>
        <v>2018</v>
      </c>
      <c r="B11787" s="72" t="s">
        <v>2228</v>
      </c>
      <c r="C11787" s="73" t="s">
        <v>138</v>
      </c>
      <c r="D11787" s="74" t="str">
        <f t="shared" si="369"/>
        <v>dez/2018</v>
      </c>
      <c r="E11787" s="53">
        <v>43440</v>
      </c>
      <c r="F11787" s="75" t="s">
        <v>1261</v>
      </c>
      <c r="G11787" s="72" t="s">
        <v>2229</v>
      </c>
      <c r="H11787" s="49" t="s">
        <v>2250</v>
      </c>
      <c r="I11787" s="49" t="s">
        <v>135</v>
      </c>
      <c r="J11787" s="76">
        <v>-9.5</v>
      </c>
      <c r="K11787" s="83" t="str">
        <f>IFERROR(IFERROR(VLOOKUP(I11787,'DE-PARA'!B:D,3,0),VLOOKUP(I11787,'DE-PARA'!C:D,2,0)),"NÃO ENCONTRADO")</f>
        <v>Outras Saídas</v>
      </c>
      <c r="L11787" s="50" t="str">
        <f>VLOOKUP(K11787,'Base -Receita-Despesa'!$B:$AS,1,FALSE)</f>
        <v>Outras Saídas</v>
      </c>
    </row>
    <row r="11788" spans="1:12" ht="15" customHeight="1" x14ac:dyDescent="0.3">
      <c r="A11788" s="82" t="str">
        <f t="shared" si="368"/>
        <v>2018</v>
      </c>
      <c r="B11788" s="72" t="s">
        <v>2228</v>
      </c>
      <c r="C11788" s="73" t="s">
        <v>138</v>
      </c>
      <c r="D11788" s="74" t="str">
        <f t="shared" si="369"/>
        <v>dez/2018</v>
      </c>
      <c r="E11788" s="53">
        <v>43440</v>
      </c>
      <c r="F11788" s="75" t="s">
        <v>1261</v>
      </c>
      <c r="G11788" s="72" t="s">
        <v>2229</v>
      </c>
      <c r="H11788" s="49" t="s">
        <v>2250</v>
      </c>
      <c r="I11788" s="49" t="s">
        <v>135</v>
      </c>
      <c r="J11788" s="76">
        <v>-9.5</v>
      </c>
      <c r="K11788" s="83" t="str">
        <f>IFERROR(IFERROR(VLOOKUP(I11788,'DE-PARA'!B:D,3,0),VLOOKUP(I11788,'DE-PARA'!C:D,2,0)),"NÃO ENCONTRADO")</f>
        <v>Outras Saídas</v>
      </c>
      <c r="L11788" s="50" t="str">
        <f>VLOOKUP(K11788,'Base -Receita-Despesa'!$B:$AS,1,FALSE)</f>
        <v>Outras Saídas</v>
      </c>
    </row>
    <row r="11789" spans="1:12" ht="15" customHeight="1" x14ac:dyDescent="0.3">
      <c r="A11789" s="82" t="str">
        <f t="shared" si="368"/>
        <v>2018</v>
      </c>
      <c r="B11789" s="72" t="s">
        <v>2228</v>
      </c>
      <c r="C11789" s="73" t="s">
        <v>138</v>
      </c>
      <c r="D11789" s="74" t="str">
        <f t="shared" si="369"/>
        <v>dez/2018</v>
      </c>
      <c r="E11789" s="53">
        <v>43440</v>
      </c>
      <c r="F11789" s="75" t="s">
        <v>1261</v>
      </c>
      <c r="G11789" s="72" t="s">
        <v>2229</v>
      </c>
      <c r="H11789" s="49" t="s">
        <v>2250</v>
      </c>
      <c r="I11789" s="49" t="s">
        <v>135</v>
      </c>
      <c r="J11789" s="76">
        <v>-9.5</v>
      </c>
      <c r="K11789" s="83" t="str">
        <f>IFERROR(IFERROR(VLOOKUP(I11789,'DE-PARA'!B:D,3,0),VLOOKUP(I11789,'DE-PARA'!C:D,2,0)),"NÃO ENCONTRADO")</f>
        <v>Outras Saídas</v>
      </c>
      <c r="L11789" s="50" t="str">
        <f>VLOOKUP(K11789,'Base -Receita-Despesa'!$B:$AS,1,FALSE)</f>
        <v>Outras Saídas</v>
      </c>
    </row>
    <row r="11790" spans="1:12" ht="15" customHeight="1" x14ac:dyDescent="0.3">
      <c r="A11790" s="82" t="str">
        <f t="shared" si="368"/>
        <v>2018</v>
      </c>
      <c r="B11790" s="72" t="s">
        <v>2228</v>
      </c>
      <c r="C11790" s="73" t="s">
        <v>138</v>
      </c>
      <c r="D11790" s="74" t="str">
        <f t="shared" si="369"/>
        <v>dez/2018</v>
      </c>
      <c r="E11790" s="53">
        <v>43440</v>
      </c>
      <c r="F11790" s="75" t="s">
        <v>1261</v>
      </c>
      <c r="G11790" s="72" t="s">
        <v>2229</v>
      </c>
      <c r="H11790" s="49" t="s">
        <v>2250</v>
      </c>
      <c r="I11790" s="49" t="s">
        <v>135</v>
      </c>
      <c r="J11790" s="76">
        <v>-9.5</v>
      </c>
      <c r="K11790" s="83" t="str">
        <f>IFERROR(IFERROR(VLOOKUP(I11790,'DE-PARA'!B:D,3,0),VLOOKUP(I11790,'DE-PARA'!C:D,2,0)),"NÃO ENCONTRADO")</f>
        <v>Outras Saídas</v>
      </c>
      <c r="L11790" s="50" t="str">
        <f>VLOOKUP(K11790,'Base -Receita-Despesa'!$B:$AS,1,FALSE)</f>
        <v>Outras Saídas</v>
      </c>
    </row>
    <row r="11791" spans="1:12" ht="15" customHeight="1" x14ac:dyDescent="0.3">
      <c r="A11791" s="82" t="str">
        <f t="shared" si="368"/>
        <v>2018</v>
      </c>
      <c r="B11791" s="72" t="s">
        <v>2228</v>
      </c>
      <c r="C11791" s="73" t="s">
        <v>138</v>
      </c>
      <c r="D11791" s="74" t="str">
        <f t="shared" si="369"/>
        <v>dez/2018</v>
      </c>
      <c r="E11791" s="53">
        <v>43440</v>
      </c>
      <c r="F11791" s="75" t="s">
        <v>1261</v>
      </c>
      <c r="G11791" s="72" t="s">
        <v>2229</v>
      </c>
      <c r="H11791" s="49" t="s">
        <v>2250</v>
      </c>
      <c r="I11791" s="49" t="s">
        <v>135</v>
      </c>
      <c r="J11791" s="76">
        <v>-9.5</v>
      </c>
      <c r="K11791" s="83" t="str">
        <f>IFERROR(IFERROR(VLOOKUP(I11791,'DE-PARA'!B:D,3,0),VLOOKUP(I11791,'DE-PARA'!C:D,2,0)),"NÃO ENCONTRADO")</f>
        <v>Outras Saídas</v>
      </c>
      <c r="L11791" s="50" t="str">
        <f>VLOOKUP(K11791,'Base -Receita-Despesa'!$B:$AS,1,FALSE)</f>
        <v>Outras Saídas</v>
      </c>
    </row>
    <row r="11792" spans="1:12" ht="15" customHeight="1" x14ac:dyDescent="0.3">
      <c r="A11792" s="82" t="str">
        <f t="shared" si="368"/>
        <v>2018</v>
      </c>
      <c r="B11792" s="72" t="s">
        <v>2228</v>
      </c>
      <c r="C11792" s="73" t="s">
        <v>138</v>
      </c>
      <c r="D11792" s="74" t="str">
        <f t="shared" si="369"/>
        <v>dez/2018</v>
      </c>
      <c r="E11792" s="53">
        <v>43440</v>
      </c>
      <c r="F11792" s="75" t="s">
        <v>1261</v>
      </c>
      <c r="G11792" s="72" t="s">
        <v>2229</v>
      </c>
      <c r="H11792" s="49" t="s">
        <v>2250</v>
      </c>
      <c r="I11792" s="49" t="s">
        <v>135</v>
      </c>
      <c r="J11792" s="76">
        <v>-9.5</v>
      </c>
      <c r="K11792" s="83" t="str">
        <f>IFERROR(IFERROR(VLOOKUP(I11792,'DE-PARA'!B:D,3,0),VLOOKUP(I11792,'DE-PARA'!C:D,2,0)),"NÃO ENCONTRADO")</f>
        <v>Outras Saídas</v>
      </c>
      <c r="L11792" s="50" t="str">
        <f>VLOOKUP(K11792,'Base -Receita-Despesa'!$B:$AS,1,FALSE)</f>
        <v>Outras Saídas</v>
      </c>
    </row>
    <row r="11793" spans="1:12" ht="15" customHeight="1" x14ac:dyDescent="0.3">
      <c r="A11793" s="82" t="str">
        <f t="shared" si="368"/>
        <v>2018</v>
      </c>
      <c r="B11793" s="72" t="s">
        <v>2228</v>
      </c>
      <c r="C11793" s="73" t="s">
        <v>138</v>
      </c>
      <c r="D11793" s="74" t="str">
        <f t="shared" si="369"/>
        <v>dez/2018</v>
      </c>
      <c r="E11793" s="53">
        <v>43440</v>
      </c>
      <c r="F11793" s="75" t="s">
        <v>1261</v>
      </c>
      <c r="G11793" s="72" t="s">
        <v>2229</v>
      </c>
      <c r="H11793" s="49" t="s">
        <v>2250</v>
      </c>
      <c r="I11793" s="49" t="s">
        <v>135</v>
      </c>
      <c r="J11793" s="76">
        <v>-9.5</v>
      </c>
      <c r="K11793" s="83" t="str">
        <f>IFERROR(IFERROR(VLOOKUP(I11793,'DE-PARA'!B:D,3,0),VLOOKUP(I11793,'DE-PARA'!C:D,2,0)),"NÃO ENCONTRADO")</f>
        <v>Outras Saídas</v>
      </c>
      <c r="L11793" s="50" t="str">
        <f>VLOOKUP(K11793,'Base -Receita-Despesa'!$B:$AS,1,FALSE)</f>
        <v>Outras Saídas</v>
      </c>
    </row>
    <row r="11794" spans="1:12" ht="15" customHeight="1" x14ac:dyDescent="0.3">
      <c r="A11794" s="82" t="str">
        <f t="shared" si="368"/>
        <v>2018</v>
      </c>
      <c r="B11794" s="72" t="s">
        <v>2228</v>
      </c>
      <c r="C11794" s="73" t="s">
        <v>138</v>
      </c>
      <c r="D11794" s="74" t="str">
        <f t="shared" si="369"/>
        <v>dez/2018</v>
      </c>
      <c r="E11794" s="53">
        <v>43440</v>
      </c>
      <c r="F11794" s="75" t="s">
        <v>1261</v>
      </c>
      <c r="G11794" s="72" t="s">
        <v>2229</v>
      </c>
      <c r="H11794" s="49" t="s">
        <v>2250</v>
      </c>
      <c r="I11794" s="49" t="s">
        <v>135</v>
      </c>
      <c r="J11794" s="76">
        <v>-9.5</v>
      </c>
      <c r="K11794" s="83" t="str">
        <f>IFERROR(IFERROR(VLOOKUP(I11794,'DE-PARA'!B:D,3,0),VLOOKUP(I11794,'DE-PARA'!C:D,2,0)),"NÃO ENCONTRADO")</f>
        <v>Outras Saídas</v>
      </c>
      <c r="L11794" s="50" t="str">
        <f>VLOOKUP(K11794,'Base -Receita-Despesa'!$B:$AS,1,FALSE)</f>
        <v>Outras Saídas</v>
      </c>
    </row>
    <row r="11795" spans="1:12" ht="15" customHeight="1" x14ac:dyDescent="0.3">
      <c r="A11795" s="82" t="str">
        <f t="shared" si="368"/>
        <v>2018</v>
      </c>
      <c r="B11795" s="72" t="s">
        <v>2228</v>
      </c>
      <c r="C11795" s="73" t="s">
        <v>138</v>
      </c>
      <c r="D11795" s="74" t="str">
        <f t="shared" si="369"/>
        <v>dez/2018</v>
      </c>
      <c r="E11795" s="53">
        <v>43440</v>
      </c>
      <c r="F11795" s="75" t="s">
        <v>1261</v>
      </c>
      <c r="G11795" s="72" t="s">
        <v>2229</v>
      </c>
      <c r="H11795" s="49" t="s">
        <v>2250</v>
      </c>
      <c r="I11795" s="49" t="s">
        <v>135</v>
      </c>
      <c r="J11795" s="76">
        <v>-9.5</v>
      </c>
      <c r="K11795" s="83" t="str">
        <f>IFERROR(IFERROR(VLOOKUP(I11795,'DE-PARA'!B:D,3,0),VLOOKUP(I11795,'DE-PARA'!C:D,2,0)),"NÃO ENCONTRADO")</f>
        <v>Outras Saídas</v>
      </c>
      <c r="L11795" s="50" t="str">
        <f>VLOOKUP(K11795,'Base -Receita-Despesa'!$B:$AS,1,FALSE)</f>
        <v>Outras Saídas</v>
      </c>
    </row>
    <row r="11796" spans="1:12" ht="15" customHeight="1" x14ac:dyDescent="0.3">
      <c r="A11796" s="82" t="str">
        <f t="shared" si="368"/>
        <v>2018</v>
      </c>
      <c r="B11796" s="72" t="s">
        <v>2228</v>
      </c>
      <c r="C11796" s="73" t="s">
        <v>138</v>
      </c>
      <c r="D11796" s="74" t="str">
        <f t="shared" si="369"/>
        <v>dez/2018</v>
      </c>
      <c r="E11796" s="53">
        <v>43440</v>
      </c>
      <c r="F11796" s="75" t="s">
        <v>3289</v>
      </c>
      <c r="G11796" s="72" t="s">
        <v>2229</v>
      </c>
      <c r="H11796" s="49" t="s">
        <v>3289</v>
      </c>
      <c r="I11796" s="49" t="s">
        <v>141</v>
      </c>
      <c r="J11796" s="76">
        <v>-270994.26</v>
      </c>
      <c r="K11796" s="83" t="str">
        <f>IFERROR(IFERROR(VLOOKUP(I11796,'DE-PARA'!B:D,3,0),VLOOKUP(I11796,'DE-PARA'!C:D,2,0)),"NÃO ENCONTRADO")</f>
        <v>Pessoal</v>
      </c>
      <c r="L11796" s="50" t="str">
        <f>VLOOKUP(K11796,'Base -Receita-Despesa'!$B:$AS,1,FALSE)</f>
        <v>Pessoal</v>
      </c>
    </row>
    <row r="11797" spans="1:12" ht="15" customHeight="1" x14ac:dyDescent="0.3">
      <c r="A11797" s="82" t="str">
        <f t="shared" si="368"/>
        <v>2018</v>
      </c>
      <c r="B11797" s="72" t="s">
        <v>2228</v>
      </c>
      <c r="C11797" s="73" t="s">
        <v>138</v>
      </c>
      <c r="D11797" s="74" t="str">
        <f t="shared" si="369"/>
        <v>dez/2018</v>
      </c>
      <c r="E11797" s="53">
        <v>43440</v>
      </c>
      <c r="F11797" s="75" t="s">
        <v>1070</v>
      </c>
      <c r="G11797" s="72" t="s">
        <v>2229</v>
      </c>
      <c r="H11797" s="49" t="s">
        <v>1071</v>
      </c>
      <c r="I11797" s="49" t="s">
        <v>1072</v>
      </c>
      <c r="J11797" s="76">
        <v>45646.73</v>
      </c>
      <c r="K11797" s="83" t="str">
        <f>IFERROR(IFERROR(VLOOKUP(I11797,'DE-PARA'!B:D,3,0),VLOOKUP(I11797,'DE-PARA'!C:D,2,0)),"NÃO ENCONTRADO")</f>
        <v>ENTRADA CONTA APLICAÇÃO (+)</v>
      </c>
      <c r="L11797" s="50" t="str">
        <f>VLOOKUP(K11797,'Base -Receita-Despesa'!$B:$AS,1,FALSE)</f>
        <v>ENTRADA CONTA APLICAÇÃO (+)</v>
      </c>
    </row>
    <row r="11798" spans="1:12" ht="15" customHeight="1" x14ac:dyDescent="0.3">
      <c r="A11798" s="82" t="str">
        <f t="shared" si="368"/>
        <v>2018</v>
      </c>
      <c r="B11798" s="72" t="s">
        <v>2228</v>
      </c>
      <c r="C11798" s="73" t="s">
        <v>138</v>
      </c>
      <c r="D11798" s="74" t="str">
        <f t="shared" si="369"/>
        <v>dez/2018</v>
      </c>
      <c r="E11798" s="53">
        <v>43441</v>
      </c>
      <c r="F11798" s="75" t="s">
        <v>3290</v>
      </c>
      <c r="G11798" s="72" t="s">
        <v>2229</v>
      </c>
      <c r="H11798" s="49" t="s">
        <v>2958</v>
      </c>
      <c r="I11798" s="49" t="s">
        <v>176</v>
      </c>
      <c r="J11798" s="76">
        <v>-12746.24</v>
      </c>
      <c r="K11798" s="83" t="str">
        <f>IFERROR(IFERROR(VLOOKUP(I11798,'DE-PARA'!B:D,3,0),VLOOKUP(I11798,'DE-PARA'!C:D,2,0)),"NÃO ENCONTRADO")</f>
        <v>Pessoal</v>
      </c>
      <c r="L11798" s="50" t="str">
        <f>VLOOKUP(K11798,'Base -Receita-Despesa'!$B:$AS,1,FALSE)</f>
        <v>Pessoal</v>
      </c>
    </row>
    <row r="11799" spans="1:12" ht="15" customHeight="1" x14ac:dyDescent="0.3">
      <c r="A11799" s="82" t="str">
        <f t="shared" si="368"/>
        <v>2018</v>
      </c>
      <c r="B11799" s="72" t="s">
        <v>2228</v>
      </c>
      <c r="C11799" s="73" t="s">
        <v>138</v>
      </c>
      <c r="D11799" s="74" t="str">
        <f t="shared" si="369"/>
        <v>dez/2018</v>
      </c>
      <c r="E11799" s="53">
        <v>43441</v>
      </c>
      <c r="F11799" s="75">
        <v>2634</v>
      </c>
      <c r="G11799" s="72" t="s">
        <v>2284</v>
      </c>
      <c r="H11799" s="49" t="s">
        <v>3291</v>
      </c>
      <c r="I11799" s="49" t="s">
        <v>2182</v>
      </c>
      <c r="J11799" s="76">
        <v>-1062</v>
      </c>
      <c r="K11799" s="83" t="str">
        <f>IFERROR(IFERROR(VLOOKUP(I11799,'DE-PARA'!B:D,3,0),VLOOKUP(I11799,'DE-PARA'!C:D,2,0)),"NÃO ENCONTRADO")</f>
        <v>Materiais</v>
      </c>
      <c r="L11799" s="50" t="str">
        <f>VLOOKUP(K11799,'Base -Receita-Despesa'!$B:$AS,1,FALSE)</f>
        <v>Materiais</v>
      </c>
    </row>
    <row r="11800" spans="1:12" ht="15" customHeight="1" x14ac:dyDescent="0.3">
      <c r="A11800" s="82" t="str">
        <f t="shared" si="368"/>
        <v>2018</v>
      </c>
      <c r="B11800" s="72" t="s">
        <v>2228</v>
      </c>
      <c r="C11800" s="73" t="s">
        <v>138</v>
      </c>
      <c r="D11800" s="74" t="str">
        <f t="shared" si="369"/>
        <v>dez/2018</v>
      </c>
      <c r="E11800" s="53">
        <v>43441</v>
      </c>
      <c r="F11800" s="75">
        <v>2634</v>
      </c>
      <c r="G11800" s="72" t="s">
        <v>2284</v>
      </c>
      <c r="H11800" s="49" t="s">
        <v>3291</v>
      </c>
      <c r="I11800" s="49" t="s">
        <v>562</v>
      </c>
      <c r="J11800" s="76">
        <v>-157.71</v>
      </c>
      <c r="K11800" s="83" t="str">
        <f>IFERROR(IFERROR(VLOOKUP(I11800,'DE-PARA'!B:D,3,0),VLOOKUP(I11800,'DE-PARA'!C:D,2,0)),"NÃO ENCONTRADO")</f>
        <v>Outras Saídas</v>
      </c>
      <c r="L11800" s="50" t="str">
        <f>VLOOKUP(K11800,'Base -Receita-Despesa'!$B:$AS,1,FALSE)</f>
        <v>Outras Saídas</v>
      </c>
    </row>
    <row r="11801" spans="1:12" ht="15" customHeight="1" x14ac:dyDescent="0.3">
      <c r="A11801" s="82" t="str">
        <f t="shared" si="368"/>
        <v>2018</v>
      </c>
      <c r="B11801" s="72" t="s">
        <v>2228</v>
      </c>
      <c r="C11801" s="73" t="s">
        <v>138</v>
      </c>
      <c r="D11801" s="74" t="str">
        <f t="shared" si="369"/>
        <v>dez/2018</v>
      </c>
      <c r="E11801" s="53">
        <v>43441</v>
      </c>
      <c r="F11801" s="75">
        <v>2634</v>
      </c>
      <c r="G11801" s="72" t="s">
        <v>2232</v>
      </c>
      <c r="H11801" s="49" t="s">
        <v>3291</v>
      </c>
      <c r="I11801" s="49" t="s">
        <v>2182</v>
      </c>
      <c r="J11801" s="76">
        <v>-1062</v>
      </c>
      <c r="K11801" s="83" t="str">
        <f>IFERROR(IFERROR(VLOOKUP(I11801,'DE-PARA'!B:D,3,0),VLOOKUP(I11801,'DE-PARA'!C:D,2,0)),"NÃO ENCONTRADO")</f>
        <v>Materiais</v>
      </c>
      <c r="L11801" s="50" t="str">
        <f>VLOOKUP(K11801,'Base -Receita-Despesa'!$B:$AS,1,FALSE)</f>
        <v>Materiais</v>
      </c>
    </row>
    <row r="11802" spans="1:12" ht="15" customHeight="1" x14ac:dyDescent="0.3">
      <c r="A11802" s="82" t="str">
        <f t="shared" si="368"/>
        <v>2018</v>
      </c>
      <c r="B11802" s="72" t="s">
        <v>2228</v>
      </c>
      <c r="C11802" s="73" t="s">
        <v>138</v>
      </c>
      <c r="D11802" s="74" t="str">
        <f t="shared" si="369"/>
        <v>dez/2018</v>
      </c>
      <c r="E11802" s="53">
        <v>43441</v>
      </c>
      <c r="F11802" s="75">
        <v>2634</v>
      </c>
      <c r="G11802" s="72" t="s">
        <v>2232</v>
      </c>
      <c r="H11802" s="49" t="s">
        <v>3291</v>
      </c>
      <c r="I11802" s="49" t="s">
        <v>562</v>
      </c>
      <c r="J11802" s="76">
        <v>-157.69999999999999</v>
      </c>
      <c r="K11802" s="83" t="str">
        <f>IFERROR(IFERROR(VLOOKUP(I11802,'DE-PARA'!B:D,3,0),VLOOKUP(I11802,'DE-PARA'!C:D,2,0)),"NÃO ENCONTRADO")</f>
        <v>Outras Saídas</v>
      </c>
      <c r="L11802" s="50" t="str">
        <f>VLOOKUP(K11802,'Base -Receita-Despesa'!$B:$AS,1,FALSE)</f>
        <v>Outras Saídas</v>
      </c>
    </row>
    <row r="11803" spans="1:12" ht="15" customHeight="1" x14ac:dyDescent="0.3">
      <c r="A11803" s="82" t="str">
        <f t="shared" si="368"/>
        <v>2018</v>
      </c>
      <c r="B11803" s="72" t="s">
        <v>2228</v>
      </c>
      <c r="C11803" s="73" t="s">
        <v>138</v>
      </c>
      <c r="D11803" s="74" t="str">
        <f t="shared" si="369"/>
        <v>dez/2018</v>
      </c>
      <c r="E11803" s="53">
        <v>43441</v>
      </c>
      <c r="F11803" s="75">
        <v>117</v>
      </c>
      <c r="G11803" s="72" t="s">
        <v>2229</v>
      </c>
      <c r="H11803" s="49" t="s">
        <v>3270</v>
      </c>
      <c r="I11803" s="49" t="s">
        <v>2177</v>
      </c>
      <c r="J11803" s="76">
        <v>-6500</v>
      </c>
      <c r="K11803" s="83" t="str">
        <f>IFERROR(IFERROR(VLOOKUP(I11803,'DE-PARA'!B:D,3,0),VLOOKUP(I11803,'DE-PARA'!C:D,2,0)),"NÃO ENCONTRADO")</f>
        <v>Pessoal</v>
      </c>
      <c r="L11803" s="50" t="str">
        <f>VLOOKUP(K11803,'Base -Receita-Despesa'!$B:$AS,1,FALSE)</f>
        <v>Pessoal</v>
      </c>
    </row>
    <row r="11804" spans="1:12" ht="15" customHeight="1" x14ac:dyDescent="0.3">
      <c r="A11804" s="82" t="str">
        <f t="shared" si="368"/>
        <v>2018</v>
      </c>
      <c r="B11804" s="72" t="s">
        <v>2228</v>
      </c>
      <c r="C11804" s="73" t="s">
        <v>138</v>
      </c>
      <c r="D11804" s="74" t="str">
        <f t="shared" si="369"/>
        <v>dez/2018</v>
      </c>
      <c r="E11804" s="53">
        <v>43441</v>
      </c>
      <c r="F11804" s="75">
        <v>65082</v>
      </c>
      <c r="G11804" s="72" t="s">
        <v>2229</v>
      </c>
      <c r="H11804" s="49" t="s">
        <v>2312</v>
      </c>
      <c r="I11804" s="49" t="s">
        <v>2181</v>
      </c>
      <c r="J11804" s="76">
        <v>-415.3</v>
      </c>
      <c r="K11804" s="83" t="str">
        <f>IFERROR(IFERROR(VLOOKUP(I11804,'DE-PARA'!B:D,3,0),VLOOKUP(I11804,'DE-PARA'!C:D,2,0)),"NÃO ENCONTRADO")</f>
        <v>Materiais</v>
      </c>
      <c r="L11804" s="50" t="str">
        <f>VLOOKUP(K11804,'Base -Receita-Despesa'!$B:$AS,1,FALSE)</f>
        <v>Materiais</v>
      </c>
    </row>
    <row r="11805" spans="1:12" ht="15" customHeight="1" x14ac:dyDescent="0.3">
      <c r="A11805" s="82" t="str">
        <f t="shared" si="368"/>
        <v>2018</v>
      </c>
      <c r="B11805" s="72" t="s">
        <v>2228</v>
      </c>
      <c r="C11805" s="73" t="s">
        <v>138</v>
      </c>
      <c r="D11805" s="74" t="str">
        <f t="shared" si="369"/>
        <v>dez/2018</v>
      </c>
      <c r="E11805" s="53">
        <v>43441</v>
      </c>
      <c r="F11805" s="75">
        <v>1081151</v>
      </c>
      <c r="G11805" s="72" t="s">
        <v>2229</v>
      </c>
      <c r="H11805" s="49" t="s">
        <v>2443</v>
      </c>
      <c r="I11805" s="49" t="s">
        <v>2182</v>
      </c>
      <c r="J11805" s="76">
        <v>-887.84</v>
      </c>
      <c r="K11805" s="83" t="str">
        <f>IFERROR(IFERROR(VLOOKUP(I11805,'DE-PARA'!B:D,3,0),VLOOKUP(I11805,'DE-PARA'!C:D,2,0)),"NÃO ENCONTRADO")</f>
        <v>Materiais</v>
      </c>
      <c r="L11805" s="50" t="str">
        <f>VLOOKUP(K11805,'Base -Receita-Despesa'!$B:$AS,1,FALSE)</f>
        <v>Materiais</v>
      </c>
    </row>
    <row r="11806" spans="1:12" ht="15" customHeight="1" x14ac:dyDescent="0.3">
      <c r="A11806" s="82" t="str">
        <f t="shared" si="368"/>
        <v>2018</v>
      </c>
      <c r="B11806" s="72" t="s">
        <v>2228</v>
      </c>
      <c r="C11806" s="73" t="s">
        <v>138</v>
      </c>
      <c r="D11806" s="74" t="str">
        <f t="shared" si="369"/>
        <v>dez/2018</v>
      </c>
      <c r="E11806" s="53">
        <v>43441</v>
      </c>
      <c r="F11806" s="75" t="s">
        <v>3289</v>
      </c>
      <c r="G11806" s="72" t="s">
        <v>2229</v>
      </c>
      <c r="H11806" s="49" t="s">
        <v>542</v>
      </c>
      <c r="I11806" s="49" t="s">
        <v>141</v>
      </c>
      <c r="J11806" s="76">
        <v>-7014.1</v>
      </c>
      <c r="K11806" s="83" t="str">
        <f>IFERROR(IFERROR(VLOOKUP(I11806,'DE-PARA'!B:D,3,0),VLOOKUP(I11806,'DE-PARA'!C:D,2,0)),"NÃO ENCONTRADO")</f>
        <v>Pessoal</v>
      </c>
      <c r="L11806" s="50" t="str">
        <f>VLOOKUP(K11806,'Base -Receita-Despesa'!$B:$AS,1,FALSE)</f>
        <v>Pessoal</v>
      </c>
    </row>
    <row r="11807" spans="1:12" ht="15" customHeight="1" x14ac:dyDescent="0.3">
      <c r="A11807" s="82" t="str">
        <f t="shared" si="368"/>
        <v>2018</v>
      </c>
      <c r="B11807" s="72" t="s">
        <v>2228</v>
      </c>
      <c r="C11807" s="73" t="s">
        <v>138</v>
      </c>
      <c r="D11807" s="74" t="str">
        <f t="shared" si="369"/>
        <v>dez/2018</v>
      </c>
      <c r="E11807" s="53">
        <v>43441</v>
      </c>
      <c r="F11807" s="75">
        <v>137</v>
      </c>
      <c r="G11807" s="72" t="s">
        <v>2229</v>
      </c>
      <c r="H11807" s="49" t="s">
        <v>2906</v>
      </c>
      <c r="I11807" s="49" t="s">
        <v>116</v>
      </c>
      <c r="J11807" s="76">
        <v>-271.92</v>
      </c>
      <c r="K11807" s="83" t="str">
        <f>IFERROR(IFERROR(VLOOKUP(I11807,'DE-PARA'!B:D,3,0),VLOOKUP(I11807,'DE-PARA'!C:D,2,0)),"NÃO ENCONTRADO")</f>
        <v>Serviços</v>
      </c>
      <c r="L11807" s="50" t="str">
        <f>VLOOKUP(K11807,'Base -Receita-Despesa'!$B:$AS,1,FALSE)</f>
        <v>Serviços</v>
      </c>
    </row>
    <row r="11808" spans="1:12" ht="15" customHeight="1" x14ac:dyDescent="0.3">
      <c r="A11808" s="82" t="str">
        <f t="shared" si="368"/>
        <v>2018</v>
      </c>
      <c r="B11808" s="72" t="s">
        <v>2228</v>
      </c>
      <c r="C11808" s="73" t="s">
        <v>138</v>
      </c>
      <c r="D11808" s="74" t="str">
        <f t="shared" si="369"/>
        <v>dez/2018</v>
      </c>
      <c r="E11808" s="53">
        <v>43441</v>
      </c>
      <c r="F11808" s="75">
        <v>117</v>
      </c>
      <c r="G11808" s="72" t="s">
        <v>2229</v>
      </c>
      <c r="H11808" s="49" t="s">
        <v>2906</v>
      </c>
      <c r="I11808" s="49" t="s">
        <v>116</v>
      </c>
      <c r="J11808" s="76">
        <v>-23571.71</v>
      </c>
      <c r="K11808" s="83" t="str">
        <f>IFERROR(IFERROR(VLOOKUP(I11808,'DE-PARA'!B:D,3,0),VLOOKUP(I11808,'DE-PARA'!C:D,2,0)),"NÃO ENCONTRADO")</f>
        <v>Serviços</v>
      </c>
      <c r="L11808" s="50" t="str">
        <f>VLOOKUP(K11808,'Base -Receita-Despesa'!$B:$AS,1,FALSE)</f>
        <v>Serviços</v>
      </c>
    </row>
    <row r="11809" spans="1:12" ht="15" customHeight="1" x14ac:dyDescent="0.3">
      <c r="A11809" s="82" t="str">
        <f t="shared" si="368"/>
        <v>2018</v>
      </c>
      <c r="B11809" s="72" t="s">
        <v>2228</v>
      </c>
      <c r="C11809" s="73" t="s">
        <v>138</v>
      </c>
      <c r="D11809" s="74" t="str">
        <f t="shared" si="369"/>
        <v>dez/2018</v>
      </c>
      <c r="E11809" s="53">
        <v>43441</v>
      </c>
      <c r="F11809" s="75" t="s">
        <v>1261</v>
      </c>
      <c r="G11809" s="72" t="s">
        <v>2229</v>
      </c>
      <c r="H11809" s="49" t="s">
        <v>2250</v>
      </c>
      <c r="I11809" s="49" t="s">
        <v>135</v>
      </c>
      <c r="J11809" s="76">
        <v>-9.5</v>
      </c>
      <c r="K11809" s="83" t="str">
        <f>IFERROR(IFERROR(VLOOKUP(I11809,'DE-PARA'!B:D,3,0),VLOOKUP(I11809,'DE-PARA'!C:D,2,0)),"NÃO ENCONTRADO")</f>
        <v>Outras Saídas</v>
      </c>
      <c r="L11809" s="50" t="str">
        <f>VLOOKUP(K11809,'Base -Receita-Despesa'!$B:$AS,1,FALSE)</f>
        <v>Outras Saídas</v>
      </c>
    </row>
    <row r="11810" spans="1:12" ht="15" customHeight="1" x14ac:dyDescent="0.3">
      <c r="A11810" s="82" t="str">
        <f t="shared" si="368"/>
        <v>2018</v>
      </c>
      <c r="B11810" s="72" t="s">
        <v>2228</v>
      </c>
      <c r="C11810" s="73" t="s">
        <v>138</v>
      </c>
      <c r="D11810" s="74" t="str">
        <f t="shared" si="369"/>
        <v>dez/2018</v>
      </c>
      <c r="E11810" s="53">
        <v>43441</v>
      </c>
      <c r="F11810" s="75" t="s">
        <v>1261</v>
      </c>
      <c r="G11810" s="72" t="s">
        <v>2229</v>
      </c>
      <c r="H11810" s="49" t="s">
        <v>2250</v>
      </c>
      <c r="I11810" s="49" t="s">
        <v>135</v>
      </c>
      <c r="J11810" s="76">
        <v>-9.5</v>
      </c>
      <c r="K11810" s="83" t="str">
        <f>IFERROR(IFERROR(VLOOKUP(I11810,'DE-PARA'!B:D,3,0),VLOOKUP(I11810,'DE-PARA'!C:D,2,0)),"NÃO ENCONTRADO")</f>
        <v>Outras Saídas</v>
      </c>
      <c r="L11810" s="50" t="str">
        <f>VLOOKUP(K11810,'Base -Receita-Despesa'!$B:$AS,1,FALSE)</f>
        <v>Outras Saídas</v>
      </c>
    </row>
    <row r="11811" spans="1:12" ht="15" customHeight="1" x14ac:dyDescent="0.3">
      <c r="A11811" s="82" t="str">
        <f t="shared" si="368"/>
        <v>2018</v>
      </c>
      <c r="B11811" s="72" t="s">
        <v>2228</v>
      </c>
      <c r="C11811" s="73" t="s">
        <v>138</v>
      </c>
      <c r="D11811" s="74" t="str">
        <f t="shared" si="369"/>
        <v>dez/2018</v>
      </c>
      <c r="E11811" s="53">
        <v>43441</v>
      </c>
      <c r="F11811" s="75" t="s">
        <v>1261</v>
      </c>
      <c r="G11811" s="72" t="s">
        <v>2229</v>
      </c>
      <c r="H11811" s="49" t="s">
        <v>2250</v>
      </c>
      <c r="I11811" s="49" t="s">
        <v>135</v>
      </c>
      <c r="J11811" s="76">
        <v>-9.5</v>
      </c>
      <c r="K11811" s="83" t="str">
        <f>IFERROR(IFERROR(VLOOKUP(I11811,'DE-PARA'!B:D,3,0),VLOOKUP(I11811,'DE-PARA'!C:D,2,0)),"NÃO ENCONTRADO")</f>
        <v>Outras Saídas</v>
      </c>
      <c r="L11811" s="50" t="str">
        <f>VLOOKUP(K11811,'Base -Receita-Despesa'!$B:$AS,1,FALSE)</f>
        <v>Outras Saídas</v>
      </c>
    </row>
    <row r="11812" spans="1:12" ht="15" customHeight="1" x14ac:dyDescent="0.3">
      <c r="A11812" s="82" t="str">
        <f t="shared" si="368"/>
        <v>2018</v>
      </c>
      <c r="B11812" s="72" t="s">
        <v>2228</v>
      </c>
      <c r="C11812" s="73" t="s">
        <v>138</v>
      </c>
      <c r="D11812" s="74" t="str">
        <f t="shared" si="369"/>
        <v>dez/2018</v>
      </c>
      <c r="E11812" s="53">
        <v>43441</v>
      </c>
      <c r="F11812" s="75" t="s">
        <v>1261</v>
      </c>
      <c r="G11812" s="72" t="s">
        <v>2229</v>
      </c>
      <c r="H11812" s="49" t="s">
        <v>2250</v>
      </c>
      <c r="I11812" s="49" t="s">
        <v>135</v>
      </c>
      <c r="J11812" s="76">
        <v>-9.5</v>
      </c>
      <c r="K11812" s="83" t="str">
        <f>IFERROR(IFERROR(VLOOKUP(I11812,'DE-PARA'!B:D,3,0),VLOOKUP(I11812,'DE-PARA'!C:D,2,0)),"NÃO ENCONTRADO")</f>
        <v>Outras Saídas</v>
      </c>
      <c r="L11812" s="50" t="str">
        <f>VLOOKUP(K11812,'Base -Receita-Despesa'!$B:$AS,1,FALSE)</f>
        <v>Outras Saídas</v>
      </c>
    </row>
    <row r="11813" spans="1:12" ht="15" customHeight="1" x14ac:dyDescent="0.3">
      <c r="A11813" s="82" t="str">
        <f t="shared" si="368"/>
        <v>2018</v>
      </c>
      <c r="B11813" s="72" t="s">
        <v>2228</v>
      </c>
      <c r="C11813" s="73" t="s">
        <v>138</v>
      </c>
      <c r="D11813" s="74" t="str">
        <f t="shared" si="369"/>
        <v>dez/2018</v>
      </c>
      <c r="E11813" s="53">
        <v>43441</v>
      </c>
      <c r="F11813" s="75" t="s">
        <v>1261</v>
      </c>
      <c r="G11813" s="72" t="s">
        <v>2229</v>
      </c>
      <c r="H11813" s="49" t="s">
        <v>2250</v>
      </c>
      <c r="I11813" s="49" t="s">
        <v>135</v>
      </c>
      <c r="J11813" s="76">
        <v>-9.5</v>
      </c>
      <c r="K11813" s="83" t="str">
        <f>IFERROR(IFERROR(VLOOKUP(I11813,'DE-PARA'!B:D,3,0),VLOOKUP(I11813,'DE-PARA'!C:D,2,0)),"NÃO ENCONTRADO")</f>
        <v>Outras Saídas</v>
      </c>
      <c r="L11813" s="50" t="str">
        <f>VLOOKUP(K11813,'Base -Receita-Despesa'!$B:$AS,1,FALSE)</f>
        <v>Outras Saídas</v>
      </c>
    </row>
    <row r="11814" spans="1:12" ht="15" customHeight="1" x14ac:dyDescent="0.3">
      <c r="A11814" s="82" t="str">
        <f t="shared" si="368"/>
        <v>2018</v>
      </c>
      <c r="B11814" s="72" t="s">
        <v>2228</v>
      </c>
      <c r="C11814" s="73" t="s">
        <v>138</v>
      </c>
      <c r="D11814" s="74" t="str">
        <f t="shared" si="369"/>
        <v>dez/2018</v>
      </c>
      <c r="E11814" s="53">
        <v>43441</v>
      </c>
      <c r="F11814" s="75" t="s">
        <v>1070</v>
      </c>
      <c r="G11814" s="72" t="s">
        <v>2229</v>
      </c>
      <c r="H11814" s="49" t="s">
        <v>1071</v>
      </c>
      <c r="I11814" s="49" t="s">
        <v>1072</v>
      </c>
      <c r="J11814" s="76">
        <v>53894.02</v>
      </c>
      <c r="K11814" s="83" t="str">
        <f>IFERROR(IFERROR(VLOOKUP(I11814,'DE-PARA'!B:D,3,0),VLOOKUP(I11814,'DE-PARA'!C:D,2,0)),"NÃO ENCONTRADO")</f>
        <v>ENTRADA CONTA APLICAÇÃO (+)</v>
      </c>
      <c r="L11814" s="50" t="str">
        <f>VLOOKUP(K11814,'Base -Receita-Despesa'!$B:$AS,1,FALSE)</f>
        <v>ENTRADA CONTA APLICAÇÃO (+)</v>
      </c>
    </row>
    <row r="11815" spans="1:12" ht="15" customHeight="1" x14ac:dyDescent="0.3">
      <c r="A11815" s="82" t="str">
        <f t="shared" si="368"/>
        <v>2018</v>
      </c>
      <c r="B11815" s="72" t="s">
        <v>2228</v>
      </c>
      <c r="C11815" s="73" t="s">
        <v>138</v>
      </c>
      <c r="D11815" s="74" t="str">
        <f t="shared" si="369"/>
        <v>dez/2018</v>
      </c>
      <c r="E11815" s="53">
        <v>43444</v>
      </c>
      <c r="F11815" s="75" t="s">
        <v>2326</v>
      </c>
      <c r="G11815" s="72" t="s">
        <v>2229</v>
      </c>
      <c r="H11815" s="49" t="s">
        <v>1119</v>
      </c>
      <c r="I11815" s="49" t="s">
        <v>2209</v>
      </c>
      <c r="J11815" s="76">
        <v>-43.75</v>
      </c>
      <c r="K11815" s="83" t="str">
        <f>IFERROR(IFERROR(VLOOKUP(I11815,'DE-PARA'!B:D,3,0),VLOOKUP(I11815,'DE-PARA'!C:D,2,0)),"NÃO ENCONTRADO")</f>
        <v>Despesas com Viagens</v>
      </c>
      <c r="L11815" s="50" t="str">
        <f>VLOOKUP(K11815,'Base -Receita-Despesa'!$B:$AS,1,FALSE)</f>
        <v>Despesas com Viagens</v>
      </c>
    </row>
    <row r="11816" spans="1:12" ht="15" customHeight="1" x14ac:dyDescent="0.3">
      <c r="A11816" s="82" t="str">
        <f t="shared" si="368"/>
        <v>2018</v>
      </c>
      <c r="B11816" s="72" t="s">
        <v>2240</v>
      </c>
      <c r="C11816" s="73" t="s">
        <v>138</v>
      </c>
      <c r="D11816" s="74" t="str">
        <f t="shared" si="369"/>
        <v>dez/2018</v>
      </c>
      <c r="E11816" s="53">
        <v>43444</v>
      </c>
      <c r="F11816" s="75" t="s">
        <v>1416</v>
      </c>
      <c r="G11816" s="72" t="s">
        <v>2229</v>
      </c>
      <c r="H11816" s="49" t="s">
        <v>609</v>
      </c>
      <c r="I11816" s="49" t="s">
        <v>1064</v>
      </c>
      <c r="J11816" s="76">
        <v>-500000</v>
      </c>
      <c r="K11816" s="83" t="str">
        <f>IFERROR(IFERROR(VLOOKUP(I11816,'DE-PARA'!B:D,3,0),VLOOKUP(I11816,'DE-PARA'!C:D,2,0)),"NÃO ENCONTRADO")</f>
        <v>Saídas Da C/A Por Regates (-)</v>
      </c>
      <c r="L11816" s="50" t="str">
        <f>VLOOKUP(K11816,'Base -Receita-Despesa'!$B:$AS,1,FALSE)</f>
        <v>SAÍDAS DA C/A POR REGATES (-)</v>
      </c>
    </row>
    <row r="11817" spans="1:12" ht="15" customHeight="1" x14ac:dyDescent="0.3">
      <c r="A11817" s="82" t="str">
        <f t="shared" si="368"/>
        <v>2018</v>
      </c>
      <c r="B11817" s="72" t="s">
        <v>2240</v>
      </c>
      <c r="C11817" s="73" t="s">
        <v>138</v>
      </c>
      <c r="D11817" s="74" t="str">
        <f t="shared" si="369"/>
        <v>dez/2018</v>
      </c>
      <c r="E11817" s="53">
        <v>43444</v>
      </c>
      <c r="F11817" s="75" t="s">
        <v>161</v>
      </c>
      <c r="G11817" s="72" t="s">
        <v>2229</v>
      </c>
      <c r="H11817" s="49" t="s">
        <v>161</v>
      </c>
      <c r="I11817" s="49" t="s">
        <v>2168</v>
      </c>
      <c r="J11817" s="76">
        <v>500000</v>
      </c>
      <c r="K11817" s="83" t="str">
        <f>IFERROR(IFERROR(VLOOKUP(I11817,'DE-PARA'!B:D,3,0),VLOOKUP(I11817,'DE-PARA'!C:D,2,0)),"NÃO ENCONTRADO")</f>
        <v>Repasses Contrato de Gestão</v>
      </c>
      <c r="L11817" s="50" t="str">
        <f>VLOOKUP(K11817,'Base -Receita-Despesa'!$B:$AS,1,FALSE)</f>
        <v>Repasses Contrato de Gestão</v>
      </c>
    </row>
    <row r="11818" spans="1:12" ht="15" customHeight="1" x14ac:dyDescent="0.3">
      <c r="A11818" s="82" t="str">
        <f t="shared" ref="A11818:A11881" si="370">IF(K11818="NÃO ENCONTRADO",0,RIGHT(D11818,4))</f>
        <v>2018</v>
      </c>
      <c r="B11818" s="72" t="s">
        <v>2228</v>
      </c>
      <c r="C11818" s="73" t="s">
        <v>138</v>
      </c>
      <c r="D11818" s="74" t="str">
        <f t="shared" si="369"/>
        <v>dez/2018</v>
      </c>
      <c r="E11818" s="53">
        <v>43444</v>
      </c>
      <c r="F11818" s="75">
        <v>2213687</v>
      </c>
      <c r="G11818" s="72" t="s">
        <v>2229</v>
      </c>
      <c r="H11818" s="49" t="s">
        <v>2684</v>
      </c>
      <c r="I11818" s="49" t="s">
        <v>145</v>
      </c>
      <c r="J11818" s="76">
        <v>-2486.06</v>
      </c>
      <c r="K11818" s="83" t="str">
        <f>IFERROR(IFERROR(VLOOKUP(I11818,'DE-PARA'!B:D,3,0),VLOOKUP(I11818,'DE-PARA'!C:D,2,0)),"NÃO ENCONTRADO")</f>
        <v>Serviços</v>
      </c>
      <c r="L11818" s="50" t="str">
        <f>VLOOKUP(K11818,'Base -Receita-Despesa'!$B:$AS,1,FALSE)</f>
        <v>Serviços</v>
      </c>
    </row>
    <row r="11819" spans="1:12" ht="15" customHeight="1" x14ac:dyDescent="0.3">
      <c r="A11819" s="82" t="str">
        <f t="shared" si="370"/>
        <v>2018</v>
      </c>
      <c r="B11819" s="72" t="s">
        <v>2228</v>
      </c>
      <c r="C11819" s="73" t="s">
        <v>138</v>
      </c>
      <c r="D11819" s="74" t="str">
        <f t="shared" si="369"/>
        <v>dez/2018</v>
      </c>
      <c r="E11819" s="53">
        <v>43444</v>
      </c>
      <c r="F11819" s="75">
        <v>16993</v>
      </c>
      <c r="G11819" s="72" t="s">
        <v>2229</v>
      </c>
      <c r="H11819" s="49" t="s">
        <v>1980</v>
      </c>
      <c r="I11819" s="49" t="s">
        <v>2182</v>
      </c>
      <c r="J11819" s="76">
        <v>-597.54</v>
      </c>
      <c r="K11819" s="83" t="str">
        <f>IFERROR(IFERROR(VLOOKUP(I11819,'DE-PARA'!B:D,3,0),VLOOKUP(I11819,'DE-PARA'!C:D,2,0)),"NÃO ENCONTRADO")</f>
        <v>Materiais</v>
      </c>
      <c r="L11819" s="50" t="str">
        <f>VLOOKUP(K11819,'Base -Receita-Despesa'!$B:$AS,1,FALSE)</f>
        <v>Materiais</v>
      </c>
    </row>
    <row r="11820" spans="1:12" ht="15" customHeight="1" x14ac:dyDescent="0.3">
      <c r="A11820" s="82" t="str">
        <f t="shared" si="370"/>
        <v>2018</v>
      </c>
      <c r="B11820" s="72" t="s">
        <v>2228</v>
      </c>
      <c r="C11820" s="73" t="s">
        <v>138</v>
      </c>
      <c r="D11820" s="74" t="str">
        <f t="shared" si="369"/>
        <v>dez/2018</v>
      </c>
      <c r="E11820" s="53">
        <v>43444</v>
      </c>
      <c r="F11820" s="75">
        <v>10422</v>
      </c>
      <c r="G11820" s="72" t="s">
        <v>2229</v>
      </c>
      <c r="H11820" s="49" t="s">
        <v>3292</v>
      </c>
      <c r="I11820" s="49" t="s">
        <v>2182</v>
      </c>
      <c r="J11820" s="76">
        <v>-921.6</v>
      </c>
      <c r="K11820" s="83" t="str">
        <f>IFERROR(IFERROR(VLOOKUP(I11820,'DE-PARA'!B:D,3,0),VLOOKUP(I11820,'DE-PARA'!C:D,2,0)),"NÃO ENCONTRADO")</f>
        <v>Materiais</v>
      </c>
      <c r="L11820" s="50" t="str">
        <f>VLOOKUP(K11820,'Base -Receita-Despesa'!$B:$AS,1,FALSE)</f>
        <v>Materiais</v>
      </c>
    </row>
    <row r="11821" spans="1:12" ht="15" customHeight="1" x14ac:dyDescent="0.3">
      <c r="A11821" s="82" t="str">
        <f t="shared" si="370"/>
        <v>2018</v>
      </c>
      <c r="B11821" s="72" t="s">
        <v>2228</v>
      </c>
      <c r="C11821" s="73" t="s">
        <v>138</v>
      </c>
      <c r="D11821" s="74" t="str">
        <f t="shared" si="369"/>
        <v>dez/2018</v>
      </c>
      <c r="E11821" s="53">
        <v>43444</v>
      </c>
      <c r="F11821" s="75" t="s">
        <v>3235</v>
      </c>
      <c r="G11821" s="72" t="s">
        <v>2229</v>
      </c>
      <c r="H11821" s="49" t="s">
        <v>3293</v>
      </c>
      <c r="I11821" s="49" t="s">
        <v>176</v>
      </c>
      <c r="J11821" s="76">
        <v>-722.87</v>
      </c>
      <c r="K11821" s="83" t="str">
        <f>IFERROR(IFERROR(VLOOKUP(I11821,'DE-PARA'!B:D,3,0),VLOOKUP(I11821,'DE-PARA'!C:D,2,0)),"NÃO ENCONTRADO")</f>
        <v>Pessoal</v>
      </c>
      <c r="L11821" s="50" t="str">
        <f>VLOOKUP(K11821,'Base -Receita-Despesa'!$B:$AS,1,FALSE)</f>
        <v>Pessoal</v>
      </c>
    </row>
    <row r="11822" spans="1:12" ht="15" customHeight="1" x14ac:dyDescent="0.3">
      <c r="A11822" s="82" t="str">
        <f t="shared" si="370"/>
        <v>2018</v>
      </c>
      <c r="B11822" s="72" t="s">
        <v>2228</v>
      </c>
      <c r="C11822" s="73" t="s">
        <v>138</v>
      </c>
      <c r="D11822" s="74" t="str">
        <f t="shared" si="369"/>
        <v>dez/2018</v>
      </c>
      <c r="E11822" s="53">
        <v>43444</v>
      </c>
      <c r="F11822" s="75">
        <v>1076377</v>
      </c>
      <c r="G11822" s="72" t="s">
        <v>2232</v>
      </c>
      <c r="H11822" s="49" t="s">
        <v>2443</v>
      </c>
      <c r="I11822" s="49" t="s">
        <v>2182</v>
      </c>
      <c r="J11822" s="76">
        <v>-759.4</v>
      </c>
      <c r="K11822" s="83" t="str">
        <f>IFERROR(IFERROR(VLOOKUP(I11822,'DE-PARA'!B:D,3,0),VLOOKUP(I11822,'DE-PARA'!C:D,2,0)),"NÃO ENCONTRADO")</f>
        <v>Materiais</v>
      </c>
      <c r="L11822" s="50" t="str">
        <f>VLOOKUP(K11822,'Base -Receita-Despesa'!$B:$AS,1,FALSE)</f>
        <v>Materiais</v>
      </c>
    </row>
    <row r="11823" spans="1:12" ht="15" customHeight="1" x14ac:dyDescent="0.3">
      <c r="A11823" s="82" t="str">
        <f t="shared" si="370"/>
        <v>2018</v>
      </c>
      <c r="B11823" s="72" t="s">
        <v>2228</v>
      </c>
      <c r="C11823" s="73" t="s">
        <v>138</v>
      </c>
      <c r="D11823" s="74" t="str">
        <f t="shared" si="369"/>
        <v>dez/2018</v>
      </c>
      <c r="E11823" s="53">
        <v>43444</v>
      </c>
      <c r="F11823" s="75">
        <v>1076377</v>
      </c>
      <c r="G11823" s="72" t="s">
        <v>2232</v>
      </c>
      <c r="H11823" s="49" t="s">
        <v>2443</v>
      </c>
      <c r="I11823" s="49" t="s">
        <v>562</v>
      </c>
      <c r="J11823" s="76">
        <v>-156.94999999999999</v>
      </c>
      <c r="K11823" s="83" t="str">
        <f>IFERROR(IFERROR(VLOOKUP(I11823,'DE-PARA'!B:D,3,0),VLOOKUP(I11823,'DE-PARA'!C:D,2,0)),"NÃO ENCONTRADO")</f>
        <v>Outras Saídas</v>
      </c>
      <c r="L11823" s="50" t="str">
        <f>VLOOKUP(K11823,'Base -Receita-Despesa'!$B:$AS,1,FALSE)</f>
        <v>Outras Saídas</v>
      </c>
    </row>
    <row r="11824" spans="1:12" ht="15" customHeight="1" x14ac:dyDescent="0.3">
      <c r="A11824" s="82" t="str">
        <f t="shared" si="370"/>
        <v>2018</v>
      </c>
      <c r="B11824" s="72" t="s">
        <v>2228</v>
      </c>
      <c r="C11824" s="73" t="s">
        <v>138</v>
      </c>
      <c r="D11824" s="74" t="str">
        <f t="shared" si="369"/>
        <v>dez/2018</v>
      </c>
      <c r="E11824" s="53">
        <v>43444</v>
      </c>
      <c r="F11824" s="75">
        <v>139257</v>
      </c>
      <c r="G11824" s="72" t="s">
        <v>2284</v>
      </c>
      <c r="H11824" s="49" t="s">
        <v>2685</v>
      </c>
      <c r="I11824" s="49" t="s">
        <v>2181</v>
      </c>
      <c r="J11824" s="76">
        <v>-1366.15</v>
      </c>
      <c r="K11824" s="83" t="str">
        <f>IFERROR(IFERROR(VLOOKUP(I11824,'DE-PARA'!B:D,3,0),VLOOKUP(I11824,'DE-PARA'!C:D,2,0)),"NÃO ENCONTRADO")</f>
        <v>Materiais</v>
      </c>
      <c r="L11824" s="50" t="str">
        <f>VLOOKUP(K11824,'Base -Receita-Despesa'!$B:$AS,1,FALSE)</f>
        <v>Materiais</v>
      </c>
    </row>
    <row r="11825" spans="1:12" ht="15" customHeight="1" x14ac:dyDescent="0.3">
      <c r="A11825" s="82" t="str">
        <f t="shared" si="370"/>
        <v>2018</v>
      </c>
      <c r="B11825" s="72" t="s">
        <v>2228</v>
      </c>
      <c r="C11825" s="73" t="s">
        <v>138</v>
      </c>
      <c r="D11825" s="74" t="str">
        <f t="shared" si="369"/>
        <v>dez/2018</v>
      </c>
      <c r="E11825" s="53">
        <v>43444</v>
      </c>
      <c r="F11825" s="75">
        <v>139257</v>
      </c>
      <c r="G11825" s="72" t="s">
        <v>2284</v>
      </c>
      <c r="H11825" s="49" t="s">
        <v>2685</v>
      </c>
      <c r="I11825" s="49" t="s">
        <v>562</v>
      </c>
      <c r="J11825" s="76">
        <v>-202.71</v>
      </c>
      <c r="K11825" s="83" t="str">
        <f>IFERROR(IFERROR(VLOOKUP(I11825,'DE-PARA'!B:D,3,0),VLOOKUP(I11825,'DE-PARA'!C:D,2,0)),"NÃO ENCONTRADO")</f>
        <v>Outras Saídas</v>
      </c>
      <c r="L11825" s="50" t="str">
        <f>VLOOKUP(K11825,'Base -Receita-Despesa'!$B:$AS,1,FALSE)</f>
        <v>Outras Saídas</v>
      </c>
    </row>
    <row r="11826" spans="1:12" ht="15" customHeight="1" x14ac:dyDescent="0.3">
      <c r="A11826" s="82" t="str">
        <f t="shared" si="370"/>
        <v>2018</v>
      </c>
      <c r="B11826" s="72" t="s">
        <v>2228</v>
      </c>
      <c r="C11826" s="73" t="s">
        <v>138</v>
      </c>
      <c r="D11826" s="74" t="str">
        <f t="shared" si="369"/>
        <v>dez/2018</v>
      </c>
      <c r="E11826" s="53">
        <v>43444</v>
      </c>
      <c r="F11826" s="75">
        <v>82804</v>
      </c>
      <c r="G11826" s="72" t="s">
        <v>2229</v>
      </c>
      <c r="H11826" s="49" t="s">
        <v>3294</v>
      </c>
      <c r="I11826" s="49" t="s">
        <v>2181</v>
      </c>
      <c r="J11826" s="76">
        <v>-642</v>
      </c>
      <c r="K11826" s="83" t="str">
        <f>IFERROR(IFERROR(VLOOKUP(I11826,'DE-PARA'!B:D,3,0),VLOOKUP(I11826,'DE-PARA'!C:D,2,0)),"NÃO ENCONTRADO")</f>
        <v>Materiais</v>
      </c>
      <c r="L11826" s="50" t="str">
        <f>VLOOKUP(K11826,'Base -Receita-Despesa'!$B:$AS,1,FALSE)</f>
        <v>Materiais</v>
      </c>
    </row>
    <row r="11827" spans="1:12" ht="15" customHeight="1" x14ac:dyDescent="0.3">
      <c r="A11827" s="82" t="str">
        <f t="shared" si="370"/>
        <v>2018</v>
      </c>
      <c r="B11827" s="72" t="s">
        <v>2228</v>
      </c>
      <c r="C11827" s="73" t="s">
        <v>138</v>
      </c>
      <c r="D11827" s="74" t="str">
        <f t="shared" si="369"/>
        <v>dez/2018</v>
      </c>
      <c r="E11827" s="53">
        <v>43444</v>
      </c>
      <c r="F11827" s="75">
        <v>82804</v>
      </c>
      <c r="G11827" s="72" t="s">
        <v>2229</v>
      </c>
      <c r="H11827" s="49" t="s">
        <v>3294</v>
      </c>
      <c r="I11827" s="49" t="s">
        <v>562</v>
      </c>
      <c r="J11827" s="76">
        <v>-156.94999999999999</v>
      </c>
      <c r="K11827" s="83" t="str">
        <f>IFERROR(IFERROR(VLOOKUP(I11827,'DE-PARA'!B:D,3,0),VLOOKUP(I11827,'DE-PARA'!C:D,2,0)),"NÃO ENCONTRADO")</f>
        <v>Outras Saídas</v>
      </c>
      <c r="L11827" s="50" t="str">
        <f>VLOOKUP(K11827,'Base -Receita-Despesa'!$B:$AS,1,FALSE)</f>
        <v>Outras Saídas</v>
      </c>
    </row>
    <row r="11828" spans="1:12" ht="15" customHeight="1" x14ac:dyDescent="0.3">
      <c r="A11828" s="82" t="str">
        <f t="shared" si="370"/>
        <v>2018</v>
      </c>
      <c r="B11828" s="72" t="s">
        <v>2228</v>
      </c>
      <c r="C11828" s="73" t="s">
        <v>138</v>
      </c>
      <c r="D11828" s="74" t="str">
        <f t="shared" si="369"/>
        <v>dez/2018</v>
      </c>
      <c r="E11828" s="53">
        <v>43444</v>
      </c>
      <c r="F11828" s="75" t="s">
        <v>1261</v>
      </c>
      <c r="G11828" s="72" t="s">
        <v>2229</v>
      </c>
      <c r="H11828" s="49" t="s">
        <v>2250</v>
      </c>
      <c r="I11828" s="49" t="s">
        <v>135</v>
      </c>
      <c r="J11828" s="76">
        <v>-9.5</v>
      </c>
      <c r="K11828" s="83" t="str">
        <f>IFERROR(IFERROR(VLOOKUP(I11828,'DE-PARA'!B:D,3,0),VLOOKUP(I11828,'DE-PARA'!C:D,2,0)),"NÃO ENCONTRADO")</f>
        <v>Outras Saídas</v>
      </c>
      <c r="L11828" s="50" t="str">
        <f>VLOOKUP(K11828,'Base -Receita-Despesa'!$B:$AS,1,FALSE)</f>
        <v>Outras Saídas</v>
      </c>
    </row>
    <row r="11829" spans="1:12" ht="15" customHeight="1" x14ac:dyDescent="0.3">
      <c r="A11829" s="82" t="str">
        <f t="shared" si="370"/>
        <v>2018</v>
      </c>
      <c r="B11829" s="72" t="s">
        <v>2228</v>
      </c>
      <c r="C11829" s="73" t="s">
        <v>138</v>
      </c>
      <c r="D11829" s="74" t="str">
        <f t="shared" si="369"/>
        <v>dez/2018</v>
      </c>
      <c r="E11829" s="53">
        <v>43444</v>
      </c>
      <c r="F11829" s="75" t="s">
        <v>1261</v>
      </c>
      <c r="G11829" s="72" t="s">
        <v>2229</v>
      </c>
      <c r="H11829" s="49" t="s">
        <v>2250</v>
      </c>
      <c r="I11829" s="49" t="s">
        <v>135</v>
      </c>
      <c r="J11829" s="76">
        <v>-9.5</v>
      </c>
      <c r="K11829" s="83" t="str">
        <f>IFERROR(IFERROR(VLOOKUP(I11829,'DE-PARA'!B:D,3,0),VLOOKUP(I11829,'DE-PARA'!C:D,2,0)),"NÃO ENCONTRADO")</f>
        <v>Outras Saídas</v>
      </c>
      <c r="L11829" s="50" t="str">
        <f>VLOOKUP(K11829,'Base -Receita-Despesa'!$B:$AS,1,FALSE)</f>
        <v>Outras Saídas</v>
      </c>
    </row>
    <row r="11830" spans="1:12" ht="15" customHeight="1" x14ac:dyDescent="0.3">
      <c r="A11830" s="82" t="str">
        <f t="shared" si="370"/>
        <v>2018</v>
      </c>
      <c r="B11830" s="72" t="s">
        <v>2228</v>
      </c>
      <c r="C11830" s="73" t="s">
        <v>138</v>
      </c>
      <c r="D11830" s="74" t="str">
        <f t="shared" si="369"/>
        <v>dez/2018</v>
      </c>
      <c r="E11830" s="53">
        <v>43444</v>
      </c>
      <c r="F11830" s="75" t="s">
        <v>1261</v>
      </c>
      <c r="G11830" s="72" t="s">
        <v>2229</v>
      </c>
      <c r="H11830" s="49" t="s">
        <v>2250</v>
      </c>
      <c r="I11830" s="49" t="s">
        <v>135</v>
      </c>
      <c r="J11830" s="76">
        <v>-9.5</v>
      </c>
      <c r="K11830" s="83" t="str">
        <f>IFERROR(IFERROR(VLOOKUP(I11830,'DE-PARA'!B:D,3,0),VLOOKUP(I11830,'DE-PARA'!C:D,2,0)),"NÃO ENCONTRADO")</f>
        <v>Outras Saídas</v>
      </c>
      <c r="L11830" s="50" t="str">
        <f>VLOOKUP(K11830,'Base -Receita-Despesa'!$B:$AS,1,FALSE)</f>
        <v>Outras Saídas</v>
      </c>
    </row>
    <row r="11831" spans="1:12" ht="15" customHeight="1" x14ac:dyDescent="0.3">
      <c r="A11831" s="82" t="str">
        <f t="shared" si="370"/>
        <v>2018</v>
      </c>
      <c r="B11831" s="72" t="s">
        <v>2228</v>
      </c>
      <c r="C11831" s="73" t="s">
        <v>138</v>
      </c>
      <c r="D11831" s="74" t="str">
        <f t="shared" si="369"/>
        <v>dez/2018</v>
      </c>
      <c r="E11831" s="53">
        <v>43444</v>
      </c>
      <c r="F11831" s="75" t="s">
        <v>1261</v>
      </c>
      <c r="G11831" s="72" t="s">
        <v>2229</v>
      </c>
      <c r="H11831" s="49" t="s">
        <v>2250</v>
      </c>
      <c r="I11831" s="49" t="s">
        <v>135</v>
      </c>
      <c r="J11831" s="76">
        <v>-125.46</v>
      </c>
      <c r="K11831" s="83" t="str">
        <f>IFERROR(IFERROR(VLOOKUP(I11831,'DE-PARA'!B:D,3,0),VLOOKUP(I11831,'DE-PARA'!C:D,2,0)),"NÃO ENCONTRADO")</f>
        <v>Outras Saídas</v>
      </c>
      <c r="L11831" s="50" t="str">
        <f>VLOOKUP(K11831,'Base -Receita-Despesa'!$B:$AS,1,FALSE)</f>
        <v>Outras Saídas</v>
      </c>
    </row>
    <row r="11832" spans="1:12" ht="15" customHeight="1" x14ac:dyDescent="0.3">
      <c r="A11832" s="82" t="str">
        <f t="shared" si="370"/>
        <v>2018</v>
      </c>
      <c r="B11832" s="72" t="s">
        <v>2228</v>
      </c>
      <c r="C11832" s="73" t="s">
        <v>138</v>
      </c>
      <c r="D11832" s="74" t="str">
        <f t="shared" si="369"/>
        <v>dez/2018</v>
      </c>
      <c r="E11832" s="53">
        <v>43444</v>
      </c>
      <c r="F11832" s="75" t="s">
        <v>1070</v>
      </c>
      <c r="G11832" s="72" t="s">
        <v>2229</v>
      </c>
      <c r="H11832" s="49" t="s">
        <v>1071</v>
      </c>
      <c r="I11832" s="49" t="s">
        <v>1072</v>
      </c>
      <c r="J11832" s="76">
        <v>8209.94</v>
      </c>
      <c r="K11832" s="83" t="str">
        <f>IFERROR(IFERROR(VLOOKUP(I11832,'DE-PARA'!B:D,3,0),VLOOKUP(I11832,'DE-PARA'!C:D,2,0)),"NÃO ENCONTRADO")</f>
        <v>ENTRADA CONTA APLICAÇÃO (+)</v>
      </c>
      <c r="L11832" s="50" t="str">
        <f>VLOOKUP(K11832,'Base -Receita-Despesa'!$B:$AS,1,FALSE)</f>
        <v>ENTRADA CONTA APLICAÇÃO (+)</v>
      </c>
    </row>
    <row r="11833" spans="1:12" ht="15" customHeight="1" x14ac:dyDescent="0.3">
      <c r="A11833" s="82" t="str">
        <f t="shared" si="370"/>
        <v>2018</v>
      </c>
      <c r="B11833" s="72" t="s">
        <v>2228</v>
      </c>
      <c r="C11833" s="73" t="s">
        <v>138</v>
      </c>
      <c r="D11833" s="74" t="str">
        <f t="shared" si="369"/>
        <v>dez/2018</v>
      </c>
      <c r="E11833" s="53">
        <v>43445</v>
      </c>
      <c r="F11833" s="75" t="s">
        <v>2326</v>
      </c>
      <c r="G11833" s="72" t="s">
        <v>2229</v>
      </c>
      <c r="H11833" s="49" t="s">
        <v>2601</v>
      </c>
      <c r="I11833" s="49" t="s">
        <v>2209</v>
      </c>
      <c r="J11833" s="76">
        <v>-263.16000000000003</v>
      </c>
      <c r="K11833" s="83" t="str">
        <f>IFERROR(IFERROR(VLOOKUP(I11833,'DE-PARA'!B:D,3,0),VLOOKUP(I11833,'DE-PARA'!C:D,2,0)),"NÃO ENCONTRADO")</f>
        <v>Despesas com Viagens</v>
      </c>
      <c r="L11833" s="50" t="str">
        <f>VLOOKUP(K11833,'Base -Receita-Despesa'!$B:$AS,1,FALSE)</f>
        <v>Despesas com Viagens</v>
      </c>
    </row>
    <row r="11834" spans="1:12" ht="15" customHeight="1" x14ac:dyDescent="0.3">
      <c r="A11834" s="82" t="str">
        <f t="shared" si="370"/>
        <v>2018</v>
      </c>
      <c r="B11834" s="72" t="s">
        <v>2240</v>
      </c>
      <c r="C11834" s="73" t="s">
        <v>138</v>
      </c>
      <c r="D11834" s="74" t="str">
        <f t="shared" si="369"/>
        <v>dez/2018</v>
      </c>
      <c r="E11834" s="53">
        <v>43445</v>
      </c>
      <c r="F11834" s="75" t="s">
        <v>1061</v>
      </c>
      <c r="G11834" s="72" t="s">
        <v>2229</v>
      </c>
      <c r="H11834" s="49" t="s">
        <v>2251</v>
      </c>
      <c r="I11834" s="49" t="s">
        <v>126</v>
      </c>
      <c r="J11834" s="76">
        <v>-500000</v>
      </c>
      <c r="K11834" s="83" t="str">
        <f>IFERROR(IFERROR(VLOOKUP(I11834,'DE-PARA'!B:D,3,0),VLOOKUP(I11834,'DE-PARA'!C:D,2,0)),"NÃO ENCONTRADO")</f>
        <v>TEV – Transferências Entre Contas (Entradas)</v>
      </c>
      <c r="L11834" s="50" t="str">
        <f>VLOOKUP(K11834,'Base -Receita-Despesa'!$B:$AS,1,FALSE)</f>
        <v>TEV – Transferências Entre Contas (Entradas)</v>
      </c>
    </row>
    <row r="11835" spans="1:12" ht="15" customHeight="1" x14ac:dyDescent="0.3">
      <c r="A11835" s="82" t="str">
        <f t="shared" si="370"/>
        <v>2018</v>
      </c>
      <c r="B11835" s="72" t="s">
        <v>2240</v>
      </c>
      <c r="C11835" s="73" t="s">
        <v>138</v>
      </c>
      <c r="D11835" s="74" t="str">
        <f t="shared" si="369"/>
        <v>dez/2018</v>
      </c>
      <c r="E11835" s="53">
        <v>43445</v>
      </c>
      <c r="F11835" s="75" t="s">
        <v>1070</v>
      </c>
      <c r="G11835" s="72" t="s">
        <v>2229</v>
      </c>
      <c r="H11835" s="49" t="s">
        <v>1071</v>
      </c>
      <c r="I11835" s="49" t="s">
        <v>1072</v>
      </c>
      <c r="J11835" s="76">
        <v>500000</v>
      </c>
      <c r="K11835" s="83" t="str">
        <f>IFERROR(IFERROR(VLOOKUP(I11835,'DE-PARA'!B:D,3,0),VLOOKUP(I11835,'DE-PARA'!C:D,2,0)),"NÃO ENCONTRADO")</f>
        <v>ENTRADA CONTA APLICAÇÃO (+)</v>
      </c>
      <c r="L11835" s="50" t="str">
        <f>VLOOKUP(K11835,'Base -Receita-Despesa'!$B:$AS,1,FALSE)</f>
        <v>ENTRADA CONTA APLICAÇÃO (+)</v>
      </c>
    </row>
    <row r="11836" spans="1:12" ht="15" customHeight="1" x14ac:dyDescent="0.3">
      <c r="A11836" s="82" t="str">
        <f t="shared" si="370"/>
        <v>2018</v>
      </c>
      <c r="B11836" s="72" t="s">
        <v>2228</v>
      </c>
      <c r="C11836" s="73" t="s">
        <v>138</v>
      </c>
      <c r="D11836" s="74" t="str">
        <f t="shared" si="369"/>
        <v>dez/2018</v>
      </c>
      <c r="E11836" s="53">
        <v>43445</v>
      </c>
      <c r="F11836" s="75" t="s">
        <v>1061</v>
      </c>
      <c r="G11836" s="72" t="s">
        <v>2229</v>
      </c>
      <c r="H11836" s="49" t="s">
        <v>2251</v>
      </c>
      <c r="I11836" s="49" t="s">
        <v>126</v>
      </c>
      <c r="J11836" s="76">
        <v>500000</v>
      </c>
      <c r="K11836" s="83" t="str">
        <f>IFERROR(IFERROR(VLOOKUP(I11836,'DE-PARA'!B:D,3,0),VLOOKUP(I11836,'DE-PARA'!C:D,2,0)),"NÃO ENCONTRADO")</f>
        <v>TEV – Transferências Entre Contas (Entradas)</v>
      </c>
      <c r="L11836" s="50" t="str">
        <f>VLOOKUP(K11836,'Base -Receita-Despesa'!$B:$AS,1,FALSE)</f>
        <v>TEV – Transferências Entre Contas (Entradas)</v>
      </c>
    </row>
    <row r="11837" spans="1:12" ht="15" customHeight="1" x14ac:dyDescent="0.3">
      <c r="A11837" s="82" t="str">
        <f t="shared" si="370"/>
        <v>2018</v>
      </c>
      <c r="B11837" s="72" t="s">
        <v>2228</v>
      </c>
      <c r="C11837" s="73" t="s">
        <v>138</v>
      </c>
      <c r="D11837" s="74" t="str">
        <f t="shared" si="369"/>
        <v>dez/2018</v>
      </c>
      <c r="E11837" s="53">
        <v>43445</v>
      </c>
      <c r="F11837" s="75">
        <v>76042</v>
      </c>
      <c r="G11837" s="72" t="s">
        <v>2229</v>
      </c>
      <c r="H11837" s="49" t="s">
        <v>359</v>
      </c>
      <c r="I11837" s="49" t="s">
        <v>2182</v>
      </c>
      <c r="J11837" s="76">
        <v>-3289.34</v>
      </c>
      <c r="K11837" s="83" t="str">
        <f>IFERROR(IFERROR(VLOOKUP(I11837,'DE-PARA'!B:D,3,0),VLOOKUP(I11837,'DE-PARA'!C:D,2,0)),"NÃO ENCONTRADO")</f>
        <v>Materiais</v>
      </c>
      <c r="L11837" s="50" t="str">
        <f>VLOOKUP(K11837,'Base -Receita-Despesa'!$B:$AS,1,FALSE)</f>
        <v>Materiais</v>
      </c>
    </row>
    <row r="11838" spans="1:12" ht="15" customHeight="1" x14ac:dyDescent="0.3">
      <c r="A11838" s="82" t="str">
        <f t="shared" si="370"/>
        <v>2018</v>
      </c>
      <c r="B11838" s="72" t="s">
        <v>2228</v>
      </c>
      <c r="C11838" s="73" t="s">
        <v>138</v>
      </c>
      <c r="D11838" s="74" t="str">
        <f t="shared" si="369"/>
        <v>dez/2018</v>
      </c>
      <c r="E11838" s="53">
        <v>43445</v>
      </c>
      <c r="F11838" s="75">
        <v>76012</v>
      </c>
      <c r="G11838" s="72" t="s">
        <v>2284</v>
      </c>
      <c r="H11838" s="49" t="s">
        <v>359</v>
      </c>
      <c r="I11838" s="49" t="s">
        <v>2181</v>
      </c>
      <c r="J11838" s="76">
        <v>-2009.53</v>
      </c>
      <c r="K11838" s="83" t="str">
        <f>IFERROR(IFERROR(VLOOKUP(I11838,'DE-PARA'!B:D,3,0),VLOOKUP(I11838,'DE-PARA'!C:D,2,0)),"NÃO ENCONTRADO")</f>
        <v>Materiais</v>
      </c>
      <c r="L11838" s="50" t="str">
        <f>VLOOKUP(K11838,'Base -Receita-Despesa'!$B:$AS,1,FALSE)</f>
        <v>Materiais</v>
      </c>
    </row>
    <row r="11839" spans="1:12" ht="15" customHeight="1" x14ac:dyDescent="0.3">
      <c r="A11839" s="82" t="str">
        <f t="shared" si="370"/>
        <v>2018</v>
      </c>
      <c r="B11839" s="72" t="s">
        <v>2228</v>
      </c>
      <c r="C11839" s="73" t="s">
        <v>138</v>
      </c>
      <c r="D11839" s="74" t="str">
        <f t="shared" si="369"/>
        <v>dez/2018</v>
      </c>
      <c r="E11839" s="53">
        <v>43445</v>
      </c>
      <c r="F11839" s="75">
        <v>187837</v>
      </c>
      <c r="G11839" s="72" t="s">
        <v>2229</v>
      </c>
      <c r="H11839" s="49" t="s">
        <v>2314</v>
      </c>
      <c r="I11839" s="49" t="s">
        <v>2181</v>
      </c>
      <c r="J11839" s="76">
        <v>-1050.8499999999999</v>
      </c>
      <c r="K11839" s="83" t="str">
        <f>IFERROR(IFERROR(VLOOKUP(I11839,'DE-PARA'!B:D,3,0),VLOOKUP(I11839,'DE-PARA'!C:D,2,0)),"NÃO ENCONTRADO")</f>
        <v>Materiais</v>
      </c>
      <c r="L11839" s="50" t="str">
        <f>VLOOKUP(K11839,'Base -Receita-Despesa'!$B:$AS,1,FALSE)</f>
        <v>Materiais</v>
      </c>
    </row>
    <row r="11840" spans="1:12" ht="15" customHeight="1" x14ac:dyDescent="0.3">
      <c r="A11840" s="82" t="str">
        <f t="shared" si="370"/>
        <v>2018</v>
      </c>
      <c r="B11840" s="72" t="s">
        <v>2228</v>
      </c>
      <c r="C11840" s="73" t="s">
        <v>138</v>
      </c>
      <c r="D11840" s="74" t="str">
        <f t="shared" si="369"/>
        <v>dez/2018</v>
      </c>
      <c r="E11840" s="53">
        <v>43445</v>
      </c>
      <c r="F11840" s="75">
        <v>188177</v>
      </c>
      <c r="G11840" s="72" t="s">
        <v>2229</v>
      </c>
      <c r="H11840" s="49" t="s">
        <v>2314</v>
      </c>
      <c r="I11840" s="49" t="s">
        <v>2181</v>
      </c>
      <c r="J11840" s="76">
        <v>-335.5</v>
      </c>
      <c r="K11840" s="83" t="str">
        <f>IFERROR(IFERROR(VLOOKUP(I11840,'DE-PARA'!B:D,3,0),VLOOKUP(I11840,'DE-PARA'!C:D,2,0)),"NÃO ENCONTRADO")</f>
        <v>Materiais</v>
      </c>
      <c r="L11840" s="50" t="str">
        <f>VLOOKUP(K11840,'Base -Receita-Despesa'!$B:$AS,1,FALSE)</f>
        <v>Materiais</v>
      </c>
    </row>
    <row r="11841" spans="1:12" ht="15" customHeight="1" x14ac:dyDescent="0.3">
      <c r="A11841" s="82" t="str">
        <f t="shared" si="370"/>
        <v>2018</v>
      </c>
      <c r="B11841" s="72" t="s">
        <v>2228</v>
      </c>
      <c r="C11841" s="73" t="s">
        <v>138</v>
      </c>
      <c r="D11841" s="74" t="str">
        <f t="shared" si="369"/>
        <v>dez/2018</v>
      </c>
      <c r="E11841" s="53">
        <v>43445</v>
      </c>
      <c r="F11841" s="75">
        <v>186069</v>
      </c>
      <c r="G11841" s="72" t="s">
        <v>2232</v>
      </c>
      <c r="H11841" s="49" t="s">
        <v>2314</v>
      </c>
      <c r="I11841" s="49" t="s">
        <v>2181</v>
      </c>
      <c r="J11841" s="76">
        <v>-1264.42</v>
      </c>
      <c r="K11841" s="83" t="str">
        <f>IFERROR(IFERROR(VLOOKUP(I11841,'DE-PARA'!B:D,3,0),VLOOKUP(I11841,'DE-PARA'!C:D,2,0)),"NÃO ENCONTRADO")</f>
        <v>Materiais</v>
      </c>
      <c r="L11841" s="50" t="str">
        <f>VLOOKUP(K11841,'Base -Receita-Despesa'!$B:$AS,1,FALSE)</f>
        <v>Materiais</v>
      </c>
    </row>
    <row r="11842" spans="1:12" ht="15" customHeight="1" x14ac:dyDescent="0.3">
      <c r="A11842" s="82" t="str">
        <f t="shared" si="370"/>
        <v>2018</v>
      </c>
      <c r="B11842" s="72" t="s">
        <v>2228</v>
      </c>
      <c r="C11842" s="73" t="s">
        <v>138</v>
      </c>
      <c r="D11842" s="74" t="str">
        <f t="shared" si="369"/>
        <v>dez/2018</v>
      </c>
      <c r="E11842" s="53">
        <v>43445</v>
      </c>
      <c r="F11842" s="75" t="s">
        <v>1061</v>
      </c>
      <c r="G11842" s="72" t="s">
        <v>2229</v>
      </c>
      <c r="H11842" s="49" t="s">
        <v>2241</v>
      </c>
      <c r="I11842" s="49" t="s">
        <v>2170</v>
      </c>
      <c r="J11842" s="76">
        <v>-88529.279999999999</v>
      </c>
      <c r="K11842" s="83" t="str">
        <f>IFERROR(IFERROR(VLOOKUP(I11842,'DE-PARA'!B:D,3,0),VLOOKUP(I11842,'DE-PARA'!C:D,2,0)),"NÃO ENCONTRADO")</f>
        <v>Reembolso de Rateios(-)</v>
      </c>
      <c r="L11842" s="50" t="str">
        <f>VLOOKUP(K11842,'Base -Receita-Despesa'!$B:$AS,1,FALSE)</f>
        <v>Reembolso de Rateios(-)</v>
      </c>
    </row>
    <row r="11843" spans="1:12" ht="15" customHeight="1" x14ac:dyDescent="0.3">
      <c r="A11843" s="82" t="str">
        <f t="shared" si="370"/>
        <v>2018</v>
      </c>
      <c r="B11843" s="72" t="s">
        <v>2228</v>
      </c>
      <c r="C11843" s="73" t="s">
        <v>138</v>
      </c>
      <c r="D11843" s="74" t="str">
        <f t="shared" si="369"/>
        <v>dez/2018</v>
      </c>
      <c r="E11843" s="53">
        <v>43445</v>
      </c>
      <c r="F11843" s="75" t="s">
        <v>1261</v>
      </c>
      <c r="G11843" s="72" t="s">
        <v>2229</v>
      </c>
      <c r="H11843" s="49" t="s">
        <v>2250</v>
      </c>
      <c r="I11843" s="49" t="s">
        <v>135</v>
      </c>
      <c r="J11843" s="76">
        <v>-9.5</v>
      </c>
      <c r="K11843" s="83" t="str">
        <f>IFERROR(IFERROR(VLOOKUP(I11843,'DE-PARA'!B:D,3,0),VLOOKUP(I11843,'DE-PARA'!C:D,2,0)),"NÃO ENCONTRADO")</f>
        <v>Outras Saídas</v>
      </c>
      <c r="L11843" s="50" t="str">
        <f>VLOOKUP(K11843,'Base -Receita-Despesa'!$B:$AS,1,FALSE)</f>
        <v>Outras Saídas</v>
      </c>
    </row>
    <row r="11844" spans="1:12" ht="15" customHeight="1" x14ac:dyDescent="0.3">
      <c r="A11844" s="82" t="str">
        <f t="shared" si="370"/>
        <v>2018</v>
      </c>
      <c r="B11844" s="72" t="s">
        <v>2228</v>
      </c>
      <c r="C11844" s="73" t="s">
        <v>138</v>
      </c>
      <c r="D11844" s="74" t="str">
        <f t="shared" ref="D11844:D11907" si="371">TEXT(E11844,"mmm/aaaa")</f>
        <v>dez/2018</v>
      </c>
      <c r="E11844" s="53">
        <v>43445</v>
      </c>
      <c r="F11844" s="75" t="s">
        <v>1261</v>
      </c>
      <c r="G11844" s="72" t="s">
        <v>2229</v>
      </c>
      <c r="H11844" s="49" t="s">
        <v>2250</v>
      </c>
      <c r="I11844" s="49" t="s">
        <v>135</v>
      </c>
      <c r="J11844" s="76">
        <v>-9.5</v>
      </c>
      <c r="K11844" s="83" t="str">
        <f>IFERROR(IFERROR(VLOOKUP(I11844,'DE-PARA'!B:D,3,0),VLOOKUP(I11844,'DE-PARA'!C:D,2,0)),"NÃO ENCONTRADO")</f>
        <v>Outras Saídas</v>
      </c>
      <c r="L11844" s="50" t="str">
        <f>VLOOKUP(K11844,'Base -Receita-Despesa'!$B:$AS,1,FALSE)</f>
        <v>Outras Saídas</v>
      </c>
    </row>
    <row r="11845" spans="1:12" ht="15" customHeight="1" x14ac:dyDescent="0.3">
      <c r="A11845" s="82" t="str">
        <f t="shared" si="370"/>
        <v>2018</v>
      </c>
      <c r="B11845" s="72" t="s">
        <v>2228</v>
      </c>
      <c r="C11845" s="73" t="s">
        <v>138</v>
      </c>
      <c r="D11845" s="74" t="str">
        <f t="shared" si="371"/>
        <v>dez/2018</v>
      </c>
      <c r="E11845" s="53">
        <v>43445</v>
      </c>
      <c r="F11845" s="75" t="s">
        <v>1261</v>
      </c>
      <c r="G11845" s="72" t="s">
        <v>2229</v>
      </c>
      <c r="H11845" s="49" t="s">
        <v>2250</v>
      </c>
      <c r="I11845" s="49" t="s">
        <v>135</v>
      </c>
      <c r="J11845" s="76">
        <v>-9.5</v>
      </c>
      <c r="K11845" s="83" t="str">
        <f>IFERROR(IFERROR(VLOOKUP(I11845,'DE-PARA'!B:D,3,0),VLOOKUP(I11845,'DE-PARA'!C:D,2,0)),"NÃO ENCONTRADO")</f>
        <v>Outras Saídas</v>
      </c>
      <c r="L11845" s="50" t="str">
        <f>VLOOKUP(K11845,'Base -Receita-Despesa'!$B:$AS,1,FALSE)</f>
        <v>Outras Saídas</v>
      </c>
    </row>
    <row r="11846" spans="1:12" ht="15" customHeight="1" x14ac:dyDescent="0.3">
      <c r="A11846" s="82" t="str">
        <f t="shared" si="370"/>
        <v>2018</v>
      </c>
      <c r="B11846" s="72" t="s">
        <v>2240</v>
      </c>
      <c r="C11846" s="73" t="s">
        <v>138</v>
      </c>
      <c r="D11846" s="74" t="str">
        <f t="shared" si="371"/>
        <v>dez/2018</v>
      </c>
      <c r="E11846" s="53">
        <v>43446</v>
      </c>
      <c r="F11846" s="75" t="s">
        <v>161</v>
      </c>
      <c r="G11846" s="72" t="s">
        <v>2229</v>
      </c>
      <c r="H11846" s="49" t="s">
        <v>161</v>
      </c>
      <c r="I11846" s="49" t="s">
        <v>2168</v>
      </c>
      <c r="J11846" s="76">
        <v>300000</v>
      </c>
      <c r="K11846" s="83" t="str">
        <f>IFERROR(IFERROR(VLOOKUP(I11846,'DE-PARA'!B:D,3,0),VLOOKUP(I11846,'DE-PARA'!C:D,2,0)),"NÃO ENCONTRADO")</f>
        <v>Repasses Contrato de Gestão</v>
      </c>
      <c r="L11846" s="50" t="str">
        <f>VLOOKUP(K11846,'Base -Receita-Despesa'!$B:$AS,1,FALSE)</f>
        <v>Repasses Contrato de Gestão</v>
      </c>
    </row>
    <row r="11847" spans="1:12" ht="15" customHeight="1" x14ac:dyDescent="0.3">
      <c r="A11847" s="82" t="str">
        <f t="shared" si="370"/>
        <v>2018</v>
      </c>
      <c r="B11847" s="72" t="s">
        <v>2240</v>
      </c>
      <c r="C11847" s="73" t="s">
        <v>138</v>
      </c>
      <c r="D11847" s="74" t="str">
        <f t="shared" si="371"/>
        <v>dez/2018</v>
      </c>
      <c r="E11847" s="53">
        <v>43446</v>
      </c>
      <c r="F11847" s="75" t="s">
        <v>1061</v>
      </c>
      <c r="G11847" s="72" t="s">
        <v>2229</v>
      </c>
      <c r="H11847" s="49" t="s">
        <v>2251</v>
      </c>
      <c r="I11847" s="49" t="s">
        <v>126</v>
      </c>
      <c r="J11847" s="76">
        <v>-300003.59000000003</v>
      </c>
      <c r="K11847" s="83" t="str">
        <f>IFERROR(IFERROR(VLOOKUP(I11847,'DE-PARA'!B:D,3,0),VLOOKUP(I11847,'DE-PARA'!C:D,2,0)),"NÃO ENCONTRADO")</f>
        <v>TEV – Transferências Entre Contas (Entradas)</v>
      </c>
      <c r="L11847" s="50" t="str">
        <f>VLOOKUP(K11847,'Base -Receita-Despesa'!$B:$AS,1,FALSE)</f>
        <v>TEV – Transferências Entre Contas (Entradas)</v>
      </c>
    </row>
    <row r="11848" spans="1:12" ht="15" customHeight="1" x14ac:dyDescent="0.3">
      <c r="A11848" s="82" t="str">
        <f t="shared" si="370"/>
        <v>2018</v>
      </c>
      <c r="B11848" s="72" t="s">
        <v>2240</v>
      </c>
      <c r="C11848" s="73" t="s">
        <v>138</v>
      </c>
      <c r="D11848" s="74" t="str">
        <f t="shared" si="371"/>
        <v>dez/2018</v>
      </c>
      <c r="E11848" s="53">
        <v>43446</v>
      </c>
      <c r="F11848" s="75" t="s">
        <v>1070</v>
      </c>
      <c r="G11848" s="72" t="s">
        <v>2229</v>
      </c>
      <c r="H11848" s="49" t="s">
        <v>1071</v>
      </c>
      <c r="I11848" s="49" t="s">
        <v>1072</v>
      </c>
      <c r="J11848" s="76">
        <v>3.59</v>
      </c>
      <c r="K11848" s="83" t="str">
        <f>IFERROR(IFERROR(VLOOKUP(I11848,'DE-PARA'!B:D,3,0),VLOOKUP(I11848,'DE-PARA'!C:D,2,0)),"NÃO ENCONTRADO")</f>
        <v>ENTRADA CONTA APLICAÇÃO (+)</v>
      </c>
      <c r="L11848" s="50" t="str">
        <f>VLOOKUP(K11848,'Base -Receita-Despesa'!$B:$AS,1,FALSE)</f>
        <v>ENTRADA CONTA APLICAÇÃO (+)</v>
      </c>
    </row>
    <row r="11849" spans="1:12" ht="15" customHeight="1" x14ac:dyDescent="0.3">
      <c r="A11849" s="82" t="str">
        <f t="shared" si="370"/>
        <v>2018</v>
      </c>
      <c r="B11849" s="72" t="s">
        <v>2228</v>
      </c>
      <c r="C11849" s="73" t="s">
        <v>138</v>
      </c>
      <c r="D11849" s="74" t="str">
        <f t="shared" si="371"/>
        <v>dez/2018</v>
      </c>
      <c r="E11849" s="53">
        <v>43446</v>
      </c>
      <c r="F11849" s="75" t="s">
        <v>1061</v>
      </c>
      <c r="G11849" s="72" t="s">
        <v>2229</v>
      </c>
      <c r="H11849" s="49" t="s">
        <v>2251</v>
      </c>
      <c r="I11849" s="49" t="s">
        <v>126</v>
      </c>
      <c r="J11849" s="76">
        <v>300003.59000000003</v>
      </c>
      <c r="K11849" s="83" t="str">
        <f>IFERROR(IFERROR(VLOOKUP(I11849,'DE-PARA'!B:D,3,0),VLOOKUP(I11849,'DE-PARA'!C:D,2,0)),"NÃO ENCONTRADO")</f>
        <v>TEV – Transferências Entre Contas (Entradas)</v>
      </c>
      <c r="L11849" s="50" t="str">
        <f>VLOOKUP(K11849,'Base -Receita-Despesa'!$B:$AS,1,FALSE)</f>
        <v>TEV – Transferências Entre Contas (Entradas)</v>
      </c>
    </row>
    <row r="11850" spans="1:12" ht="15" customHeight="1" x14ac:dyDescent="0.3">
      <c r="A11850" s="82" t="str">
        <f t="shared" si="370"/>
        <v>2018</v>
      </c>
      <c r="B11850" s="72" t="s">
        <v>2228</v>
      </c>
      <c r="C11850" s="73" t="s">
        <v>138</v>
      </c>
      <c r="D11850" s="74" t="str">
        <f t="shared" si="371"/>
        <v>dez/2018</v>
      </c>
      <c r="E11850" s="53">
        <v>43446</v>
      </c>
      <c r="F11850" s="75">
        <v>17916</v>
      </c>
      <c r="G11850" s="72" t="s">
        <v>2229</v>
      </c>
      <c r="H11850" s="49" t="s">
        <v>1980</v>
      </c>
      <c r="I11850" s="49" t="s">
        <v>2182</v>
      </c>
      <c r="J11850" s="76">
        <v>-212.56</v>
      </c>
      <c r="K11850" s="83" t="str">
        <f>IFERROR(IFERROR(VLOOKUP(I11850,'DE-PARA'!B:D,3,0),VLOOKUP(I11850,'DE-PARA'!C:D,2,0)),"NÃO ENCONTRADO")</f>
        <v>Materiais</v>
      </c>
      <c r="L11850" s="50" t="str">
        <f>VLOOKUP(K11850,'Base -Receita-Despesa'!$B:$AS,1,FALSE)</f>
        <v>Materiais</v>
      </c>
    </row>
    <row r="11851" spans="1:12" ht="15" customHeight="1" x14ac:dyDescent="0.3">
      <c r="A11851" s="82" t="str">
        <f t="shared" si="370"/>
        <v>2018</v>
      </c>
      <c r="B11851" s="72" t="s">
        <v>2228</v>
      </c>
      <c r="C11851" s="73" t="s">
        <v>138</v>
      </c>
      <c r="D11851" s="74" t="str">
        <f t="shared" si="371"/>
        <v>dez/2018</v>
      </c>
      <c r="E11851" s="53">
        <v>43446</v>
      </c>
      <c r="F11851" s="75">
        <v>17916</v>
      </c>
      <c r="G11851" s="72" t="s">
        <v>2229</v>
      </c>
      <c r="H11851" s="49" t="s">
        <v>1980</v>
      </c>
      <c r="I11851" s="49" t="s">
        <v>562</v>
      </c>
      <c r="J11851" s="76">
        <v>-9.49</v>
      </c>
      <c r="K11851" s="83" t="str">
        <f>IFERROR(IFERROR(VLOOKUP(I11851,'DE-PARA'!B:D,3,0),VLOOKUP(I11851,'DE-PARA'!C:D,2,0)),"NÃO ENCONTRADO")</f>
        <v>Outras Saídas</v>
      </c>
      <c r="L11851" s="50" t="str">
        <f>VLOOKUP(K11851,'Base -Receita-Despesa'!$B:$AS,1,FALSE)</f>
        <v>Outras Saídas</v>
      </c>
    </row>
    <row r="11852" spans="1:12" ht="15" customHeight="1" x14ac:dyDescent="0.3">
      <c r="A11852" s="82" t="str">
        <f t="shared" si="370"/>
        <v>2018</v>
      </c>
      <c r="B11852" s="72" t="s">
        <v>2228</v>
      </c>
      <c r="C11852" s="73" t="s">
        <v>138</v>
      </c>
      <c r="D11852" s="74" t="str">
        <f t="shared" si="371"/>
        <v>dez/2018</v>
      </c>
      <c r="E11852" s="53">
        <v>43446</v>
      </c>
      <c r="F11852" s="75">
        <v>2772981562</v>
      </c>
      <c r="G11852" s="72" t="s">
        <v>2229</v>
      </c>
      <c r="H11852" s="49" t="s">
        <v>2306</v>
      </c>
      <c r="I11852" s="49" t="s">
        <v>155</v>
      </c>
      <c r="J11852" s="76">
        <v>-4010.11</v>
      </c>
      <c r="K11852" s="83" t="str">
        <f>IFERROR(IFERROR(VLOOKUP(I11852,'DE-PARA'!B:D,3,0),VLOOKUP(I11852,'DE-PARA'!C:D,2,0)),"NÃO ENCONTRADO")</f>
        <v>Concessionárias (água, luz e telefone)</v>
      </c>
      <c r="L11852" s="50" t="str">
        <f>VLOOKUP(K11852,'Base -Receita-Despesa'!$B:$AS,1,FALSE)</f>
        <v>Concessionárias (água, luz e telefone)</v>
      </c>
    </row>
    <row r="11853" spans="1:12" ht="15" customHeight="1" x14ac:dyDescent="0.3">
      <c r="A11853" s="82" t="str">
        <f t="shared" si="370"/>
        <v>2018</v>
      </c>
      <c r="B11853" s="72" t="s">
        <v>2228</v>
      </c>
      <c r="C11853" s="73" t="s">
        <v>138</v>
      </c>
      <c r="D11853" s="74" t="str">
        <f t="shared" si="371"/>
        <v>dez/2018</v>
      </c>
      <c r="E11853" s="53">
        <v>43446</v>
      </c>
      <c r="F11853" s="75" t="s">
        <v>3295</v>
      </c>
      <c r="G11853" s="72" t="s">
        <v>2229</v>
      </c>
      <c r="H11853" s="49" t="s">
        <v>2370</v>
      </c>
      <c r="I11853" s="49" t="s">
        <v>145</v>
      </c>
      <c r="J11853" s="76">
        <v>-79.86</v>
      </c>
      <c r="K11853" s="83" t="str">
        <f>IFERROR(IFERROR(VLOOKUP(I11853,'DE-PARA'!B:D,3,0),VLOOKUP(I11853,'DE-PARA'!C:D,2,0)),"NÃO ENCONTRADO")</f>
        <v>Serviços</v>
      </c>
      <c r="L11853" s="50" t="str">
        <f>VLOOKUP(K11853,'Base -Receita-Despesa'!$B:$AS,1,FALSE)</f>
        <v>Serviços</v>
      </c>
    </row>
    <row r="11854" spans="1:12" ht="15" customHeight="1" x14ac:dyDescent="0.3">
      <c r="A11854" s="82" t="str">
        <f t="shared" si="370"/>
        <v>2018</v>
      </c>
      <c r="B11854" s="72" t="s">
        <v>2228</v>
      </c>
      <c r="C11854" s="73" t="s">
        <v>138</v>
      </c>
      <c r="D11854" s="74" t="str">
        <f t="shared" si="371"/>
        <v>dez/2018</v>
      </c>
      <c r="E11854" s="53">
        <v>43446</v>
      </c>
      <c r="F11854" s="75" t="s">
        <v>3295</v>
      </c>
      <c r="G11854" s="72" t="s">
        <v>2229</v>
      </c>
      <c r="H11854" s="49" t="s">
        <v>2370</v>
      </c>
      <c r="I11854" s="49" t="s">
        <v>562</v>
      </c>
      <c r="J11854" s="76">
        <v>-6.6</v>
      </c>
      <c r="K11854" s="83" t="str">
        <f>IFERROR(IFERROR(VLOOKUP(I11854,'DE-PARA'!B:D,3,0),VLOOKUP(I11854,'DE-PARA'!C:D,2,0)),"NÃO ENCONTRADO")</f>
        <v>Outras Saídas</v>
      </c>
      <c r="L11854" s="50" t="str">
        <f>VLOOKUP(K11854,'Base -Receita-Despesa'!$B:$AS,1,FALSE)</f>
        <v>Outras Saídas</v>
      </c>
    </row>
    <row r="11855" spans="1:12" ht="15" customHeight="1" x14ac:dyDescent="0.3">
      <c r="A11855" s="82" t="str">
        <f t="shared" si="370"/>
        <v>2018</v>
      </c>
      <c r="B11855" s="72" t="s">
        <v>2228</v>
      </c>
      <c r="C11855" s="73" t="s">
        <v>138</v>
      </c>
      <c r="D11855" s="74" t="str">
        <f t="shared" si="371"/>
        <v>dez/2018</v>
      </c>
      <c r="E11855" s="53">
        <v>43446</v>
      </c>
      <c r="F11855" s="75" t="s">
        <v>3296</v>
      </c>
      <c r="G11855" s="72" t="s">
        <v>2229</v>
      </c>
      <c r="H11855" s="49" t="s">
        <v>257</v>
      </c>
      <c r="I11855" s="49" t="s">
        <v>145</v>
      </c>
      <c r="J11855" s="76">
        <v>-13.19</v>
      </c>
      <c r="K11855" s="83" t="str">
        <f>IFERROR(IFERROR(VLOOKUP(I11855,'DE-PARA'!B:D,3,0),VLOOKUP(I11855,'DE-PARA'!C:D,2,0)),"NÃO ENCONTRADO")</f>
        <v>Serviços</v>
      </c>
      <c r="L11855" s="50" t="str">
        <f>VLOOKUP(K11855,'Base -Receita-Despesa'!$B:$AS,1,FALSE)</f>
        <v>Serviços</v>
      </c>
    </row>
    <row r="11856" spans="1:12" ht="15" customHeight="1" x14ac:dyDescent="0.3">
      <c r="A11856" s="82" t="str">
        <f t="shared" si="370"/>
        <v>2018</v>
      </c>
      <c r="B11856" s="72" t="s">
        <v>2228</v>
      </c>
      <c r="C11856" s="73" t="s">
        <v>138</v>
      </c>
      <c r="D11856" s="74" t="str">
        <f t="shared" si="371"/>
        <v>dez/2018</v>
      </c>
      <c r="E11856" s="53">
        <v>43446</v>
      </c>
      <c r="F11856" s="75" t="s">
        <v>3296</v>
      </c>
      <c r="G11856" s="72" t="s">
        <v>2229</v>
      </c>
      <c r="H11856" s="49" t="s">
        <v>257</v>
      </c>
      <c r="I11856" s="49" t="s">
        <v>562</v>
      </c>
      <c r="J11856" s="76">
        <v>-1.08</v>
      </c>
      <c r="K11856" s="83" t="str">
        <f>IFERROR(IFERROR(VLOOKUP(I11856,'DE-PARA'!B:D,3,0),VLOOKUP(I11856,'DE-PARA'!C:D,2,0)),"NÃO ENCONTRADO")</f>
        <v>Outras Saídas</v>
      </c>
      <c r="L11856" s="50" t="str">
        <f>VLOOKUP(K11856,'Base -Receita-Despesa'!$B:$AS,1,FALSE)</f>
        <v>Outras Saídas</v>
      </c>
    </row>
    <row r="11857" spans="1:12" ht="15" customHeight="1" x14ac:dyDescent="0.3">
      <c r="A11857" s="82" t="str">
        <f t="shared" si="370"/>
        <v>2018</v>
      </c>
      <c r="B11857" s="72" t="s">
        <v>2228</v>
      </c>
      <c r="C11857" s="73" t="s">
        <v>138</v>
      </c>
      <c r="D11857" s="74" t="str">
        <f t="shared" si="371"/>
        <v>dez/2018</v>
      </c>
      <c r="E11857" s="53">
        <v>43446</v>
      </c>
      <c r="F11857" s="75" t="s">
        <v>3204</v>
      </c>
      <c r="G11857" s="72" t="s">
        <v>2229</v>
      </c>
      <c r="H11857" s="49" t="s">
        <v>3189</v>
      </c>
      <c r="I11857" s="49" t="s">
        <v>2176</v>
      </c>
      <c r="J11857" s="76">
        <v>-6861.83</v>
      </c>
      <c r="K11857" s="83" t="str">
        <f>IFERROR(IFERROR(VLOOKUP(I11857,'DE-PARA'!B:D,3,0),VLOOKUP(I11857,'DE-PARA'!C:D,2,0)),"NÃO ENCONTRADO")</f>
        <v>Pessoal</v>
      </c>
      <c r="L11857" s="50" t="str">
        <f>VLOOKUP(K11857,'Base -Receita-Despesa'!$B:$AS,1,FALSE)</f>
        <v>Pessoal</v>
      </c>
    </row>
    <row r="11858" spans="1:12" ht="15" customHeight="1" x14ac:dyDescent="0.3">
      <c r="A11858" s="82" t="str">
        <f t="shared" si="370"/>
        <v>2018</v>
      </c>
      <c r="B11858" s="72" t="s">
        <v>2228</v>
      </c>
      <c r="C11858" s="73" t="s">
        <v>138</v>
      </c>
      <c r="D11858" s="74" t="str">
        <f t="shared" si="371"/>
        <v>dez/2018</v>
      </c>
      <c r="E11858" s="53">
        <v>43446</v>
      </c>
      <c r="F11858" s="75" t="s">
        <v>3204</v>
      </c>
      <c r="G11858" s="72" t="s">
        <v>2229</v>
      </c>
      <c r="H11858" s="49" t="s">
        <v>3189</v>
      </c>
      <c r="I11858" s="49" t="s">
        <v>562</v>
      </c>
      <c r="J11858" s="76">
        <v>-566.77</v>
      </c>
      <c r="K11858" s="83" t="str">
        <f>IFERROR(IFERROR(VLOOKUP(I11858,'DE-PARA'!B:D,3,0),VLOOKUP(I11858,'DE-PARA'!C:D,2,0)),"NÃO ENCONTRADO")</f>
        <v>Outras Saídas</v>
      </c>
      <c r="L11858" s="50" t="str">
        <f>VLOOKUP(K11858,'Base -Receita-Despesa'!$B:$AS,1,FALSE)</f>
        <v>Outras Saídas</v>
      </c>
    </row>
    <row r="11859" spans="1:12" ht="15" customHeight="1" x14ac:dyDescent="0.3">
      <c r="A11859" s="82" t="str">
        <f t="shared" si="370"/>
        <v>2018</v>
      </c>
      <c r="B11859" s="72" t="s">
        <v>2228</v>
      </c>
      <c r="C11859" s="73" t="s">
        <v>138</v>
      </c>
      <c r="D11859" s="74" t="str">
        <f t="shared" si="371"/>
        <v>dez/2018</v>
      </c>
      <c r="E11859" s="53">
        <v>43446</v>
      </c>
      <c r="F11859" s="75" t="s">
        <v>3297</v>
      </c>
      <c r="G11859" s="72" t="s">
        <v>2229</v>
      </c>
      <c r="H11859" s="49" t="s">
        <v>2353</v>
      </c>
      <c r="I11859" s="49" t="s">
        <v>179</v>
      </c>
      <c r="J11859" s="76">
        <v>-771.09</v>
      </c>
      <c r="K11859" s="83" t="str">
        <f>IFERROR(IFERROR(VLOOKUP(I11859,'DE-PARA'!B:D,3,0),VLOOKUP(I11859,'DE-PARA'!C:D,2,0)),"NÃO ENCONTRADO")</f>
        <v>Serviços</v>
      </c>
      <c r="L11859" s="50" t="str">
        <f>VLOOKUP(K11859,'Base -Receita-Despesa'!$B:$AS,1,FALSE)</f>
        <v>Serviços</v>
      </c>
    </row>
    <row r="11860" spans="1:12" ht="15" customHeight="1" x14ac:dyDescent="0.3">
      <c r="A11860" s="82" t="str">
        <f t="shared" si="370"/>
        <v>2018</v>
      </c>
      <c r="B11860" s="72" t="s">
        <v>2228</v>
      </c>
      <c r="C11860" s="73" t="s">
        <v>138</v>
      </c>
      <c r="D11860" s="74" t="str">
        <f t="shared" si="371"/>
        <v>dez/2018</v>
      </c>
      <c r="E11860" s="53">
        <v>43446</v>
      </c>
      <c r="F11860" s="75" t="s">
        <v>3297</v>
      </c>
      <c r="G11860" s="72" t="s">
        <v>2229</v>
      </c>
      <c r="H11860" s="49" t="s">
        <v>2353</v>
      </c>
      <c r="I11860" s="49" t="s">
        <v>562</v>
      </c>
      <c r="J11860" s="76">
        <v>-63.69</v>
      </c>
      <c r="K11860" s="83" t="str">
        <f>IFERROR(IFERROR(VLOOKUP(I11860,'DE-PARA'!B:D,3,0),VLOOKUP(I11860,'DE-PARA'!C:D,2,0)),"NÃO ENCONTRADO")</f>
        <v>Outras Saídas</v>
      </c>
      <c r="L11860" s="50" t="str">
        <f>VLOOKUP(K11860,'Base -Receita-Despesa'!$B:$AS,1,FALSE)</f>
        <v>Outras Saídas</v>
      </c>
    </row>
    <row r="11861" spans="1:12" ht="15" customHeight="1" x14ac:dyDescent="0.3">
      <c r="A11861" s="82" t="str">
        <f t="shared" si="370"/>
        <v>2018</v>
      </c>
      <c r="B11861" s="72" t="s">
        <v>2228</v>
      </c>
      <c r="C11861" s="73" t="s">
        <v>138</v>
      </c>
      <c r="D11861" s="74" t="str">
        <f t="shared" si="371"/>
        <v>dez/2018</v>
      </c>
      <c r="E11861" s="53">
        <v>43446</v>
      </c>
      <c r="F11861" s="75" t="s">
        <v>3298</v>
      </c>
      <c r="G11861" s="72" t="s">
        <v>2229</v>
      </c>
      <c r="H11861" s="49" t="s">
        <v>2353</v>
      </c>
      <c r="I11861" s="49" t="s">
        <v>179</v>
      </c>
      <c r="J11861" s="76">
        <v>-382.5</v>
      </c>
      <c r="K11861" s="83" t="str">
        <f>IFERROR(IFERROR(VLOOKUP(I11861,'DE-PARA'!B:D,3,0),VLOOKUP(I11861,'DE-PARA'!C:D,2,0)),"NÃO ENCONTRADO")</f>
        <v>Serviços</v>
      </c>
      <c r="L11861" s="50" t="str">
        <f>VLOOKUP(K11861,'Base -Receita-Despesa'!$B:$AS,1,FALSE)</f>
        <v>Serviços</v>
      </c>
    </row>
    <row r="11862" spans="1:12" ht="15" customHeight="1" x14ac:dyDescent="0.3">
      <c r="A11862" s="82" t="str">
        <f t="shared" si="370"/>
        <v>2018</v>
      </c>
      <c r="B11862" s="72" t="s">
        <v>2228</v>
      </c>
      <c r="C11862" s="73" t="s">
        <v>138</v>
      </c>
      <c r="D11862" s="74" t="str">
        <f t="shared" si="371"/>
        <v>dez/2018</v>
      </c>
      <c r="E11862" s="53">
        <v>43446</v>
      </c>
      <c r="F11862" s="75" t="s">
        <v>3298</v>
      </c>
      <c r="G11862" s="72" t="s">
        <v>2229</v>
      </c>
      <c r="H11862" s="49" t="s">
        <v>2353</v>
      </c>
      <c r="I11862" s="49" t="s">
        <v>562</v>
      </c>
      <c r="J11862" s="76">
        <v>-31.593994334277628</v>
      </c>
      <c r="K11862" s="83" t="str">
        <f>IFERROR(IFERROR(VLOOKUP(I11862,'DE-PARA'!B:D,3,0),VLOOKUP(I11862,'DE-PARA'!C:D,2,0)),"NÃO ENCONTRADO")</f>
        <v>Outras Saídas</v>
      </c>
      <c r="L11862" s="50" t="str">
        <f>VLOOKUP(K11862,'Base -Receita-Despesa'!$B:$AS,1,FALSE)</f>
        <v>Outras Saídas</v>
      </c>
    </row>
    <row r="11863" spans="1:12" ht="15" customHeight="1" x14ac:dyDescent="0.3">
      <c r="A11863" s="82" t="str">
        <f t="shared" si="370"/>
        <v>2018</v>
      </c>
      <c r="B11863" s="72" t="s">
        <v>2228</v>
      </c>
      <c r="C11863" s="73" t="s">
        <v>138</v>
      </c>
      <c r="D11863" s="74" t="str">
        <f t="shared" si="371"/>
        <v>dez/2018</v>
      </c>
      <c r="E11863" s="53">
        <v>43446</v>
      </c>
      <c r="F11863" s="75" t="s">
        <v>3299</v>
      </c>
      <c r="G11863" s="72" t="s">
        <v>2229</v>
      </c>
      <c r="H11863" s="49" t="s">
        <v>2353</v>
      </c>
      <c r="I11863" s="49" t="s">
        <v>179</v>
      </c>
      <c r="J11863" s="76">
        <v>-49.69</v>
      </c>
      <c r="K11863" s="83" t="str">
        <f>IFERROR(IFERROR(VLOOKUP(I11863,'DE-PARA'!B:D,3,0),VLOOKUP(I11863,'DE-PARA'!C:D,2,0)),"NÃO ENCONTRADO")</f>
        <v>Serviços</v>
      </c>
      <c r="L11863" s="50" t="str">
        <f>VLOOKUP(K11863,'Base -Receita-Despesa'!$B:$AS,1,FALSE)</f>
        <v>Serviços</v>
      </c>
    </row>
    <row r="11864" spans="1:12" ht="15" customHeight="1" x14ac:dyDescent="0.3">
      <c r="A11864" s="82" t="str">
        <f t="shared" si="370"/>
        <v>2018</v>
      </c>
      <c r="B11864" s="72" t="s">
        <v>2228</v>
      </c>
      <c r="C11864" s="73" t="s">
        <v>138</v>
      </c>
      <c r="D11864" s="74" t="str">
        <f t="shared" si="371"/>
        <v>dez/2018</v>
      </c>
      <c r="E11864" s="53">
        <v>43446</v>
      </c>
      <c r="F11864" s="75" t="s">
        <v>3299</v>
      </c>
      <c r="G11864" s="72" t="s">
        <v>2229</v>
      </c>
      <c r="H11864" s="49" t="s">
        <v>2353</v>
      </c>
      <c r="I11864" s="49" t="s">
        <v>562</v>
      </c>
      <c r="J11864" s="76">
        <v>-4.1043283097261574</v>
      </c>
      <c r="K11864" s="83" t="str">
        <f>IFERROR(IFERROR(VLOOKUP(I11864,'DE-PARA'!B:D,3,0),VLOOKUP(I11864,'DE-PARA'!C:D,2,0)),"NÃO ENCONTRADO")</f>
        <v>Outras Saídas</v>
      </c>
      <c r="L11864" s="50" t="str">
        <f>VLOOKUP(K11864,'Base -Receita-Despesa'!$B:$AS,1,FALSE)</f>
        <v>Outras Saídas</v>
      </c>
    </row>
    <row r="11865" spans="1:12" ht="15" customHeight="1" x14ac:dyDescent="0.3">
      <c r="A11865" s="82" t="str">
        <f t="shared" si="370"/>
        <v>2018</v>
      </c>
      <c r="B11865" s="72" t="s">
        <v>2228</v>
      </c>
      <c r="C11865" s="73" t="s">
        <v>138</v>
      </c>
      <c r="D11865" s="74" t="str">
        <f t="shared" si="371"/>
        <v>dez/2018</v>
      </c>
      <c r="E11865" s="53">
        <v>43446</v>
      </c>
      <c r="F11865" s="75" t="s">
        <v>3300</v>
      </c>
      <c r="G11865" s="72" t="s">
        <v>2229</v>
      </c>
      <c r="H11865" s="49" t="s">
        <v>2353</v>
      </c>
      <c r="I11865" s="49" t="s">
        <v>179</v>
      </c>
      <c r="J11865" s="76">
        <v>-228.58</v>
      </c>
      <c r="K11865" s="83" t="str">
        <f>IFERROR(IFERROR(VLOOKUP(I11865,'DE-PARA'!B:D,3,0),VLOOKUP(I11865,'DE-PARA'!C:D,2,0)),"NÃO ENCONTRADO")</f>
        <v>Serviços</v>
      </c>
      <c r="L11865" s="50" t="str">
        <f>VLOOKUP(K11865,'Base -Receita-Despesa'!$B:$AS,1,FALSE)</f>
        <v>Serviços</v>
      </c>
    </row>
    <row r="11866" spans="1:12" ht="15" customHeight="1" x14ac:dyDescent="0.3">
      <c r="A11866" s="82" t="str">
        <f t="shared" si="370"/>
        <v>2018</v>
      </c>
      <c r="B11866" s="72" t="s">
        <v>2228</v>
      </c>
      <c r="C11866" s="73" t="s">
        <v>138</v>
      </c>
      <c r="D11866" s="74" t="str">
        <f t="shared" si="371"/>
        <v>dez/2018</v>
      </c>
      <c r="E11866" s="53">
        <v>43446</v>
      </c>
      <c r="F11866" s="75" t="s">
        <v>3300</v>
      </c>
      <c r="G11866" s="72" t="s">
        <v>2229</v>
      </c>
      <c r="H11866" s="49" t="s">
        <v>2353</v>
      </c>
      <c r="I11866" s="49" t="s">
        <v>562</v>
      </c>
      <c r="J11866" s="76">
        <v>-18.87</v>
      </c>
      <c r="K11866" s="83" t="str">
        <f>IFERROR(IFERROR(VLOOKUP(I11866,'DE-PARA'!B:D,3,0),VLOOKUP(I11866,'DE-PARA'!C:D,2,0)),"NÃO ENCONTRADO")</f>
        <v>Outras Saídas</v>
      </c>
      <c r="L11866" s="50" t="str">
        <f>VLOOKUP(K11866,'Base -Receita-Despesa'!$B:$AS,1,FALSE)</f>
        <v>Outras Saídas</v>
      </c>
    </row>
    <row r="11867" spans="1:12" ht="15" customHeight="1" x14ac:dyDescent="0.3">
      <c r="A11867" s="82" t="str">
        <f t="shared" si="370"/>
        <v>2018</v>
      </c>
      <c r="B11867" s="72" t="s">
        <v>2228</v>
      </c>
      <c r="C11867" s="73" t="s">
        <v>138</v>
      </c>
      <c r="D11867" s="74" t="str">
        <f t="shared" si="371"/>
        <v>dez/2018</v>
      </c>
      <c r="E11867" s="53">
        <v>43446</v>
      </c>
      <c r="F11867" s="75" t="s">
        <v>3301</v>
      </c>
      <c r="G11867" s="72" t="s">
        <v>2229</v>
      </c>
      <c r="H11867" s="49" t="s">
        <v>2382</v>
      </c>
      <c r="I11867" s="49" t="s">
        <v>200</v>
      </c>
      <c r="J11867" s="76">
        <v>-73.13</v>
      </c>
      <c r="K11867" s="83" t="str">
        <f>IFERROR(IFERROR(VLOOKUP(I11867,'DE-PARA'!B:D,3,0),VLOOKUP(I11867,'DE-PARA'!C:D,2,0)),"NÃO ENCONTRADO")</f>
        <v>Serviços</v>
      </c>
      <c r="L11867" s="50" t="str">
        <f>VLOOKUP(K11867,'Base -Receita-Despesa'!$B:$AS,1,FALSE)</f>
        <v>Serviços</v>
      </c>
    </row>
    <row r="11868" spans="1:12" ht="15" customHeight="1" x14ac:dyDescent="0.3">
      <c r="A11868" s="82" t="str">
        <f t="shared" si="370"/>
        <v>2018</v>
      </c>
      <c r="B11868" s="72" t="s">
        <v>2228</v>
      </c>
      <c r="C11868" s="73" t="s">
        <v>138</v>
      </c>
      <c r="D11868" s="74" t="str">
        <f t="shared" si="371"/>
        <v>dez/2018</v>
      </c>
      <c r="E11868" s="53">
        <v>43446</v>
      </c>
      <c r="F11868" s="75" t="s">
        <v>3301</v>
      </c>
      <c r="G11868" s="72" t="s">
        <v>2229</v>
      </c>
      <c r="H11868" s="49" t="s">
        <v>2382</v>
      </c>
      <c r="I11868" s="49" t="s">
        <v>562</v>
      </c>
      <c r="J11868" s="76">
        <v>-6.03</v>
      </c>
      <c r="K11868" s="83" t="str">
        <f>IFERROR(IFERROR(VLOOKUP(I11868,'DE-PARA'!B:D,3,0),VLOOKUP(I11868,'DE-PARA'!C:D,2,0)),"NÃO ENCONTRADO")</f>
        <v>Outras Saídas</v>
      </c>
      <c r="L11868" s="50" t="str">
        <f>VLOOKUP(K11868,'Base -Receita-Despesa'!$B:$AS,1,FALSE)</f>
        <v>Outras Saídas</v>
      </c>
    </row>
    <row r="11869" spans="1:12" ht="15" customHeight="1" x14ac:dyDescent="0.3">
      <c r="A11869" s="82" t="str">
        <f t="shared" si="370"/>
        <v>2018</v>
      </c>
      <c r="B11869" s="72" t="s">
        <v>2228</v>
      </c>
      <c r="C11869" s="73" t="s">
        <v>138</v>
      </c>
      <c r="D11869" s="74" t="str">
        <f t="shared" si="371"/>
        <v>dez/2018</v>
      </c>
      <c r="E11869" s="53">
        <v>43446</v>
      </c>
      <c r="F11869" s="75" t="s">
        <v>2502</v>
      </c>
      <c r="G11869" s="72" t="s">
        <v>2229</v>
      </c>
      <c r="H11869" s="49" t="s">
        <v>1605</v>
      </c>
      <c r="I11869" s="49" t="s">
        <v>118</v>
      </c>
      <c r="J11869" s="76">
        <v>-1298.8499999999999</v>
      </c>
      <c r="K11869" s="83" t="str">
        <f>IFERROR(IFERROR(VLOOKUP(I11869,'DE-PARA'!B:D,3,0),VLOOKUP(I11869,'DE-PARA'!C:D,2,0)),"NÃO ENCONTRADO")</f>
        <v>Serviços</v>
      </c>
      <c r="L11869" s="50" t="str">
        <f>VLOOKUP(K11869,'Base -Receita-Despesa'!$B:$AS,1,FALSE)</f>
        <v>Serviços</v>
      </c>
    </row>
    <row r="11870" spans="1:12" ht="15" customHeight="1" x14ac:dyDescent="0.3">
      <c r="A11870" s="82" t="str">
        <f t="shared" si="370"/>
        <v>2018</v>
      </c>
      <c r="B11870" s="72" t="s">
        <v>2228</v>
      </c>
      <c r="C11870" s="73" t="s">
        <v>138</v>
      </c>
      <c r="D11870" s="74" t="str">
        <f t="shared" si="371"/>
        <v>dez/2018</v>
      </c>
      <c r="E11870" s="53">
        <v>43446</v>
      </c>
      <c r="F11870" s="75" t="s">
        <v>2502</v>
      </c>
      <c r="G11870" s="72" t="s">
        <v>2229</v>
      </c>
      <c r="H11870" s="49" t="s">
        <v>1605</v>
      </c>
      <c r="I11870" s="49" t="s">
        <v>562</v>
      </c>
      <c r="J11870" s="76">
        <v>-107.27</v>
      </c>
      <c r="K11870" s="83" t="str">
        <f>IFERROR(IFERROR(VLOOKUP(I11870,'DE-PARA'!B:D,3,0),VLOOKUP(I11870,'DE-PARA'!C:D,2,0)),"NÃO ENCONTRADO")</f>
        <v>Outras Saídas</v>
      </c>
      <c r="L11870" s="50" t="str">
        <f>VLOOKUP(K11870,'Base -Receita-Despesa'!$B:$AS,1,FALSE)</f>
        <v>Outras Saídas</v>
      </c>
    </row>
    <row r="11871" spans="1:12" ht="15" customHeight="1" x14ac:dyDescent="0.3">
      <c r="A11871" s="82" t="str">
        <f t="shared" si="370"/>
        <v>2018</v>
      </c>
      <c r="B11871" s="72" t="s">
        <v>2228</v>
      </c>
      <c r="C11871" s="73" t="s">
        <v>138</v>
      </c>
      <c r="D11871" s="74" t="str">
        <f t="shared" si="371"/>
        <v>dez/2018</v>
      </c>
      <c r="E11871" s="53">
        <v>43446</v>
      </c>
      <c r="F11871" s="75" t="s">
        <v>3302</v>
      </c>
      <c r="G11871" s="72" t="s">
        <v>2229</v>
      </c>
      <c r="H11871" s="49" t="s">
        <v>3198</v>
      </c>
      <c r="I11871" s="49" t="s">
        <v>181</v>
      </c>
      <c r="J11871" s="76">
        <v>-149.57</v>
      </c>
      <c r="K11871" s="83" t="str">
        <f>IFERROR(IFERROR(VLOOKUP(I11871,'DE-PARA'!B:D,3,0),VLOOKUP(I11871,'DE-PARA'!C:D,2,0)),"NÃO ENCONTRADO")</f>
        <v>Serviços</v>
      </c>
      <c r="L11871" s="50" t="str">
        <f>VLOOKUP(K11871,'Base -Receita-Despesa'!$B:$AS,1,FALSE)</f>
        <v>Serviços</v>
      </c>
    </row>
    <row r="11872" spans="1:12" ht="15" customHeight="1" x14ac:dyDescent="0.3">
      <c r="A11872" s="82" t="str">
        <f t="shared" si="370"/>
        <v>2018</v>
      </c>
      <c r="B11872" s="72" t="s">
        <v>2228</v>
      </c>
      <c r="C11872" s="73" t="s">
        <v>138</v>
      </c>
      <c r="D11872" s="74" t="str">
        <f t="shared" si="371"/>
        <v>dez/2018</v>
      </c>
      <c r="E11872" s="53">
        <v>43446</v>
      </c>
      <c r="F11872" s="75" t="s">
        <v>3302</v>
      </c>
      <c r="G11872" s="72" t="s">
        <v>2229</v>
      </c>
      <c r="H11872" s="49" t="s">
        <v>3198</v>
      </c>
      <c r="I11872" s="49" t="s">
        <v>562</v>
      </c>
      <c r="J11872" s="76">
        <v>-12.34</v>
      </c>
      <c r="K11872" s="83" t="str">
        <f>IFERROR(IFERROR(VLOOKUP(I11872,'DE-PARA'!B:D,3,0),VLOOKUP(I11872,'DE-PARA'!C:D,2,0)),"NÃO ENCONTRADO")</f>
        <v>Outras Saídas</v>
      </c>
      <c r="L11872" s="50" t="str">
        <f>VLOOKUP(K11872,'Base -Receita-Despesa'!$B:$AS,1,FALSE)</f>
        <v>Outras Saídas</v>
      </c>
    </row>
    <row r="11873" spans="1:12" ht="15" customHeight="1" x14ac:dyDescent="0.3">
      <c r="A11873" s="82" t="str">
        <f t="shared" si="370"/>
        <v>2018</v>
      </c>
      <c r="B11873" s="72" t="s">
        <v>2228</v>
      </c>
      <c r="C11873" s="73" t="s">
        <v>138</v>
      </c>
      <c r="D11873" s="74" t="str">
        <f t="shared" si="371"/>
        <v>dez/2018</v>
      </c>
      <c r="E11873" s="53">
        <v>43446</v>
      </c>
      <c r="F11873" s="75" t="s">
        <v>3303</v>
      </c>
      <c r="G11873" s="72" t="s">
        <v>2229</v>
      </c>
      <c r="H11873" s="49" t="s">
        <v>3198</v>
      </c>
      <c r="I11873" s="49" t="s">
        <v>181</v>
      </c>
      <c r="J11873" s="76">
        <v>-253.16</v>
      </c>
      <c r="K11873" s="83" t="str">
        <f>IFERROR(IFERROR(VLOOKUP(I11873,'DE-PARA'!B:D,3,0),VLOOKUP(I11873,'DE-PARA'!C:D,2,0)),"NÃO ENCONTRADO")</f>
        <v>Serviços</v>
      </c>
      <c r="L11873" s="50" t="str">
        <f>VLOOKUP(K11873,'Base -Receita-Despesa'!$B:$AS,1,FALSE)</f>
        <v>Serviços</v>
      </c>
    </row>
    <row r="11874" spans="1:12" ht="15" customHeight="1" x14ac:dyDescent="0.3">
      <c r="A11874" s="82" t="str">
        <f t="shared" si="370"/>
        <v>2018</v>
      </c>
      <c r="B11874" s="72" t="s">
        <v>2228</v>
      </c>
      <c r="C11874" s="73" t="s">
        <v>138</v>
      </c>
      <c r="D11874" s="74" t="str">
        <f t="shared" si="371"/>
        <v>dez/2018</v>
      </c>
      <c r="E11874" s="53">
        <v>43446</v>
      </c>
      <c r="F11874" s="75" t="s">
        <v>3303</v>
      </c>
      <c r="G11874" s="72" t="s">
        <v>2229</v>
      </c>
      <c r="H11874" s="49" t="s">
        <v>3198</v>
      </c>
      <c r="I11874" s="49" t="s">
        <v>562</v>
      </c>
      <c r="J11874" s="76">
        <v>-20.9</v>
      </c>
      <c r="K11874" s="83" t="str">
        <f>IFERROR(IFERROR(VLOOKUP(I11874,'DE-PARA'!B:D,3,0),VLOOKUP(I11874,'DE-PARA'!C:D,2,0)),"NÃO ENCONTRADO")</f>
        <v>Outras Saídas</v>
      </c>
      <c r="L11874" s="50" t="str">
        <f>VLOOKUP(K11874,'Base -Receita-Despesa'!$B:$AS,1,FALSE)</f>
        <v>Outras Saídas</v>
      </c>
    </row>
    <row r="11875" spans="1:12" ht="15" customHeight="1" x14ac:dyDescent="0.3">
      <c r="A11875" s="82" t="str">
        <f t="shared" si="370"/>
        <v>2018</v>
      </c>
      <c r="B11875" s="72" t="s">
        <v>2228</v>
      </c>
      <c r="C11875" s="73" t="s">
        <v>138</v>
      </c>
      <c r="D11875" s="74" t="str">
        <f t="shared" si="371"/>
        <v>dez/2018</v>
      </c>
      <c r="E11875" s="53">
        <v>43446</v>
      </c>
      <c r="F11875" s="75" t="s">
        <v>3304</v>
      </c>
      <c r="G11875" s="72" t="s">
        <v>2229</v>
      </c>
      <c r="H11875" s="49" t="s">
        <v>3305</v>
      </c>
      <c r="I11875" s="49" t="s">
        <v>2198</v>
      </c>
      <c r="J11875" s="76">
        <v>-38.4</v>
      </c>
      <c r="K11875" s="83" t="str">
        <f>IFERROR(IFERROR(VLOOKUP(I11875,'DE-PARA'!B:D,3,0),VLOOKUP(I11875,'DE-PARA'!C:D,2,0)),"NÃO ENCONTRADO")</f>
        <v>Serviços</v>
      </c>
      <c r="L11875" s="50" t="str">
        <f>VLOOKUP(K11875,'Base -Receita-Despesa'!$B:$AS,1,FALSE)</f>
        <v>Serviços</v>
      </c>
    </row>
    <row r="11876" spans="1:12" ht="15" customHeight="1" x14ac:dyDescent="0.3">
      <c r="A11876" s="82" t="str">
        <f t="shared" si="370"/>
        <v>2018</v>
      </c>
      <c r="B11876" s="72" t="s">
        <v>2228</v>
      </c>
      <c r="C11876" s="73" t="s">
        <v>138</v>
      </c>
      <c r="D11876" s="74" t="str">
        <f t="shared" si="371"/>
        <v>dez/2018</v>
      </c>
      <c r="E11876" s="53">
        <v>43446</v>
      </c>
      <c r="F11876" s="75" t="s">
        <v>3304</v>
      </c>
      <c r="G11876" s="72" t="s">
        <v>2229</v>
      </c>
      <c r="H11876" s="49" t="s">
        <v>3305</v>
      </c>
      <c r="I11876" s="49" t="s">
        <v>562</v>
      </c>
      <c r="J11876" s="76">
        <v>-3.16</v>
      </c>
      <c r="K11876" s="83" t="str">
        <f>IFERROR(IFERROR(VLOOKUP(I11876,'DE-PARA'!B:D,3,0),VLOOKUP(I11876,'DE-PARA'!C:D,2,0)),"NÃO ENCONTRADO")</f>
        <v>Outras Saídas</v>
      </c>
      <c r="L11876" s="50" t="str">
        <f>VLOOKUP(K11876,'Base -Receita-Despesa'!$B:$AS,1,FALSE)</f>
        <v>Outras Saídas</v>
      </c>
    </row>
    <row r="11877" spans="1:12" ht="15" customHeight="1" x14ac:dyDescent="0.3">
      <c r="A11877" s="82" t="str">
        <f t="shared" si="370"/>
        <v>2018</v>
      </c>
      <c r="B11877" s="72" t="s">
        <v>2228</v>
      </c>
      <c r="C11877" s="73" t="s">
        <v>138</v>
      </c>
      <c r="D11877" s="74" t="str">
        <f t="shared" si="371"/>
        <v>dez/2018</v>
      </c>
      <c r="E11877" s="53">
        <v>43446</v>
      </c>
      <c r="F11877" s="75" t="s">
        <v>3101</v>
      </c>
      <c r="G11877" s="72" t="s">
        <v>2229</v>
      </c>
      <c r="H11877" s="49" t="s">
        <v>3305</v>
      </c>
      <c r="I11877" s="49" t="s">
        <v>2198</v>
      </c>
      <c r="J11877" s="76">
        <v>-36.479999999999997</v>
      </c>
      <c r="K11877" s="83" t="str">
        <f>IFERROR(IFERROR(VLOOKUP(I11877,'DE-PARA'!B:D,3,0),VLOOKUP(I11877,'DE-PARA'!C:D,2,0)),"NÃO ENCONTRADO")</f>
        <v>Serviços</v>
      </c>
      <c r="L11877" s="50" t="str">
        <f>VLOOKUP(K11877,'Base -Receita-Despesa'!$B:$AS,1,FALSE)</f>
        <v>Serviços</v>
      </c>
    </row>
    <row r="11878" spans="1:12" ht="15" customHeight="1" x14ac:dyDescent="0.3">
      <c r="A11878" s="82" t="str">
        <f t="shared" si="370"/>
        <v>2018</v>
      </c>
      <c r="B11878" s="72" t="s">
        <v>2228</v>
      </c>
      <c r="C11878" s="73" t="s">
        <v>138</v>
      </c>
      <c r="D11878" s="74" t="str">
        <f t="shared" si="371"/>
        <v>dez/2018</v>
      </c>
      <c r="E11878" s="53">
        <v>43446</v>
      </c>
      <c r="F11878" s="75" t="s">
        <v>3101</v>
      </c>
      <c r="G11878" s="72" t="s">
        <v>2229</v>
      </c>
      <c r="H11878" s="49" t="s">
        <v>3305</v>
      </c>
      <c r="I11878" s="49" t="s">
        <v>562</v>
      </c>
      <c r="J11878" s="76">
        <v>-3.0131997733711056</v>
      </c>
      <c r="K11878" s="83" t="str">
        <f>IFERROR(IFERROR(VLOOKUP(I11878,'DE-PARA'!B:D,3,0),VLOOKUP(I11878,'DE-PARA'!C:D,2,0)),"NÃO ENCONTRADO")</f>
        <v>Outras Saídas</v>
      </c>
      <c r="L11878" s="50" t="str">
        <f>VLOOKUP(K11878,'Base -Receita-Despesa'!$B:$AS,1,FALSE)</f>
        <v>Outras Saídas</v>
      </c>
    </row>
    <row r="11879" spans="1:12" ht="15" customHeight="1" x14ac:dyDescent="0.3">
      <c r="A11879" s="82" t="str">
        <f t="shared" si="370"/>
        <v>2018</v>
      </c>
      <c r="B11879" s="72" t="s">
        <v>2228</v>
      </c>
      <c r="C11879" s="73" t="s">
        <v>138</v>
      </c>
      <c r="D11879" s="74" t="str">
        <f t="shared" si="371"/>
        <v>dez/2018</v>
      </c>
      <c r="E11879" s="53">
        <v>43446</v>
      </c>
      <c r="F11879" s="75" t="s">
        <v>3306</v>
      </c>
      <c r="G11879" s="72" t="s">
        <v>2229</v>
      </c>
      <c r="H11879" s="49" t="s">
        <v>2654</v>
      </c>
      <c r="I11879" s="49" t="s">
        <v>120</v>
      </c>
      <c r="J11879" s="76">
        <v>-23.97</v>
      </c>
      <c r="K11879" s="83" t="str">
        <f>IFERROR(IFERROR(VLOOKUP(I11879,'DE-PARA'!B:D,3,0),VLOOKUP(I11879,'DE-PARA'!C:D,2,0)),"NÃO ENCONTRADO")</f>
        <v>Serviços</v>
      </c>
      <c r="L11879" s="50" t="str">
        <f>VLOOKUP(K11879,'Base -Receita-Despesa'!$B:$AS,1,FALSE)</f>
        <v>Serviços</v>
      </c>
    </row>
    <row r="11880" spans="1:12" ht="15" customHeight="1" x14ac:dyDescent="0.3">
      <c r="A11880" s="82" t="str">
        <f t="shared" si="370"/>
        <v>2018</v>
      </c>
      <c r="B11880" s="72" t="s">
        <v>2228</v>
      </c>
      <c r="C11880" s="73" t="s">
        <v>138</v>
      </c>
      <c r="D11880" s="74" t="str">
        <f t="shared" si="371"/>
        <v>dez/2018</v>
      </c>
      <c r="E11880" s="53">
        <v>43446</v>
      </c>
      <c r="F11880" s="75" t="s">
        <v>3306</v>
      </c>
      <c r="G11880" s="72" t="s">
        <v>2229</v>
      </c>
      <c r="H11880" s="49" t="s">
        <v>2654</v>
      </c>
      <c r="I11880" s="49" t="s">
        <v>562</v>
      </c>
      <c r="J11880" s="76">
        <v>-1.9790000000000001</v>
      </c>
      <c r="K11880" s="83" t="str">
        <f>IFERROR(IFERROR(VLOOKUP(I11880,'DE-PARA'!B:D,3,0),VLOOKUP(I11880,'DE-PARA'!C:D,2,0)),"NÃO ENCONTRADO")</f>
        <v>Outras Saídas</v>
      </c>
      <c r="L11880" s="50" t="str">
        <f>VLOOKUP(K11880,'Base -Receita-Despesa'!$B:$AS,1,FALSE)</f>
        <v>Outras Saídas</v>
      </c>
    </row>
    <row r="11881" spans="1:12" ht="15" customHeight="1" x14ac:dyDescent="0.3">
      <c r="A11881" s="82" t="str">
        <f t="shared" si="370"/>
        <v>2018</v>
      </c>
      <c r="B11881" s="72" t="s">
        <v>2228</v>
      </c>
      <c r="C11881" s="73" t="s">
        <v>138</v>
      </c>
      <c r="D11881" s="74" t="str">
        <f t="shared" si="371"/>
        <v>dez/2018</v>
      </c>
      <c r="E11881" s="53">
        <v>43446</v>
      </c>
      <c r="F11881" s="75" t="s">
        <v>3307</v>
      </c>
      <c r="G11881" s="72" t="s">
        <v>2229</v>
      </c>
      <c r="H11881" s="49" t="s">
        <v>2351</v>
      </c>
      <c r="I11881" s="49" t="s">
        <v>145</v>
      </c>
      <c r="J11881" s="76">
        <v>-329.77</v>
      </c>
      <c r="K11881" s="83" t="str">
        <f>IFERROR(IFERROR(VLOOKUP(I11881,'DE-PARA'!B:D,3,0),VLOOKUP(I11881,'DE-PARA'!C:D,2,0)),"NÃO ENCONTRADO")</f>
        <v>Serviços</v>
      </c>
      <c r="L11881" s="50" t="str">
        <f>VLOOKUP(K11881,'Base -Receita-Despesa'!$B:$AS,1,FALSE)</f>
        <v>Serviços</v>
      </c>
    </row>
    <row r="11882" spans="1:12" ht="15" customHeight="1" x14ac:dyDescent="0.3">
      <c r="A11882" s="82" t="str">
        <f t="shared" ref="A11882:A11945" si="372">IF(K11882="NÃO ENCONTRADO",0,RIGHT(D11882,4))</f>
        <v>2018</v>
      </c>
      <c r="B11882" s="72" t="s">
        <v>2228</v>
      </c>
      <c r="C11882" s="73" t="s">
        <v>138</v>
      </c>
      <c r="D11882" s="74" t="str">
        <f t="shared" si="371"/>
        <v>dez/2018</v>
      </c>
      <c r="E11882" s="53">
        <v>43446</v>
      </c>
      <c r="F11882" s="75" t="s">
        <v>3307</v>
      </c>
      <c r="G11882" s="72" t="s">
        <v>2229</v>
      </c>
      <c r="H11882" s="49" t="s">
        <v>2351</v>
      </c>
      <c r="I11882" s="49" t="s">
        <v>562</v>
      </c>
      <c r="J11882" s="76">
        <v>-27.232784135977344</v>
      </c>
      <c r="K11882" s="83" t="str">
        <f>IFERROR(IFERROR(VLOOKUP(I11882,'DE-PARA'!B:D,3,0),VLOOKUP(I11882,'DE-PARA'!C:D,2,0)),"NÃO ENCONTRADO")</f>
        <v>Outras Saídas</v>
      </c>
      <c r="L11882" s="50" t="str">
        <f>VLOOKUP(K11882,'Base -Receita-Despesa'!$B:$AS,1,FALSE)</f>
        <v>Outras Saídas</v>
      </c>
    </row>
    <row r="11883" spans="1:12" ht="15" customHeight="1" x14ac:dyDescent="0.3">
      <c r="A11883" s="82" t="str">
        <f t="shared" si="372"/>
        <v>2018</v>
      </c>
      <c r="B11883" s="72" t="s">
        <v>2228</v>
      </c>
      <c r="C11883" s="73" t="s">
        <v>138</v>
      </c>
      <c r="D11883" s="74" t="str">
        <f t="shared" si="371"/>
        <v>dez/2018</v>
      </c>
      <c r="E11883" s="53">
        <v>43446</v>
      </c>
      <c r="F11883" s="75" t="s">
        <v>3308</v>
      </c>
      <c r="G11883" s="72" t="s">
        <v>2229</v>
      </c>
      <c r="H11883" s="49" t="s">
        <v>2370</v>
      </c>
      <c r="I11883" s="49" t="s">
        <v>145</v>
      </c>
      <c r="J11883" s="76">
        <v>-79.86</v>
      </c>
      <c r="K11883" s="83" t="str">
        <f>IFERROR(IFERROR(VLOOKUP(I11883,'DE-PARA'!B:D,3,0),VLOOKUP(I11883,'DE-PARA'!C:D,2,0)),"NÃO ENCONTRADO")</f>
        <v>Serviços</v>
      </c>
      <c r="L11883" s="50" t="str">
        <f>VLOOKUP(K11883,'Base -Receita-Despesa'!$B:$AS,1,FALSE)</f>
        <v>Serviços</v>
      </c>
    </row>
    <row r="11884" spans="1:12" ht="15" customHeight="1" x14ac:dyDescent="0.3">
      <c r="A11884" s="82" t="str">
        <f t="shared" si="372"/>
        <v>2018</v>
      </c>
      <c r="B11884" s="72" t="s">
        <v>2228</v>
      </c>
      <c r="C11884" s="73" t="s">
        <v>138</v>
      </c>
      <c r="D11884" s="74" t="str">
        <f t="shared" si="371"/>
        <v>dez/2018</v>
      </c>
      <c r="E11884" s="53">
        <v>43446</v>
      </c>
      <c r="F11884" s="75" t="s">
        <v>3308</v>
      </c>
      <c r="G11884" s="72" t="s">
        <v>2229</v>
      </c>
      <c r="H11884" s="49" t="s">
        <v>2370</v>
      </c>
      <c r="I11884" s="49" t="s">
        <v>562</v>
      </c>
      <c r="J11884" s="76">
        <v>-14.88</v>
      </c>
      <c r="K11884" s="83" t="str">
        <f>IFERROR(IFERROR(VLOOKUP(I11884,'DE-PARA'!B:D,3,0),VLOOKUP(I11884,'DE-PARA'!C:D,2,0)),"NÃO ENCONTRADO")</f>
        <v>Outras Saídas</v>
      </c>
      <c r="L11884" s="50" t="str">
        <f>VLOOKUP(K11884,'Base -Receita-Despesa'!$B:$AS,1,FALSE)</f>
        <v>Outras Saídas</v>
      </c>
    </row>
    <row r="11885" spans="1:12" ht="15" customHeight="1" x14ac:dyDescent="0.3">
      <c r="A11885" s="82" t="str">
        <f t="shared" si="372"/>
        <v>2018</v>
      </c>
      <c r="B11885" s="72" t="s">
        <v>2228</v>
      </c>
      <c r="C11885" s="73" t="s">
        <v>138</v>
      </c>
      <c r="D11885" s="74" t="str">
        <f t="shared" si="371"/>
        <v>dez/2018</v>
      </c>
      <c r="E11885" s="53">
        <v>43446</v>
      </c>
      <c r="F11885" s="75" t="s">
        <v>3309</v>
      </c>
      <c r="G11885" s="72" t="s">
        <v>2229</v>
      </c>
      <c r="H11885" s="49" t="s">
        <v>257</v>
      </c>
      <c r="I11885" s="49" t="s">
        <v>145</v>
      </c>
      <c r="J11885" s="76">
        <v>-13.19</v>
      </c>
      <c r="K11885" s="83" t="str">
        <f>IFERROR(IFERROR(VLOOKUP(I11885,'DE-PARA'!B:D,3,0),VLOOKUP(I11885,'DE-PARA'!C:D,2,0)),"NÃO ENCONTRADO")</f>
        <v>Serviços</v>
      </c>
      <c r="L11885" s="50" t="str">
        <f>VLOOKUP(K11885,'Base -Receita-Despesa'!$B:$AS,1,FALSE)</f>
        <v>Serviços</v>
      </c>
    </row>
    <row r="11886" spans="1:12" ht="15" customHeight="1" x14ac:dyDescent="0.3">
      <c r="A11886" s="82" t="str">
        <f t="shared" si="372"/>
        <v>2018</v>
      </c>
      <c r="B11886" s="72" t="s">
        <v>2228</v>
      </c>
      <c r="C11886" s="73" t="s">
        <v>138</v>
      </c>
      <c r="D11886" s="74" t="str">
        <f t="shared" si="371"/>
        <v>dez/2018</v>
      </c>
      <c r="E11886" s="53">
        <v>43446</v>
      </c>
      <c r="F11886" s="75" t="s">
        <v>3309</v>
      </c>
      <c r="G11886" s="72" t="s">
        <v>2229</v>
      </c>
      <c r="H11886" s="49" t="s">
        <v>257</v>
      </c>
      <c r="I11886" s="49" t="s">
        <v>562</v>
      </c>
      <c r="J11886" s="76">
        <v>-2.459930424322287</v>
      </c>
      <c r="K11886" s="83" t="str">
        <f>IFERROR(IFERROR(VLOOKUP(I11886,'DE-PARA'!B:D,3,0),VLOOKUP(I11886,'DE-PARA'!C:D,2,0)),"NÃO ENCONTRADO")</f>
        <v>Outras Saídas</v>
      </c>
      <c r="L11886" s="50" t="str">
        <f>VLOOKUP(K11886,'Base -Receita-Despesa'!$B:$AS,1,FALSE)</f>
        <v>Outras Saídas</v>
      </c>
    </row>
    <row r="11887" spans="1:12" ht="15" customHeight="1" x14ac:dyDescent="0.3">
      <c r="A11887" s="82" t="str">
        <f t="shared" si="372"/>
        <v>2018</v>
      </c>
      <c r="B11887" s="72" t="s">
        <v>2228</v>
      </c>
      <c r="C11887" s="73" t="s">
        <v>138</v>
      </c>
      <c r="D11887" s="74" t="str">
        <f t="shared" si="371"/>
        <v>dez/2018</v>
      </c>
      <c r="E11887" s="53">
        <v>43446</v>
      </c>
      <c r="F11887" s="75" t="s">
        <v>2729</v>
      </c>
      <c r="G11887" s="72" t="s">
        <v>2229</v>
      </c>
      <c r="H11887" s="49" t="s">
        <v>3189</v>
      </c>
      <c r="I11887" s="49" t="s">
        <v>2176</v>
      </c>
      <c r="J11887" s="76">
        <v>-5573.5</v>
      </c>
      <c r="K11887" s="83" t="str">
        <f>IFERROR(IFERROR(VLOOKUP(I11887,'DE-PARA'!B:D,3,0),VLOOKUP(I11887,'DE-PARA'!C:D,2,0)),"NÃO ENCONTRADO")</f>
        <v>Pessoal</v>
      </c>
      <c r="L11887" s="50" t="str">
        <f>VLOOKUP(K11887,'Base -Receita-Despesa'!$B:$AS,1,FALSE)</f>
        <v>Pessoal</v>
      </c>
    </row>
    <row r="11888" spans="1:12" ht="15" customHeight="1" x14ac:dyDescent="0.3">
      <c r="A11888" s="82" t="str">
        <f t="shared" si="372"/>
        <v>2018</v>
      </c>
      <c r="B11888" s="72" t="s">
        <v>2228</v>
      </c>
      <c r="C11888" s="73" t="s">
        <v>138</v>
      </c>
      <c r="D11888" s="74" t="str">
        <f t="shared" si="371"/>
        <v>dez/2018</v>
      </c>
      <c r="E11888" s="53">
        <v>43446</v>
      </c>
      <c r="F11888" s="75" t="s">
        <v>2729</v>
      </c>
      <c r="G11888" s="72" t="s">
        <v>2229</v>
      </c>
      <c r="H11888" s="49" t="s">
        <v>3189</v>
      </c>
      <c r="I11888" s="49" t="s">
        <v>562</v>
      </c>
      <c r="J11888" s="76">
        <v>-1039.4558165246603</v>
      </c>
      <c r="K11888" s="83" t="str">
        <f>IFERROR(IFERROR(VLOOKUP(I11888,'DE-PARA'!B:D,3,0),VLOOKUP(I11888,'DE-PARA'!C:D,2,0)),"NÃO ENCONTRADO")</f>
        <v>Outras Saídas</v>
      </c>
      <c r="L11888" s="50" t="str">
        <f>VLOOKUP(K11888,'Base -Receita-Despesa'!$B:$AS,1,FALSE)</f>
        <v>Outras Saídas</v>
      </c>
    </row>
    <row r="11889" spans="1:12" ht="15" customHeight="1" x14ac:dyDescent="0.3">
      <c r="A11889" s="82" t="str">
        <f t="shared" si="372"/>
        <v>2018</v>
      </c>
      <c r="B11889" s="72" t="s">
        <v>2228</v>
      </c>
      <c r="C11889" s="73" t="s">
        <v>138</v>
      </c>
      <c r="D11889" s="74" t="str">
        <f t="shared" si="371"/>
        <v>dez/2018</v>
      </c>
      <c r="E11889" s="53">
        <v>43446</v>
      </c>
      <c r="F11889" s="75" t="s">
        <v>2793</v>
      </c>
      <c r="G11889" s="72" t="s">
        <v>2229</v>
      </c>
      <c r="H11889" s="49" t="s">
        <v>3189</v>
      </c>
      <c r="I11889" s="49" t="s">
        <v>2176</v>
      </c>
      <c r="J11889" s="76">
        <v>-6871.32</v>
      </c>
      <c r="K11889" s="83" t="str">
        <f>IFERROR(IFERROR(VLOOKUP(I11889,'DE-PARA'!B:D,3,0),VLOOKUP(I11889,'DE-PARA'!C:D,2,0)),"NÃO ENCONTRADO")</f>
        <v>Pessoal</v>
      </c>
      <c r="L11889" s="50" t="str">
        <f>VLOOKUP(K11889,'Base -Receita-Despesa'!$B:$AS,1,FALSE)</f>
        <v>Pessoal</v>
      </c>
    </row>
    <row r="11890" spans="1:12" ht="15" customHeight="1" x14ac:dyDescent="0.3">
      <c r="A11890" s="82" t="str">
        <f t="shared" si="372"/>
        <v>2018</v>
      </c>
      <c r="B11890" s="72" t="s">
        <v>2228</v>
      </c>
      <c r="C11890" s="73" t="s">
        <v>138</v>
      </c>
      <c r="D11890" s="74" t="str">
        <f t="shared" si="371"/>
        <v>dez/2018</v>
      </c>
      <c r="E11890" s="53">
        <v>43446</v>
      </c>
      <c r="F11890" s="75" t="s">
        <v>2793</v>
      </c>
      <c r="G11890" s="72" t="s">
        <v>2229</v>
      </c>
      <c r="H11890" s="49" t="s">
        <v>3189</v>
      </c>
      <c r="I11890" s="49" t="s">
        <v>562</v>
      </c>
      <c r="J11890" s="76">
        <v>-1281.4987963043382</v>
      </c>
      <c r="K11890" s="83" t="str">
        <f>IFERROR(IFERROR(VLOOKUP(I11890,'DE-PARA'!B:D,3,0),VLOOKUP(I11890,'DE-PARA'!C:D,2,0)),"NÃO ENCONTRADO")</f>
        <v>Outras Saídas</v>
      </c>
      <c r="L11890" s="50" t="str">
        <f>VLOOKUP(K11890,'Base -Receita-Despesa'!$B:$AS,1,FALSE)</f>
        <v>Outras Saídas</v>
      </c>
    </row>
    <row r="11891" spans="1:12" ht="15" customHeight="1" x14ac:dyDescent="0.3">
      <c r="A11891" s="82" t="str">
        <f t="shared" si="372"/>
        <v>2018</v>
      </c>
      <c r="B11891" s="72" t="s">
        <v>2228</v>
      </c>
      <c r="C11891" s="73" t="s">
        <v>138</v>
      </c>
      <c r="D11891" s="74" t="str">
        <f t="shared" si="371"/>
        <v>dez/2018</v>
      </c>
      <c r="E11891" s="53">
        <v>43446</v>
      </c>
      <c r="F11891" s="75" t="s">
        <v>2794</v>
      </c>
      <c r="G11891" s="72" t="s">
        <v>2229</v>
      </c>
      <c r="H11891" s="49" t="s">
        <v>3189</v>
      </c>
      <c r="I11891" s="49" t="s">
        <v>2176</v>
      </c>
      <c r="J11891" s="76">
        <v>-3907.14</v>
      </c>
      <c r="K11891" s="83" t="str">
        <f>IFERROR(IFERROR(VLOOKUP(I11891,'DE-PARA'!B:D,3,0),VLOOKUP(I11891,'DE-PARA'!C:D,2,0)),"NÃO ENCONTRADO")</f>
        <v>Pessoal</v>
      </c>
      <c r="L11891" s="50" t="str">
        <f>VLOOKUP(K11891,'Base -Receita-Despesa'!$B:$AS,1,FALSE)</f>
        <v>Pessoal</v>
      </c>
    </row>
    <row r="11892" spans="1:12" ht="15" customHeight="1" x14ac:dyDescent="0.3">
      <c r="A11892" s="82" t="str">
        <f t="shared" si="372"/>
        <v>2018</v>
      </c>
      <c r="B11892" s="72" t="s">
        <v>2228</v>
      </c>
      <c r="C11892" s="73" t="s">
        <v>138</v>
      </c>
      <c r="D11892" s="74" t="str">
        <f t="shared" si="371"/>
        <v>dez/2018</v>
      </c>
      <c r="E11892" s="53">
        <v>43446</v>
      </c>
      <c r="F11892" s="75" t="s">
        <v>2794</v>
      </c>
      <c r="G11892" s="72" t="s">
        <v>2229</v>
      </c>
      <c r="H11892" s="49" t="s">
        <v>3189</v>
      </c>
      <c r="I11892" s="49" t="s">
        <v>562</v>
      </c>
      <c r="J11892" s="76">
        <v>-728.68025459337241</v>
      </c>
      <c r="K11892" s="83" t="str">
        <f>IFERROR(IFERROR(VLOOKUP(I11892,'DE-PARA'!B:D,3,0),VLOOKUP(I11892,'DE-PARA'!C:D,2,0)),"NÃO ENCONTRADO")</f>
        <v>Outras Saídas</v>
      </c>
      <c r="L11892" s="50" t="str">
        <f>VLOOKUP(K11892,'Base -Receita-Despesa'!$B:$AS,1,FALSE)</f>
        <v>Outras Saídas</v>
      </c>
    </row>
    <row r="11893" spans="1:12" ht="15" customHeight="1" x14ac:dyDescent="0.3">
      <c r="A11893" s="82" t="str">
        <f t="shared" si="372"/>
        <v>2018</v>
      </c>
      <c r="B11893" s="72" t="s">
        <v>2228</v>
      </c>
      <c r="C11893" s="73" t="s">
        <v>138</v>
      </c>
      <c r="D11893" s="74" t="str">
        <f t="shared" si="371"/>
        <v>dez/2018</v>
      </c>
      <c r="E11893" s="53">
        <v>43446</v>
      </c>
      <c r="F11893" s="75" t="s">
        <v>2720</v>
      </c>
      <c r="G11893" s="72" t="s">
        <v>2229</v>
      </c>
      <c r="H11893" s="49" t="s">
        <v>3189</v>
      </c>
      <c r="I11893" s="49" t="s">
        <v>2176</v>
      </c>
      <c r="J11893" s="76">
        <v>-158.4</v>
      </c>
      <c r="K11893" s="83" t="str">
        <f>IFERROR(IFERROR(VLOOKUP(I11893,'DE-PARA'!B:D,3,0),VLOOKUP(I11893,'DE-PARA'!C:D,2,0)),"NÃO ENCONTRADO")</f>
        <v>Pessoal</v>
      </c>
      <c r="L11893" s="50" t="str">
        <f>VLOOKUP(K11893,'Base -Receita-Despesa'!$B:$AS,1,FALSE)</f>
        <v>Pessoal</v>
      </c>
    </row>
    <row r="11894" spans="1:12" ht="15" customHeight="1" x14ac:dyDescent="0.3">
      <c r="A11894" s="82" t="str">
        <f t="shared" si="372"/>
        <v>2018</v>
      </c>
      <c r="B11894" s="72" t="s">
        <v>2228</v>
      </c>
      <c r="C11894" s="73" t="s">
        <v>138</v>
      </c>
      <c r="D11894" s="74" t="str">
        <f t="shared" si="371"/>
        <v>dez/2018</v>
      </c>
      <c r="E11894" s="53">
        <v>43446</v>
      </c>
      <c r="F11894" s="75" t="s">
        <v>2720</v>
      </c>
      <c r="G11894" s="72" t="s">
        <v>2229</v>
      </c>
      <c r="H11894" s="49" t="s">
        <v>3189</v>
      </c>
      <c r="I11894" s="49" t="s">
        <v>562</v>
      </c>
      <c r="J11894" s="76">
        <v>-29.541545050238842</v>
      </c>
      <c r="K11894" s="83" t="str">
        <f>IFERROR(IFERROR(VLOOKUP(I11894,'DE-PARA'!B:D,3,0),VLOOKUP(I11894,'DE-PARA'!C:D,2,0)),"NÃO ENCONTRADO")</f>
        <v>Outras Saídas</v>
      </c>
      <c r="L11894" s="50" t="str">
        <f>VLOOKUP(K11894,'Base -Receita-Despesa'!$B:$AS,1,FALSE)</f>
        <v>Outras Saídas</v>
      </c>
    </row>
    <row r="11895" spans="1:12" ht="15" customHeight="1" x14ac:dyDescent="0.3">
      <c r="A11895" s="82" t="str">
        <f t="shared" si="372"/>
        <v>2018</v>
      </c>
      <c r="B11895" s="72" t="s">
        <v>2228</v>
      </c>
      <c r="C11895" s="73" t="s">
        <v>138</v>
      </c>
      <c r="D11895" s="74" t="str">
        <f t="shared" si="371"/>
        <v>dez/2018</v>
      </c>
      <c r="E11895" s="53">
        <v>43446</v>
      </c>
      <c r="F11895" s="75" t="s">
        <v>3310</v>
      </c>
      <c r="G11895" s="72" t="s">
        <v>2229</v>
      </c>
      <c r="H11895" s="49" t="s">
        <v>2353</v>
      </c>
      <c r="I11895" s="49" t="s">
        <v>179</v>
      </c>
      <c r="J11895" s="76">
        <v>-771.09</v>
      </c>
      <c r="K11895" s="83" t="str">
        <f>IFERROR(IFERROR(VLOOKUP(I11895,'DE-PARA'!B:D,3,0),VLOOKUP(I11895,'DE-PARA'!C:D,2,0)),"NÃO ENCONTRADO")</f>
        <v>Serviços</v>
      </c>
      <c r="L11895" s="50" t="str">
        <f>VLOOKUP(K11895,'Base -Receita-Despesa'!$B:$AS,1,FALSE)</f>
        <v>Serviços</v>
      </c>
    </row>
    <row r="11896" spans="1:12" ht="15" customHeight="1" x14ac:dyDescent="0.3">
      <c r="A11896" s="82" t="str">
        <f t="shared" si="372"/>
        <v>2018</v>
      </c>
      <c r="B11896" s="72" t="s">
        <v>2228</v>
      </c>
      <c r="C11896" s="73" t="s">
        <v>138</v>
      </c>
      <c r="D11896" s="74" t="str">
        <f t="shared" si="371"/>
        <v>dez/2018</v>
      </c>
      <c r="E11896" s="53">
        <v>43446</v>
      </c>
      <c r="F11896" s="75" t="s">
        <v>3310</v>
      </c>
      <c r="G11896" s="72" t="s">
        <v>2229</v>
      </c>
      <c r="H11896" s="49" t="s">
        <v>2353</v>
      </c>
      <c r="I11896" s="49" t="s">
        <v>562</v>
      </c>
      <c r="J11896" s="76">
        <v>-143.80801750497898</v>
      </c>
      <c r="K11896" s="83" t="str">
        <f>IFERROR(IFERROR(VLOOKUP(I11896,'DE-PARA'!B:D,3,0),VLOOKUP(I11896,'DE-PARA'!C:D,2,0)),"NÃO ENCONTRADO")</f>
        <v>Outras Saídas</v>
      </c>
      <c r="L11896" s="50" t="str">
        <f>VLOOKUP(K11896,'Base -Receita-Despesa'!$B:$AS,1,FALSE)</f>
        <v>Outras Saídas</v>
      </c>
    </row>
    <row r="11897" spans="1:12" ht="15" customHeight="1" x14ac:dyDescent="0.3">
      <c r="A11897" s="82" t="str">
        <f t="shared" si="372"/>
        <v>2018</v>
      </c>
      <c r="B11897" s="72" t="s">
        <v>2228</v>
      </c>
      <c r="C11897" s="73" t="s">
        <v>138</v>
      </c>
      <c r="D11897" s="74" t="str">
        <f t="shared" si="371"/>
        <v>dez/2018</v>
      </c>
      <c r="E11897" s="53">
        <v>43446</v>
      </c>
      <c r="F11897" s="75" t="s">
        <v>3311</v>
      </c>
      <c r="G11897" s="72" t="s">
        <v>2229</v>
      </c>
      <c r="H11897" s="49" t="s">
        <v>2353</v>
      </c>
      <c r="I11897" s="49" t="s">
        <v>179</v>
      </c>
      <c r="J11897" s="76">
        <v>-74.13</v>
      </c>
      <c r="K11897" s="83" t="str">
        <f>IFERROR(IFERROR(VLOOKUP(I11897,'DE-PARA'!B:D,3,0),VLOOKUP(I11897,'DE-PARA'!C:D,2,0)),"NÃO ENCONTRADO")</f>
        <v>Serviços</v>
      </c>
      <c r="L11897" s="50" t="str">
        <f>VLOOKUP(K11897,'Base -Receita-Despesa'!$B:$AS,1,FALSE)</f>
        <v>Serviços</v>
      </c>
    </row>
    <row r="11898" spans="1:12" ht="15" customHeight="1" x14ac:dyDescent="0.3">
      <c r="A11898" s="82" t="str">
        <f t="shared" si="372"/>
        <v>2018</v>
      </c>
      <c r="B11898" s="72" t="s">
        <v>2228</v>
      </c>
      <c r="C11898" s="73" t="s">
        <v>138</v>
      </c>
      <c r="D11898" s="74" t="str">
        <f t="shared" si="371"/>
        <v>dez/2018</v>
      </c>
      <c r="E11898" s="53">
        <v>43446</v>
      </c>
      <c r="F11898" s="75" t="s">
        <v>3311</v>
      </c>
      <c r="G11898" s="72" t="s">
        <v>2229</v>
      </c>
      <c r="H11898" s="49" t="s">
        <v>2353</v>
      </c>
      <c r="I11898" s="49" t="s">
        <v>562</v>
      </c>
      <c r="J11898" s="76">
        <v>-13.825219283928062</v>
      </c>
      <c r="K11898" s="83" t="str">
        <f>IFERROR(IFERROR(VLOOKUP(I11898,'DE-PARA'!B:D,3,0),VLOOKUP(I11898,'DE-PARA'!C:D,2,0)),"NÃO ENCONTRADO")</f>
        <v>Outras Saídas</v>
      </c>
      <c r="L11898" s="50" t="str">
        <f>VLOOKUP(K11898,'Base -Receita-Despesa'!$B:$AS,1,FALSE)</f>
        <v>Outras Saídas</v>
      </c>
    </row>
    <row r="11899" spans="1:12" ht="15" customHeight="1" x14ac:dyDescent="0.3">
      <c r="A11899" s="82" t="str">
        <f t="shared" si="372"/>
        <v>2018</v>
      </c>
      <c r="B11899" s="72" t="s">
        <v>2228</v>
      </c>
      <c r="C11899" s="73" t="s">
        <v>138</v>
      </c>
      <c r="D11899" s="74" t="str">
        <f t="shared" si="371"/>
        <v>dez/2018</v>
      </c>
      <c r="E11899" s="53">
        <v>43446</v>
      </c>
      <c r="F11899" s="75" t="s">
        <v>3312</v>
      </c>
      <c r="G11899" s="72" t="s">
        <v>2229</v>
      </c>
      <c r="H11899" s="49" t="s">
        <v>2382</v>
      </c>
      <c r="I11899" s="49" t="s">
        <v>200</v>
      </c>
      <c r="J11899" s="76">
        <v>-73.13</v>
      </c>
      <c r="K11899" s="83" t="str">
        <f>IFERROR(IFERROR(VLOOKUP(I11899,'DE-PARA'!B:D,3,0),VLOOKUP(I11899,'DE-PARA'!C:D,2,0)),"NÃO ENCONTRADO")</f>
        <v>Serviços</v>
      </c>
      <c r="L11899" s="50" t="str">
        <f>VLOOKUP(K11899,'Base -Receita-Despesa'!$B:$AS,1,FALSE)</f>
        <v>Serviços</v>
      </c>
    </row>
    <row r="11900" spans="1:12" ht="15" customHeight="1" x14ac:dyDescent="0.3">
      <c r="A11900" s="82" t="str">
        <f t="shared" si="372"/>
        <v>2018</v>
      </c>
      <c r="B11900" s="72" t="s">
        <v>2228</v>
      </c>
      <c r="C11900" s="73" t="s">
        <v>138</v>
      </c>
      <c r="D11900" s="74" t="str">
        <f t="shared" si="371"/>
        <v>dez/2018</v>
      </c>
      <c r="E11900" s="53">
        <v>43446</v>
      </c>
      <c r="F11900" s="75" t="s">
        <v>3312</v>
      </c>
      <c r="G11900" s="72" t="s">
        <v>2229</v>
      </c>
      <c r="H11900" s="49" t="s">
        <v>2382</v>
      </c>
      <c r="I11900" s="49" t="s">
        <v>562</v>
      </c>
      <c r="J11900" s="76">
        <v>-13.638719630833121</v>
      </c>
      <c r="K11900" s="83" t="str">
        <f>IFERROR(IFERROR(VLOOKUP(I11900,'DE-PARA'!B:D,3,0),VLOOKUP(I11900,'DE-PARA'!C:D,2,0)),"NÃO ENCONTRADO")</f>
        <v>Outras Saídas</v>
      </c>
      <c r="L11900" s="50" t="str">
        <f>VLOOKUP(K11900,'Base -Receita-Despesa'!$B:$AS,1,FALSE)</f>
        <v>Outras Saídas</v>
      </c>
    </row>
    <row r="11901" spans="1:12" ht="15" customHeight="1" x14ac:dyDescent="0.3">
      <c r="A11901" s="82" t="str">
        <f t="shared" si="372"/>
        <v>2018</v>
      </c>
      <c r="B11901" s="72" t="s">
        <v>2228</v>
      </c>
      <c r="C11901" s="73" t="s">
        <v>138</v>
      </c>
      <c r="D11901" s="74" t="str">
        <f t="shared" si="371"/>
        <v>dez/2018</v>
      </c>
      <c r="E11901" s="53">
        <v>43446</v>
      </c>
      <c r="F11901" s="75" t="s">
        <v>3313</v>
      </c>
      <c r="G11901" s="72" t="s">
        <v>2229</v>
      </c>
      <c r="H11901" s="49" t="s">
        <v>1605</v>
      </c>
      <c r="I11901" s="49" t="s">
        <v>118</v>
      </c>
      <c r="J11901" s="76">
        <v>-1298.8499999999999</v>
      </c>
      <c r="K11901" s="83" t="str">
        <f>IFERROR(IFERROR(VLOOKUP(I11901,'DE-PARA'!B:D,3,0),VLOOKUP(I11901,'DE-PARA'!C:D,2,0)),"NÃO ENCONTRADO")</f>
        <v>Serviços</v>
      </c>
      <c r="L11901" s="50" t="str">
        <f>VLOOKUP(K11901,'Base -Receita-Despesa'!$B:$AS,1,FALSE)</f>
        <v>Serviços</v>
      </c>
    </row>
    <row r="11902" spans="1:12" ht="15" customHeight="1" x14ac:dyDescent="0.3">
      <c r="A11902" s="82" t="str">
        <f t="shared" si="372"/>
        <v>2018</v>
      </c>
      <c r="B11902" s="72" t="s">
        <v>2228</v>
      </c>
      <c r="C11902" s="73" t="s">
        <v>138</v>
      </c>
      <c r="D11902" s="74" t="str">
        <f t="shared" si="371"/>
        <v>dez/2018</v>
      </c>
      <c r="E11902" s="53">
        <v>43446</v>
      </c>
      <c r="F11902" s="75" t="s">
        <v>3313</v>
      </c>
      <c r="G11902" s="72" t="s">
        <v>2229</v>
      </c>
      <c r="H11902" s="49" t="s">
        <v>1605</v>
      </c>
      <c r="I11902" s="49" t="s">
        <v>562</v>
      </c>
      <c r="J11902" s="76">
        <v>-242.23507442236564</v>
      </c>
      <c r="K11902" s="83" t="str">
        <f>IFERROR(IFERROR(VLOOKUP(I11902,'DE-PARA'!B:D,3,0),VLOOKUP(I11902,'DE-PARA'!C:D,2,0)),"NÃO ENCONTRADO")</f>
        <v>Outras Saídas</v>
      </c>
      <c r="L11902" s="50" t="str">
        <f>VLOOKUP(K11902,'Base -Receita-Despesa'!$B:$AS,1,FALSE)</f>
        <v>Outras Saídas</v>
      </c>
    </row>
    <row r="11903" spans="1:12" ht="15" customHeight="1" x14ac:dyDescent="0.3">
      <c r="A11903" s="82" t="str">
        <f t="shared" si="372"/>
        <v>2018</v>
      </c>
      <c r="B11903" s="72" t="s">
        <v>2228</v>
      </c>
      <c r="C11903" s="73" t="s">
        <v>138</v>
      </c>
      <c r="D11903" s="74" t="str">
        <f t="shared" si="371"/>
        <v>dez/2018</v>
      </c>
      <c r="E11903" s="53">
        <v>43446</v>
      </c>
      <c r="F11903" s="75" t="s">
        <v>3314</v>
      </c>
      <c r="G11903" s="72" t="s">
        <v>2229</v>
      </c>
      <c r="H11903" s="49" t="s">
        <v>3198</v>
      </c>
      <c r="I11903" s="49" t="s">
        <v>181</v>
      </c>
      <c r="J11903" s="76">
        <v>-253.16</v>
      </c>
      <c r="K11903" s="83" t="str">
        <f>IFERROR(IFERROR(VLOOKUP(I11903,'DE-PARA'!B:D,3,0),VLOOKUP(I11903,'DE-PARA'!C:D,2,0)),"NÃO ENCONTRADO")</f>
        <v>Serviços</v>
      </c>
      <c r="L11903" s="50" t="str">
        <f>VLOOKUP(K11903,'Base -Receita-Despesa'!$B:$AS,1,FALSE)</f>
        <v>Serviços</v>
      </c>
    </row>
    <row r="11904" spans="1:12" ht="15" customHeight="1" x14ac:dyDescent="0.3">
      <c r="A11904" s="82" t="str">
        <f t="shared" si="372"/>
        <v>2018</v>
      </c>
      <c r="B11904" s="72" t="s">
        <v>2228</v>
      </c>
      <c r="C11904" s="73" t="s">
        <v>138</v>
      </c>
      <c r="D11904" s="74" t="str">
        <f t="shared" si="371"/>
        <v>dez/2018</v>
      </c>
      <c r="E11904" s="53">
        <v>43446</v>
      </c>
      <c r="F11904" s="75" t="s">
        <v>3314</v>
      </c>
      <c r="G11904" s="72" t="s">
        <v>2229</v>
      </c>
      <c r="H11904" s="49" t="s">
        <v>3198</v>
      </c>
      <c r="I11904" s="49" t="s">
        <v>562</v>
      </c>
      <c r="J11904" s="76">
        <v>-47.214252177515561</v>
      </c>
      <c r="K11904" s="83" t="str">
        <f>IFERROR(IFERROR(VLOOKUP(I11904,'DE-PARA'!B:D,3,0),VLOOKUP(I11904,'DE-PARA'!C:D,2,0)),"NÃO ENCONTRADO")</f>
        <v>Outras Saídas</v>
      </c>
      <c r="L11904" s="50" t="str">
        <f>VLOOKUP(K11904,'Base -Receita-Despesa'!$B:$AS,1,FALSE)</f>
        <v>Outras Saídas</v>
      </c>
    </row>
    <row r="11905" spans="1:12" ht="15" customHeight="1" x14ac:dyDescent="0.3">
      <c r="A11905" s="82" t="str">
        <f t="shared" si="372"/>
        <v>2018</v>
      </c>
      <c r="B11905" s="72" t="s">
        <v>2228</v>
      </c>
      <c r="C11905" s="73" t="s">
        <v>138</v>
      </c>
      <c r="D11905" s="74" t="str">
        <f t="shared" si="371"/>
        <v>dez/2018</v>
      </c>
      <c r="E11905" s="53">
        <v>43446</v>
      </c>
      <c r="F11905" s="75" t="s">
        <v>3315</v>
      </c>
      <c r="G11905" s="72" t="s">
        <v>2229</v>
      </c>
      <c r="H11905" s="49" t="s">
        <v>3198</v>
      </c>
      <c r="I11905" s="49" t="s">
        <v>181</v>
      </c>
      <c r="J11905" s="76">
        <v>-149.57</v>
      </c>
      <c r="K11905" s="83" t="str">
        <f>IFERROR(IFERROR(VLOOKUP(I11905,'DE-PARA'!B:D,3,0),VLOOKUP(I11905,'DE-PARA'!C:D,2,0)),"NÃO ENCONTRADO")</f>
        <v>Serviços</v>
      </c>
      <c r="L11905" s="50" t="str">
        <f>VLOOKUP(K11905,'Base -Receita-Despesa'!$B:$AS,1,FALSE)</f>
        <v>Serviços</v>
      </c>
    </row>
    <row r="11906" spans="1:12" ht="15" customHeight="1" x14ac:dyDescent="0.3">
      <c r="A11906" s="82" t="str">
        <f t="shared" si="372"/>
        <v>2018</v>
      </c>
      <c r="B11906" s="72" t="s">
        <v>2228</v>
      </c>
      <c r="C11906" s="73" t="s">
        <v>138</v>
      </c>
      <c r="D11906" s="74" t="str">
        <f t="shared" si="371"/>
        <v>dez/2018</v>
      </c>
      <c r="E11906" s="53">
        <v>43446</v>
      </c>
      <c r="F11906" s="75" t="s">
        <v>3315</v>
      </c>
      <c r="G11906" s="72" t="s">
        <v>2229</v>
      </c>
      <c r="H11906" s="49" t="s">
        <v>3198</v>
      </c>
      <c r="I11906" s="49" t="s">
        <v>562</v>
      </c>
      <c r="J11906" s="76">
        <v>-27.894753113410498</v>
      </c>
      <c r="K11906" s="83" t="str">
        <f>IFERROR(IFERROR(VLOOKUP(I11906,'DE-PARA'!B:D,3,0),VLOOKUP(I11906,'DE-PARA'!C:D,2,0)),"NÃO ENCONTRADO")</f>
        <v>Outras Saídas</v>
      </c>
      <c r="L11906" s="50" t="str">
        <f>VLOOKUP(K11906,'Base -Receita-Despesa'!$B:$AS,1,FALSE)</f>
        <v>Outras Saídas</v>
      </c>
    </row>
    <row r="11907" spans="1:12" ht="15" customHeight="1" x14ac:dyDescent="0.3">
      <c r="A11907" s="82" t="str">
        <f t="shared" si="372"/>
        <v>2018</v>
      </c>
      <c r="B11907" s="72" t="s">
        <v>2228</v>
      </c>
      <c r="C11907" s="73" t="s">
        <v>138</v>
      </c>
      <c r="D11907" s="74" t="str">
        <f t="shared" si="371"/>
        <v>dez/2018</v>
      </c>
      <c r="E11907" s="53">
        <v>43446</v>
      </c>
      <c r="F11907" s="75" t="s">
        <v>3316</v>
      </c>
      <c r="G11907" s="72" t="s">
        <v>2229</v>
      </c>
      <c r="H11907" s="49" t="s">
        <v>3305</v>
      </c>
      <c r="I11907" s="49" t="s">
        <v>2198</v>
      </c>
      <c r="J11907" s="76">
        <v>-40.32</v>
      </c>
      <c r="K11907" s="83" t="str">
        <f>IFERROR(IFERROR(VLOOKUP(I11907,'DE-PARA'!B:D,3,0),VLOOKUP(I11907,'DE-PARA'!C:D,2,0)),"NÃO ENCONTRADO")</f>
        <v>Serviços</v>
      </c>
      <c r="L11907" s="50" t="str">
        <f>VLOOKUP(K11907,'Base -Receita-Despesa'!$B:$AS,1,FALSE)</f>
        <v>Serviços</v>
      </c>
    </row>
    <row r="11908" spans="1:12" ht="15" customHeight="1" x14ac:dyDescent="0.3">
      <c r="A11908" s="82" t="str">
        <f t="shared" si="372"/>
        <v>2018</v>
      </c>
      <c r="B11908" s="72" t="s">
        <v>2228</v>
      </c>
      <c r="C11908" s="73" t="s">
        <v>138</v>
      </c>
      <c r="D11908" s="74" t="str">
        <f t="shared" ref="D11908:D11971" si="373">TEXT(E11908,"mmm/aaaa")</f>
        <v>dez/2018</v>
      </c>
      <c r="E11908" s="53">
        <v>43446</v>
      </c>
      <c r="F11908" s="75" t="s">
        <v>3316</v>
      </c>
      <c r="G11908" s="72" t="s">
        <v>2229</v>
      </c>
      <c r="H11908" s="49" t="s">
        <v>3305</v>
      </c>
      <c r="I11908" s="49" t="s">
        <v>562</v>
      </c>
      <c r="J11908" s="76">
        <v>-7.5196660127880683</v>
      </c>
      <c r="K11908" s="83" t="str">
        <f>IFERROR(IFERROR(VLOOKUP(I11908,'DE-PARA'!B:D,3,0),VLOOKUP(I11908,'DE-PARA'!C:D,2,0)),"NÃO ENCONTRADO")</f>
        <v>Outras Saídas</v>
      </c>
      <c r="L11908" s="50" t="str">
        <f>VLOOKUP(K11908,'Base -Receita-Despesa'!$B:$AS,1,FALSE)</f>
        <v>Outras Saídas</v>
      </c>
    </row>
    <row r="11909" spans="1:12" ht="15" customHeight="1" x14ac:dyDescent="0.3">
      <c r="A11909" s="82" t="str">
        <f t="shared" si="372"/>
        <v>2018</v>
      </c>
      <c r="B11909" s="72" t="s">
        <v>2228</v>
      </c>
      <c r="C11909" s="73" t="s">
        <v>138</v>
      </c>
      <c r="D11909" s="74" t="str">
        <f t="shared" si="373"/>
        <v>dez/2018</v>
      </c>
      <c r="E11909" s="53">
        <v>43446</v>
      </c>
      <c r="F11909" s="75" t="s">
        <v>3317</v>
      </c>
      <c r="G11909" s="72" t="s">
        <v>2229</v>
      </c>
      <c r="H11909" s="49" t="s">
        <v>2353</v>
      </c>
      <c r="I11909" s="49" t="s">
        <v>179</v>
      </c>
      <c r="J11909" s="76">
        <v>-382.5</v>
      </c>
      <c r="K11909" s="83" t="str">
        <f>IFERROR(IFERROR(VLOOKUP(I11909,'DE-PARA'!B:D,3,0),VLOOKUP(I11909,'DE-PARA'!C:D,2,0)),"NÃO ENCONTRADO")</f>
        <v>Serviços</v>
      </c>
      <c r="L11909" s="50" t="str">
        <f>VLOOKUP(K11909,'Base -Receita-Despesa'!$B:$AS,1,FALSE)</f>
        <v>Serviços</v>
      </c>
    </row>
    <row r="11910" spans="1:12" ht="15" customHeight="1" x14ac:dyDescent="0.3">
      <c r="A11910" s="82" t="str">
        <f t="shared" si="372"/>
        <v>2018</v>
      </c>
      <c r="B11910" s="72" t="s">
        <v>2228</v>
      </c>
      <c r="C11910" s="73" t="s">
        <v>138</v>
      </c>
      <c r="D11910" s="74" t="str">
        <f t="shared" si="373"/>
        <v>dez/2018</v>
      </c>
      <c r="E11910" s="53">
        <v>43446</v>
      </c>
      <c r="F11910" s="75" t="s">
        <v>3317</v>
      </c>
      <c r="G11910" s="72" t="s">
        <v>2229</v>
      </c>
      <c r="H11910" s="49" t="s">
        <v>2353</v>
      </c>
      <c r="I11910" s="49" t="s">
        <v>562</v>
      </c>
      <c r="J11910" s="76">
        <v>-71.336117308815389</v>
      </c>
      <c r="K11910" s="83" t="str">
        <f>IFERROR(IFERROR(VLOOKUP(I11910,'DE-PARA'!B:D,3,0),VLOOKUP(I11910,'DE-PARA'!C:D,2,0)),"NÃO ENCONTRADO")</f>
        <v>Outras Saídas</v>
      </c>
      <c r="L11910" s="50" t="str">
        <f>VLOOKUP(K11910,'Base -Receita-Despesa'!$B:$AS,1,FALSE)</f>
        <v>Outras Saídas</v>
      </c>
    </row>
    <row r="11911" spans="1:12" ht="15" customHeight="1" x14ac:dyDescent="0.3">
      <c r="A11911" s="82" t="str">
        <f t="shared" si="372"/>
        <v>2018</v>
      </c>
      <c r="B11911" s="72" t="s">
        <v>2228</v>
      </c>
      <c r="C11911" s="73" t="s">
        <v>138</v>
      </c>
      <c r="D11911" s="74" t="str">
        <f t="shared" si="373"/>
        <v>dez/2018</v>
      </c>
      <c r="E11911" s="53">
        <v>43446</v>
      </c>
      <c r="F11911" s="75" t="s">
        <v>3318</v>
      </c>
      <c r="G11911" s="72" t="s">
        <v>2229</v>
      </c>
      <c r="H11911" s="49" t="s">
        <v>2245</v>
      </c>
      <c r="I11911" s="49" t="s">
        <v>145</v>
      </c>
      <c r="J11911" s="76">
        <v>-58.44</v>
      </c>
      <c r="K11911" s="83" t="str">
        <f>IFERROR(IFERROR(VLOOKUP(I11911,'DE-PARA'!B:D,3,0),VLOOKUP(I11911,'DE-PARA'!C:D,2,0)),"NÃO ENCONTRADO")</f>
        <v>Serviços</v>
      </c>
      <c r="L11911" s="50" t="str">
        <f>VLOOKUP(K11911,'Base -Receita-Despesa'!$B:$AS,1,FALSE)</f>
        <v>Serviços</v>
      </c>
    </row>
    <row r="11912" spans="1:12" ht="15" customHeight="1" x14ac:dyDescent="0.3">
      <c r="A11912" s="82" t="str">
        <f t="shared" si="372"/>
        <v>2018</v>
      </c>
      <c r="B11912" s="72" t="s">
        <v>2228</v>
      </c>
      <c r="C11912" s="73" t="s">
        <v>138</v>
      </c>
      <c r="D11912" s="74" t="str">
        <f t="shared" si="373"/>
        <v>dez/2018</v>
      </c>
      <c r="E11912" s="53">
        <v>43446</v>
      </c>
      <c r="F11912" s="75" t="s">
        <v>3318</v>
      </c>
      <c r="G11912" s="72" t="s">
        <v>2229</v>
      </c>
      <c r="H11912" s="49" t="s">
        <v>2245</v>
      </c>
      <c r="I11912" s="49" t="s">
        <v>562</v>
      </c>
      <c r="J11912" s="76">
        <v>-10.89903972686842</v>
      </c>
      <c r="K11912" s="83" t="str">
        <f>IFERROR(IFERROR(VLOOKUP(I11912,'DE-PARA'!B:D,3,0),VLOOKUP(I11912,'DE-PARA'!C:D,2,0)),"NÃO ENCONTRADO")</f>
        <v>Outras Saídas</v>
      </c>
      <c r="L11912" s="50" t="str">
        <f>VLOOKUP(K11912,'Base -Receita-Despesa'!$B:$AS,1,FALSE)</f>
        <v>Outras Saídas</v>
      </c>
    </row>
    <row r="11913" spans="1:12" ht="15" customHeight="1" x14ac:dyDescent="0.3">
      <c r="A11913" s="82" t="str">
        <f t="shared" si="372"/>
        <v>2018</v>
      </c>
      <c r="B11913" s="72" t="s">
        <v>2228</v>
      </c>
      <c r="C11913" s="73" t="s">
        <v>138</v>
      </c>
      <c r="D11913" s="74" t="str">
        <f t="shared" si="373"/>
        <v>dez/2018</v>
      </c>
      <c r="E11913" s="53">
        <v>43446</v>
      </c>
      <c r="F11913" s="75" t="s">
        <v>2935</v>
      </c>
      <c r="G11913" s="72" t="s">
        <v>2229</v>
      </c>
      <c r="H11913" s="49" t="s">
        <v>2351</v>
      </c>
      <c r="I11913" s="49" t="s">
        <v>145</v>
      </c>
      <c r="J11913" s="76">
        <v>-329.7</v>
      </c>
      <c r="K11913" s="83" t="str">
        <f>IFERROR(IFERROR(VLOOKUP(I11913,'DE-PARA'!B:D,3,0),VLOOKUP(I11913,'DE-PARA'!C:D,2,0)),"NÃO ENCONTRADO")</f>
        <v>Serviços</v>
      </c>
      <c r="L11913" s="50" t="str">
        <f>VLOOKUP(K11913,'Base -Receita-Despesa'!$B:$AS,1,FALSE)</f>
        <v>Serviços</v>
      </c>
    </row>
    <row r="11914" spans="1:12" ht="15" customHeight="1" x14ac:dyDescent="0.3">
      <c r="A11914" s="82" t="str">
        <f t="shared" si="372"/>
        <v>2018</v>
      </c>
      <c r="B11914" s="72" t="s">
        <v>2228</v>
      </c>
      <c r="C11914" s="73" t="s">
        <v>138</v>
      </c>
      <c r="D11914" s="74" t="str">
        <f t="shared" si="373"/>
        <v>dez/2018</v>
      </c>
      <c r="E11914" s="53">
        <v>43446</v>
      </c>
      <c r="F11914" s="75" t="s">
        <v>2935</v>
      </c>
      <c r="G11914" s="72" t="s">
        <v>2229</v>
      </c>
      <c r="H11914" s="49" t="s">
        <v>2351</v>
      </c>
      <c r="I11914" s="49" t="s">
        <v>562</v>
      </c>
      <c r="J11914" s="76">
        <v>-61.488935625402434</v>
      </c>
      <c r="K11914" s="83" t="str">
        <f>IFERROR(IFERROR(VLOOKUP(I11914,'DE-PARA'!B:D,3,0),VLOOKUP(I11914,'DE-PARA'!C:D,2,0)),"NÃO ENCONTRADO")</f>
        <v>Outras Saídas</v>
      </c>
      <c r="L11914" s="50" t="str">
        <f>VLOOKUP(K11914,'Base -Receita-Despesa'!$B:$AS,1,FALSE)</f>
        <v>Outras Saídas</v>
      </c>
    </row>
    <row r="11915" spans="1:12" ht="15" customHeight="1" x14ac:dyDescent="0.3">
      <c r="A11915" s="82" t="str">
        <f t="shared" si="372"/>
        <v>2018</v>
      </c>
      <c r="B11915" s="72" t="s">
        <v>2228</v>
      </c>
      <c r="C11915" s="73" t="s">
        <v>138</v>
      </c>
      <c r="D11915" s="74" t="str">
        <f t="shared" si="373"/>
        <v>dez/2018</v>
      </c>
      <c r="E11915" s="53">
        <v>43446</v>
      </c>
      <c r="F11915" s="75" t="s">
        <v>3319</v>
      </c>
      <c r="G11915" s="72" t="s">
        <v>2229</v>
      </c>
      <c r="H11915" s="49" t="s">
        <v>3189</v>
      </c>
      <c r="I11915" s="49" t="s">
        <v>2176</v>
      </c>
      <c r="J11915" s="76">
        <v>-21301.09</v>
      </c>
      <c r="K11915" s="83" t="str">
        <f>IFERROR(IFERROR(VLOOKUP(I11915,'DE-PARA'!B:D,3,0),VLOOKUP(I11915,'DE-PARA'!C:D,2,0)),"NÃO ENCONTRADO")</f>
        <v>Pessoal</v>
      </c>
      <c r="L11915" s="50" t="str">
        <f>VLOOKUP(K11915,'Base -Receita-Despesa'!$B:$AS,1,FALSE)</f>
        <v>Pessoal</v>
      </c>
    </row>
    <row r="11916" spans="1:12" ht="15" customHeight="1" x14ac:dyDescent="0.3">
      <c r="A11916" s="82" t="str">
        <f t="shared" si="372"/>
        <v>2018</v>
      </c>
      <c r="B11916" s="72" t="s">
        <v>2228</v>
      </c>
      <c r="C11916" s="73" t="s">
        <v>138</v>
      </c>
      <c r="D11916" s="74" t="str">
        <f t="shared" si="373"/>
        <v>dez/2018</v>
      </c>
      <c r="E11916" s="53">
        <v>43446</v>
      </c>
      <c r="F11916" s="75" t="s">
        <v>3319</v>
      </c>
      <c r="G11916" s="72" t="s">
        <v>2229</v>
      </c>
      <c r="H11916" s="49" t="s">
        <v>3189</v>
      </c>
      <c r="I11916" s="49" t="s">
        <v>562</v>
      </c>
      <c r="J11916" s="76">
        <v>-3972.6485885985362</v>
      </c>
      <c r="K11916" s="83" t="str">
        <f>IFERROR(IFERROR(VLOOKUP(I11916,'DE-PARA'!B:D,3,0),VLOOKUP(I11916,'DE-PARA'!C:D,2,0)),"NÃO ENCONTRADO")</f>
        <v>Outras Saídas</v>
      </c>
      <c r="L11916" s="50" t="str">
        <f>VLOOKUP(K11916,'Base -Receita-Despesa'!$B:$AS,1,FALSE)</f>
        <v>Outras Saídas</v>
      </c>
    </row>
    <row r="11917" spans="1:12" ht="15" customHeight="1" x14ac:dyDescent="0.3">
      <c r="A11917" s="82" t="str">
        <f t="shared" si="372"/>
        <v>2018</v>
      </c>
      <c r="B11917" s="72" t="s">
        <v>2228</v>
      </c>
      <c r="C11917" s="73" t="s">
        <v>138</v>
      </c>
      <c r="D11917" s="74" t="str">
        <f t="shared" si="373"/>
        <v>dez/2018</v>
      </c>
      <c r="E11917" s="53">
        <v>43446</v>
      </c>
      <c r="F11917" s="75" t="s">
        <v>3320</v>
      </c>
      <c r="G11917" s="72" t="s">
        <v>2229</v>
      </c>
      <c r="H11917" s="49" t="s">
        <v>1605</v>
      </c>
      <c r="I11917" s="49" t="s">
        <v>118</v>
      </c>
      <c r="J11917" s="76">
        <v>-6039.66</v>
      </c>
      <c r="K11917" s="83" t="str">
        <f>IFERROR(IFERROR(VLOOKUP(I11917,'DE-PARA'!B:D,3,0),VLOOKUP(I11917,'DE-PARA'!C:D,2,0)),"NÃO ENCONTRADO")</f>
        <v>Serviços</v>
      </c>
      <c r="L11917" s="50" t="str">
        <f>VLOOKUP(K11917,'Base -Receita-Despesa'!$B:$AS,1,FALSE)</f>
        <v>Serviços</v>
      </c>
    </row>
    <row r="11918" spans="1:12" ht="15" customHeight="1" x14ac:dyDescent="0.3">
      <c r="A11918" s="82" t="str">
        <f t="shared" si="372"/>
        <v>2018</v>
      </c>
      <c r="B11918" s="72" t="s">
        <v>2228</v>
      </c>
      <c r="C11918" s="73" t="s">
        <v>138</v>
      </c>
      <c r="D11918" s="74" t="str">
        <f t="shared" si="373"/>
        <v>dez/2018</v>
      </c>
      <c r="E11918" s="53">
        <v>43446</v>
      </c>
      <c r="F11918" s="75" t="s">
        <v>3320</v>
      </c>
      <c r="G11918" s="72" t="s">
        <v>2229</v>
      </c>
      <c r="H11918" s="49" t="s">
        <v>1605</v>
      </c>
      <c r="I11918" s="49" t="s">
        <v>562</v>
      </c>
      <c r="J11918" s="76">
        <v>-1126.3952583935861</v>
      </c>
      <c r="K11918" s="83" t="str">
        <f>IFERROR(IFERROR(VLOOKUP(I11918,'DE-PARA'!B:D,3,0),VLOOKUP(I11918,'DE-PARA'!C:D,2,0)),"NÃO ENCONTRADO")</f>
        <v>Outras Saídas</v>
      </c>
      <c r="L11918" s="50" t="str">
        <f>VLOOKUP(K11918,'Base -Receita-Despesa'!$B:$AS,1,FALSE)</f>
        <v>Outras Saídas</v>
      </c>
    </row>
    <row r="11919" spans="1:12" ht="15" customHeight="1" x14ac:dyDescent="0.3">
      <c r="A11919" s="82" t="str">
        <f t="shared" si="372"/>
        <v>2018</v>
      </c>
      <c r="B11919" s="72" t="s">
        <v>2228</v>
      </c>
      <c r="C11919" s="73" t="s">
        <v>138</v>
      </c>
      <c r="D11919" s="74" t="str">
        <f t="shared" si="373"/>
        <v>dez/2018</v>
      </c>
      <c r="E11919" s="53">
        <v>43446</v>
      </c>
      <c r="F11919" s="75" t="s">
        <v>3321</v>
      </c>
      <c r="G11919" s="72" t="s">
        <v>2229</v>
      </c>
      <c r="H11919" s="49" t="s">
        <v>3198</v>
      </c>
      <c r="I11919" s="49" t="s">
        <v>181</v>
      </c>
      <c r="J11919" s="76">
        <v>-1177.19</v>
      </c>
      <c r="K11919" s="83" t="str">
        <f>IFERROR(IFERROR(VLOOKUP(I11919,'DE-PARA'!B:D,3,0),VLOOKUP(I11919,'DE-PARA'!C:D,2,0)),"NÃO ENCONTRADO")</f>
        <v>Serviços</v>
      </c>
      <c r="L11919" s="50" t="str">
        <f>VLOOKUP(K11919,'Base -Receita-Despesa'!$B:$AS,1,FALSE)</f>
        <v>Serviços</v>
      </c>
    </row>
    <row r="11920" spans="1:12" ht="15" customHeight="1" x14ac:dyDescent="0.3">
      <c r="A11920" s="82" t="str">
        <f t="shared" si="372"/>
        <v>2018</v>
      </c>
      <c r="B11920" s="72" t="s">
        <v>2228</v>
      </c>
      <c r="C11920" s="73" t="s">
        <v>138</v>
      </c>
      <c r="D11920" s="74" t="str">
        <f t="shared" si="373"/>
        <v>dez/2018</v>
      </c>
      <c r="E11920" s="53">
        <v>43446</v>
      </c>
      <c r="F11920" s="75" t="s">
        <v>3321</v>
      </c>
      <c r="G11920" s="72" t="s">
        <v>2229</v>
      </c>
      <c r="H11920" s="49" t="s">
        <v>3198</v>
      </c>
      <c r="I11920" s="49" t="s">
        <v>562</v>
      </c>
      <c r="J11920" s="76">
        <v>-219.54567545662266</v>
      </c>
      <c r="K11920" s="83" t="str">
        <f>IFERROR(IFERROR(VLOOKUP(I11920,'DE-PARA'!B:D,3,0),VLOOKUP(I11920,'DE-PARA'!C:D,2,0)),"NÃO ENCONTRADO")</f>
        <v>Outras Saídas</v>
      </c>
      <c r="L11920" s="50" t="str">
        <f>VLOOKUP(K11920,'Base -Receita-Despesa'!$B:$AS,1,FALSE)</f>
        <v>Outras Saídas</v>
      </c>
    </row>
    <row r="11921" spans="1:12" ht="15" customHeight="1" x14ac:dyDescent="0.3">
      <c r="A11921" s="82" t="str">
        <f t="shared" si="372"/>
        <v>2018</v>
      </c>
      <c r="B11921" s="72" t="s">
        <v>2228</v>
      </c>
      <c r="C11921" s="73" t="s">
        <v>138</v>
      </c>
      <c r="D11921" s="74" t="str">
        <f t="shared" si="373"/>
        <v>dez/2018</v>
      </c>
      <c r="E11921" s="53">
        <v>43446</v>
      </c>
      <c r="F11921" s="75" t="s">
        <v>3322</v>
      </c>
      <c r="G11921" s="72" t="s">
        <v>2229</v>
      </c>
      <c r="H11921" s="49" t="s">
        <v>3198</v>
      </c>
      <c r="I11921" s="49" t="s">
        <v>181</v>
      </c>
      <c r="J11921" s="76">
        <v>-695.5</v>
      </c>
      <c r="K11921" s="83" t="str">
        <f>IFERROR(IFERROR(VLOOKUP(I11921,'DE-PARA'!B:D,3,0),VLOOKUP(I11921,'DE-PARA'!C:D,2,0)),"NÃO ENCONTRADO")</f>
        <v>Serviços</v>
      </c>
      <c r="L11921" s="50" t="str">
        <f>VLOOKUP(K11921,'Base -Receita-Despesa'!$B:$AS,1,FALSE)</f>
        <v>Serviços</v>
      </c>
    </row>
    <row r="11922" spans="1:12" ht="15" customHeight="1" x14ac:dyDescent="0.3">
      <c r="A11922" s="82" t="str">
        <f t="shared" si="372"/>
        <v>2018</v>
      </c>
      <c r="B11922" s="72" t="s">
        <v>2228</v>
      </c>
      <c r="C11922" s="73" t="s">
        <v>138</v>
      </c>
      <c r="D11922" s="74" t="str">
        <f t="shared" si="373"/>
        <v>dez/2018</v>
      </c>
      <c r="E11922" s="53">
        <v>43446</v>
      </c>
      <c r="F11922" s="75" t="s">
        <v>3322</v>
      </c>
      <c r="G11922" s="72" t="s">
        <v>2229</v>
      </c>
      <c r="H11922" s="49" t="s">
        <v>3198</v>
      </c>
      <c r="I11922" s="49" t="s">
        <v>562</v>
      </c>
      <c r="J11922" s="76">
        <v>-129.71059665821241</v>
      </c>
      <c r="K11922" s="83" t="str">
        <f>IFERROR(IFERROR(VLOOKUP(I11922,'DE-PARA'!B:D,3,0),VLOOKUP(I11922,'DE-PARA'!C:D,2,0)),"NÃO ENCONTRADO")</f>
        <v>Outras Saídas</v>
      </c>
      <c r="L11922" s="50" t="str">
        <f>VLOOKUP(K11922,'Base -Receita-Despesa'!$B:$AS,1,FALSE)</f>
        <v>Outras Saídas</v>
      </c>
    </row>
    <row r="11923" spans="1:12" ht="15" customHeight="1" x14ac:dyDescent="0.3">
      <c r="A11923" s="82" t="str">
        <f t="shared" si="372"/>
        <v>2018</v>
      </c>
      <c r="B11923" s="72" t="s">
        <v>2228</v>
      </c>
      <c r="C11923" s="73" t="s">
        <v>138</v>
      </c>
      <c r="D11923" s="74" t="str">
        <f t="shared" si="373"/>
        <v>dez/2018</v>
      </c>
      <c r="E11923" s="53">
        <v>43446</v>
      </c>
      <c r="F11923" s="75" t="s">
        <v>3323</v>
      </c>
      <c r="G11923" s="72" t="s">
        <v>2229</v>
      </c>
      <c r="H11923" s="49" t="s">
        <v>2353</v>
      </c>
      <c r="I11923" s="49" t="s">
        <v>179</v>
      </c>
      <c r="J11923" s="76">
        <v>-2390.37</v>
      </c>
      <c r="K11923" s="83" t="str">
        <f>IFERROR(IFERROR(VLOOKUP(I11923,'DE-PARA'!B:D,3,0),VLOOKUP(I11923,'DE-PARA'!C:D,2,0)),"NÃO ENCONTRADO")</f>
        <v>Serviços</v>
      </c>
      <c r="L11923" s="50" t="str">
        <f>VLOOKUP(K11923,'Base -Receita-Despesa'!$B:$AS,1,FALSE)</f>
        <v>Serviços</v>
      </c>
    </row>
    <row r="11924" spans="1:12" ht="15" customHeight="1" x14ac:dyDescent="0.3">
      <c r="A11924" s="82" t="str">
        <f t="shared" si="372"/>
        <v>2018</v>
      </c>
      <c r="B11924" s="72" t="s">
        <v>2228</v>
      </c>
      <c r="C11924" s="73" t="s">
        <v>138</v>
      </c>
      <c r="D11924" s="74" t="str">
        <f t="shared" si="373"/>
        <v>dez/2018</v>
      </c>
      <c r="E11924" s="53">
        <v>43446</v>
      </c>
      <c r="F11924" s="75" t="s">
        <v>3323</v>
      </c>
      <c r="G11924" s="72" t="s">
        <v>2229</v>
      </c>
      <c r="H11924" s="49" t="s">
        <v>2353</v>
      </c>
      <c r="I11924" s="49" t="s">
        <v>562</v>
      </c>
      <c r="J11924" s="76">
        <v>-445.80347797827631</v>
      </c>
      <c r="K11924" s="83" t="str">
        <f>IFERROR(IFERROR(VLOOKUP(I11924,'DE-PARA'!B:D,3,0),VLOOKUP(I11924,'DE-PARA'!C:D,2,0)),"NÃO ENCONTRADO")</f>
        <v>Outras Saídas</v>
      </c>
      <c r="L11924" s="50" t="str">
        <f>VLOOKUP(K11924,'Base -Receita-Despesa'!$B:$AS,1,FALSE)</f>
        <v>Outras Saídas</v>
      </c>
    </row>
    <row r="11925" spans="1:12" ht="15" customHeight="1" x14ac:dyDescent="0.3">
      <c r="A11925" s="82" t="str">
        <f t="shared" si="372"/>
        <v>2018</v>
      </c>
      <c r="B11925" s="72" t="s">
        <v>2228</v>
      </c>
      <c r="C11925" s="73" t="s">
        <v>138</v>
      </c>
      <c r="D11925" s="74" t="str">
        <f t="shared" si="373"/>
        <v>dez/2018</v>
      </c>
      <c r="E11925" s="53">
        <v>43446</v>
      </c>
      <c r="F11925" s="75" t="s">
        <v>3324</v>
      </c>
      <c r="G11925" s="72" t="s">
        <v>2229</v>
      </c>
      <c r="H11925" s="49" t="s">
        <v>2353</v>
      </c>
      <c r="I11925" s="49" t="s">
        <v>179</v>
      </c>
      <c r="J11925" s="76">
        <v>-231.95</v>
      </c>
      <c r="K11925" s="83" t="str">
        <f>IFERROR(IFERROR(VLOOKUP(I11925,'DE-PARA'!B:D,3,0),VLOOKUP(I11925,'DE-PARA'!C:D,2,0)),"NÃO ENCONTRADO")</f>
        <v>Serviços</v>
      </c>
      <c r="L11925" s="50" t="str">
        <f>VLOOKUP(K11925,'Base -Receita-Despesa'!$B:$AS,1,FALSE)</f>
        <v>Serviços</v>
      </c>
    </row>
    <row r="11926" spans="1:12" ht="15" customHeight="1" x14ac:dyDescent="0.3">
      <c r="A11926" s="82" t="str">
        <f t="shared" si="372"/>
        <v>2018</v>
      </c>
      <c r="B11926" s="72" t="s">
        <v>2228</v>
      </c>
      <c r="C11926" s="73" t="s">
        <v>138</v>
      </c>
      <c r="D11926" s="74" t="str">
        <f t="shared" si="373"/>
        <v>dez/2018</v>
      </c>
      <c r="E11926" s="53">
        <v>43446</v>
      </c>
      <c r="F11926" s="75" t="s">
        <v>3324</v>
      </c>
      <c r="G11926" s="72" t="s">
        <v>2229</v>
      </c>
      <c r="H11926" s="49" t="s">
        <v>2353</v>
      </c>
      <c r="I11926" s="49" t="s">
        <v>562</v>
      </c>
      <c r="J11926" s="76">
        <v>-43.258623860348479</v>
      </c>
      <c r="K11926" s="83" t="str">
        <f>IFERROR(IFERROR(VLOOKUP(I11926,'DE-PARA'!B:D,3,0),VLOOKUP(I11926,'DE-PARA'!C:D,2,0)),"NÃO ENCONTRADO")</f>
        <v>Outras Saídas</v>
      </c>
      <c r="L11926" s="50" t="str">
        <f>VLOOKUP(K11926,'Base -Receita-Despesa'!$B:$AS,1,FALSE)</f>
        <v>Outras Saídas</v>
      </c>
    </row>
    <row r="11927" spans="1:12" ht="15" customHeight="1" x14ac:dyDescent="0.3">
      <c r="A11927" s="82" t="str">
        <f t="shared" si="372"/>
        <v>2018</v>
      </c>
      <c r="B11927" s="72" t="s">
        <v>2228</v>
      </c>
      <c r="C11927" s="73" t="s">
        <v>138</v>
      </c>
      <c r="D11927" s="74" t="str">
        <f t="shared" si="373"/>
        <v>dez/2018</v>
      </c>
      <c r="E11927" s="53">
        <v>43446</v>
      </c>
      <c r="F11927" s="75" t="s">
        <v>3325</v>
      </c>
      <c r="G11927" s="72" t="s">
        <v>2229</v>
      </c>
      <c r="H11927" s="49" t="s">
        <v>2353</v>
      </c>
      <c r="I11927" s="49" t="s">
        <v>188</v>
      </c>
      <c r="J11927" s="76">
        <v>-1185.75</v>
      </c>
      <c r="K11927" s="83" t="str">
        <f>IFERROR(IFERROR(VLOOKUP(I11927,'DE-PARA'!B:D,3,0),VLOOKUP(I11927,'DE-PARA'!C:D,2,0)),"NÃO ENCONTRADO")</f>
        <v>Serviços</v>
      </c>
      <c r="L11927" s="50" t="str">
        <f>VLOOKUP(K11927,'Base -Receita-Despesa'!$B:$AS,1,FALSE)</f>
        <v>Serviços</v>
      </c>
    </row>
    <row r="11928" spans="1:12" ht="15" customHeight="1" x14ac:dyDescent="0.3">
      <c r="A11928" s="82" t="str">
        <f t="shared" si="372"/>
        <v>2018</v>
      </c>
      <c r="B11928" s="72" t="s">
        <v>2228</v>
      </c>
      <c r="C11928" s="73" t="s">
        <v>138</v>
      </c>
      <c r="D11928" s="74" t="str">
        <f t="shared" si="373"/>
        <v>dez/2018</v>
      </c>
      <c r="E11928" s="53">
        <v>43446</v>
      </c>
      <c r="F11928" s="75" t="s">
        <v>3325</v>
      </c>
      <c r="G11928" s="72" t="s">
        <v>2229</v>
      </c>
      <c r="H11928" s="49" t="s">
        <v>2353</v>
      </c>
      <c r="I11928" s="49" t="s">
        <v>562</v>
      </c>
      <c r="J11928" s="76">
        <v>-221.14211356933913</v>
      </c>
      <c r="K11928" s="83" t="str">
        <f>IFERROR(IFERROR(VLOOKUP(I11928,'DE-PARA'!B:D,3,0),VLOOKUP(I11928,'DE-PARA'!C:D,2,0)),"NÃO ENCONTRADO")</f>
        <v>Outras Saídas</v>
      </c>
      <c r="L11928" s="50" t="str">
        <f>VLOOKUP(K11928,'Base -Receita-Despesa'!$B:$AS,1,FALSE)</f>
        <v>Outras Saídas</v>
      </c>
    </row>
    <row r="11929" spans="1:12" ht="15" customHeight="1" x14ac:dyDescent="0.3">
      <c r="A11929" s="82" t="str">
        <f t="shared" si="372"/>
        <v>2018</v>
      </c>
      <c r="B11929" s="72" t="s">
        <v>2228</v>
      </c>
      <c r="C11929" s="73" t="s">
        <v>138</v>
      </c>
      <c r="D11929" s="74" t="str">
        <f t="shared" si="373"/>
        <v>dez/2018</v>
      </c>
      <c r="E11929" s="53">
        <v>43446</v>
      </c>
      <c r="F11929" s="75" t="s">
        <v>3326</v>
      </c>
      <c r="G11929" s="72" t="s">
        <v>2229</v>
      </c>
      <c r="H11929" s="49" t="s">
        <v>257</v>
      </c>
      <c r="I11929" s="49" t="s">
        <v>145</v>
      </c>
      <c r="J11929" s="76">
        <v>-40.880000000000003</v>
      </c>
      <c r="K11929" s="83" t="str">
        <f>IFERROR(IFERROR(VLOOKUP(I11929,'DE-PARA'!B:D,3,0),VLOOKUP(I11929,'DE-PARA'!C:D,2,0)),"NÃO ENCONTRADO")</f>
        <v>Serviços</v>
      </c>
      <c r="L11929" s="50" t="str">
        <f>VLOOKUP(K11929,'Base -Receita-Despesa'!$B:$AS,1,FALSE)</f>
        <v>Serviços</v>
      </c>
    </row>
    <row r="11930" spans="1:12" ht="15" customHeight="1" x14ac:dyDescent="0.3">
      <c r="A11930" s="82" t="str">
        <f t="shared" si="372"/>
        <v>2018</v>
      </c>
      <c r="B11930" s="72" t="s">
        <v>2228</v>
      </c>
      <c r="C11930" s="73" t="s">
        <v>138</v>
      </c>
      <c r="D11930" s="74" t="str">
        <f t="shared" si="373"/>
        <v>dez/2018</v>
      </c>
      <c r="E11930" s="53">
        <v>43446</v>
      </c>
      <c r="F11930" s="75" t="s">
        <v>3326</v>
      </c>
      <c r="G11930" s="72" t="s">
        <v>2229</v>
      </c>
      <c r="H11930" s="49" t="s">
        <v>257</v>
      </c>
      <c r="I11930" s="49" t="s">
        <v>562</v>
      </c>
      <c r="J11930" s="76">
        <v>-7.6241109868982377</v>
      </c>
      <c r="K11930" s="83" t="str">
        <f>IFERROR(IFERROR(VLOOKUP(I11930,'DE-PARA'!B:D,3,0),VLOOKUP(I11930,'DE-PARA'!C:D,2,0)),"NÃO ENCONTRADO")</f>
        <v>Outras Saídas</v>
      </c>
      <c r="L11930" s="50" t="str">
        <f>VLOOKUP(K11930,'Base -Receita-Despesa'!$B:$AS,1,FALSE)</f>
        <v>Outras Saídas</v>
      </c>
    </row>
    <row r="11931" spans="1:12" ht="15" customHeight="1" x14ac:dyDescent="0.3">
      <c r="A11931" s="82" t="str">
        <f t="shared" si="372"/>
        <v>2018</v>
      </c>
      <c r="B11931" s="72" t="s">
        <v>2228</v>
      </c>
      <c r="C11931" s="73" t="s">
        <v>138</v>
      </c>
      <c r="D11931" s="74" t="str">
        <f t="shared" si="373"/>
        <v>dez/2018</v>
      </c>
      <c r="E11931" s="53">
        <v>43446</v>
      </c>
      <c r="F11931" s="75" t="s">
        <v>3327</v>
      </c>
      <c r="G11931" s="72" t="s">
        <v>2229</v>
      </c>
      <c r="H11931" s="49" t="s">
        <v>2382</v>
      </c>
      <c r="I11931" s="49" t="s">
        <v>200</v>
      </c>
      <c r="J11931" s="76">
        <v>-226.69</v>
      </c>
      <c r="K11931" s="83" t="str">
        <f>IFERROR(IFERROR(VLOOKUP(I11931,'DE-PARA'!B:D,3,0),VLOOKUP(I11931,'DE-PARA'!C:D,2,0)),"NÃO ENCONTRADO")</f>
        <v>Serviços</v>
      </c>
      <c r="L11931" s="50" t="str">
        <f>VLOOKUP(K11931,'Base -Receita-Despesa'!$B:$AS,1,FALSE)</f>
        <v>Serviços</v>
      </c>
    </row>
    <row r="11932" spans="1:12" ht="15" customHeight="1" x14ac:dyDescent="0.3">
      <c r="A11932" s="82" t="str">
        <f t="shared" si="372"/>
        <v>2018</v>
      </c>
      <c r="B11932" s="72" t="s">
        <v>2228</v>
      </c>
      <c r="C11932" s="73" t="s">
        <v>138</v>
      </c>
      <c r="D11932" s="74" t="str">
        <f t="shared" si="373"/>
        <v>dez/2018</v>
      </c>
      <c r="E11932" s="53">
        <v>43446</v>
      </c>
      <c r="F11932" s="75" t="s">
        <v>3327</v>
      </c>
      <c r="G11932" s="72" t="s">
        <v>2229</v>
      </c>
      <c r="H11932" s="49" t="s">
        <v>2382</v>
      </c>
      <c r="I11932" s="49" t="s">
        <v>562</v>
      </c>
      <c r="J11932" s="76">
        <v>-42.277635020057758</v>
      </c>
      <c r="K11932" s="83" t="str">
        <f>IFERROR(IFERROR(VLOOKUP(I11932,'DE-PARA'!B:D,3,0),VLOOKUP(I11932,'DE-PARA'!C:D,2,0)),"NÃO ENCONTRADO")</f>
        <v>Outras Saídas</v>
      </c>
      <c r="L11932" s="50" t="str">
        <f>VLOOKUP(K11932,'Base -Receita-Despesa'!$B:$AS,1,FALSE)</f>
        <v>Outras Saídas</v>
      </c>
    </row>
    <row r="11933" spans="1:12" ht="15" customHeight="1" x14ac:dyDescent="0.3">
      <c r="A11933" s="82" t="str">
        <f t="shared" si="372"/>
        <v>2018</v>
      </c>
      <c r="B11933" s="72" t="s">
        <v>2228</v>
      </c>
      <c r="C11933" s="73" t="s">
        <v>138</v>
      </c>
      <c r="D11933" s="74" t="str">
        <f t="shared" si="373"/>
        <v>dez/2018</v>
      </c>
      <c r="E11933" s="53">
        <v>43446</v>
      </c>
      <c r="F11933" s="75" t="s">
        <v>3328</v>
      </c>
      <c r="G11933" s="72" t="s">
        <v>2229</v>
      </c>
      <c r="H11933" s="49" t="s">
        <v>2245</v>
      </c>
      <c r="I11933" s="49" t="s">
        <v>145</v>
      </c>
      <c r="J11933" s="76">
        <v>-181.17</v>
      </c>
      <c r="K11933" s="83" t="str">
        <f>IFERROR(IFERROR(VLOOKUP(I11933,'DE-PARA'!B:D,3,0),VLOOKUP(I11933,'DE-PARA'!C:D,2,0)),"NÃO ENCONTRADO")</f>
        <v>Serviços</v>
      </c>
      <c r="L11933" s="50" t="str">
        <f>VLOOKUP(K11933,'Base -Receita-Despesa'!$B:$AS,1,FALSE)</f>
        <v>Serviços</v>
      </c>
    </row>
    <row r="11934" spans="1:12" ht="15" customHeight="1" x14ac:dyDescent="0.3">
      <c r="A11934" s="82" t="str">
        <f t="shared" si="372"/>
        <v>2018</v>
      </c>
      <c r="B11934" s="72" t="s">
        <v>2228</v>
      </c>
      <c r="C11934" s="73" t="s">
        <v>138</v>
      </c>
      <c r="D11934" s="74" t="str">
        <f t="shared" si="373"/>
        <v>dez/2018</v>
      </c>
      <c r="E11934" s="53">
        <v>43446</v>
      </c>
      <c r="F11934" s="75" t="s">
        <v>3328</v>
      </c>
      <c r="G11934" s="72" t="s">
        <v>2229</v>
      </c>
      <c r="H11934" s="49" t="s">
        <v>2245</v>
      </c>
      <c r="I11934" s="49" t="s">
        <v>562</v>
      </c>
      <c r="J11934" s="76">
        <v>-33.788165056173021</v>
      </c>
      <c r="K11934" s="83" t="str">
        <f>IFERROR(IFERROR(VLOOKUP(I11934,'DE-PARA'!B:D,3,0),VLOOKUP(I11934,'DE-PARA'!C:D,2,0)),"NÃO ENCONTRADO")</f>
        <v>Outras Saídas</v>
      </c>
      <c r="L11934" s="50" t="str">
        <f>VLOOKUP(K11934,'Base -Receita-Despesa'!$B:$AS,1,FALSE)</f>
        <v>Outras Saídas</v>
      </c>
    </row>
    <row r="11935" spans="1:12" ht="15" customHeight="1" x14ac:dyDescent="0.3">
      <c r="A11935" s="82" t="str">
        <f t="shared" si="372"/>
        <v>2018</v>
      </c>
      <c r="B11935" s="72" t="s">
        <v>2228</v>
      </c>
      <c r="C11935" s="73" t="s">
        <v>138</v>
      </c>
      <c r="D11935" s="74" t="str">
        <f t="shared" si="373"/>
        <v>dez/2018</v>
      </c>
      <c r="E11935" s="53">
        <v>43446</v>
      </c>
      <c r="F11935" s="75" t="s">
        <v>3329</v>
      </c>
      <c r="G11935" s="72" t="s">
        <v>2229</v>
      </c>
      <c r="H11935" s="49" t="s">
        <v>2351</v>
      </c>
      <c r="I11935" s="49" t="s">
        <v>145</v>
      </c>
      <c r="J11935" s="76">
        <v>-903.46</v>
      </c>
      <c r="K11935" s="83" t="str">
        <f>IFERROR(IFERROR(VLOOKUP(I11935,'DE-PARA'!B:D,3,0),VLOOKUP(I11935,'DE-PARA'!C:D,2,0)),"NÃO ENCONTRADO")</f>
        <v>Serviços</v>
      </c>
      <c r="L11935" s="50" t="str">
        <f>VLOOKUP(K11935,'Base -Receita-Despesa'!$B:$AS,1,FALSE)</f>
        <v>Serviços</v>
      </c>
    </row>
    <row r="11936" spans="1:12" ht="15" customHeight="1" x14ac:dyDescent="0.3">
      <c r="A11936" s="82" t="str">
        <f t="shared" si="372"/>
        <v>2018</v>
      </c>
      <c r="B11936" s="72" t="s">
        <v>2228</v>
      </c>
      <c r="C11936" s="73" t="s">
        <v>138</v>
      </c>
      <c r="D11936" s="74" t="str">
        <f t="shared" si="373"/>
        <v>dez/2018</v>
      </c>
      <c r="E11936" s="53">
        <v>43446</v>
      </c>
      <c r="F11936" s="75" t="s">
        <v>3329</v>
      </c>
      <c r="G11936" s="72" t="s">
        <v>2229</v>
      </c>
      <c r="H11936" s="49" t="s">
        <v>2351</v>
      </c>
      <c r="I11936" s="49" t="s">
        <v>562</v>
      </c>
      <c r="J11936" s="76">
        <v>-168.4950908078053</v>
      </c>
      <c r="K11936" s="83" t="str">
        <f>IFERROR(IFERROR(VLOOKUP(I11936,'DE-PARA'!B:D,3,0),VLOOKUP(I11936,'DE-PARA'!C:D,2,0)),"NÃO ENCONTRADO")</f>
        <v>Outras Saídas</v>
      </c>
      <c r="L11936" s="50" t="str">
        <f>VLOOKUP(K11936,'Base -Receita-Despesa'!$B:$AS,1,FALSE)</f>
        <v>Outras Saídas</v>
      </c>
    </row>
    <row r="11937" spans="1:12" ht="15" customHeight="1" x14ac:dyDescent="0.3">
      <c r="A11937" s="82" t="str">
        <f t="shared" si="372"/>
        <v>2018</v>
      </c>
      <c r="B11937" s="72" t="s">
        <v>2228</v>
      </c>
      <c r="C11937" s="73" t="s">
        <v>138</v>
      </c>
      <c r="D11937" s="74" t="str">
        <f t="shared" si="373"/>
        <v>dez/2018</v>
      </c>
      <c r="E11937" s="53">
        <v>43446</v>
      </c>
      <c r="F11937" s="75" t="s">
        <v>3330</v>
      </c>
      <c r="G11937" s="72" t="s">
        <v>2229</v>
      </c>
      <c r="H11937" s="49" t="s">
        <v>2654</v>
      </c>
      <c r="I11937" s="49" t="s">
        <v>120</v>
      </c>
      <c r="J11937" s="76">
        <v>-74.319999999999993</v>
      </c>
      <c r="K11937" s="83" t="str">
        <f>IFERROR(IFERROR(VLOOKUP(I11937,'DE-PARA'!B:D,3,0),VLOOKUP(I11937,'DE-PARA'!C:D,2,0)),"NÃO ENCONTRADO")</f>
        <v>Serviços</v>
      </c>
      <c r="L11937" s="50" t="str">
        <f>VLOOKUP(K11937,'Base -Receita-Despesa'!$B:$AS,1,FALSE)</f>
        <v>Serviços</v>
      </c>
    </row>
    <row r="11938" spans="1:12" ht="15" customHeight="1" x14ac:dyDescent="0.3">
      <c r="A11938" s="82" t="str">
        <f t="shared" si="372"/>
        <v>2018</v>
      </c>
      <c r="B11938" s="72" t="s">
        <v>2228</v>
      </c>
      <c r="C11938" s="73" t="s">
        <v>138</v>
      </c>
      <c r="D11938" s="74" t="str">
        <f t="shared" si="373"/>
        <v>dez/2018</v>
      </c>
      <c r="E11938" s="53">
        <v>43446</v>
      </c>
      <c r="F11938" s="75" t="s">
        <v>3330</v>
      </c>
      <c r="G11938" s="72" t="s">
        <v>2229</v>
      </c>
      <c r="H11938" s="49" t="s">
        <v>2654</v>
      </c>
      <c r="I11938" s="49" t="s">
        <v>562</v>
      </c>
      <c r="J11938" s="76">
        <v>-13.860663614145716</v>
      </c>
      <c r="K11938" s="83" t="str">
        <f>IFERROR(IFERROR(VLOOKUP(I11938,'DE-PARA'!B:D,3,0),VLOOKUP(I11938,'DE-PARA'!C:D,2,0)),"NÃO ENCONTRADO")</f>
        <v>Outras Saídas</v>
      </c>
      <c r="L11938" s="50" t="str">
        <f>VLOOKUP(K11938,'Base -Receita-Despesa'!$B:$AS,1,FALSE)</f>
        <v>Outras Saídas</v>
      </c>
    </row>
    <row r="11939" spans="1:12" ht="15" customHeight="1" x14ac:dyDescent="0.3">
      <c r="A11939" s="82" t="str">
        <f t="shared" si="372"/>
        <v>2018</v>
      </c>
      <c r="B11939" s="72" t="s">
        <v>2228</v>
      </c>
      <c r="C11939" s="73" t="s">
        <v>138</v>
      </c>
      <c r="D11939" s="74" t="str">
        <f t="shared" si="373"/>
        <v>dez/2018</v>
      </c>
      <c r="E11939" s="53">
        <v>43446</v>
      </c>
      <c r="F11939" s="75" t="s">
        <v>3331</v>
      </c>
      <c r="G11939" s="72" t="s">
        <v>2229</v>
      </c>
      <c r="H11939" s="49" t="s">
        <v>3305</v>
      </c>
      <c r="I11939" s="49" t="s">
        <v>2198</v>
      </c>
      <c r="J11939" s="76">
        <v>-124.99</v>
      </c>
      <c r="K11939" s="83" t="str">
        <f>IFERROR(IFERROR(VLOOKUP(I11939,'DE-PARA'!B:D,3,0),VLOOKUP(I11939,'DE-PARA'!C:D,2,0)),"NÃO ENCONTRADO")</f>
        <v>Serviços</v>
      </c>
      <c r="L11939" s="50" t="str">
        <f>VLOOKUP(K11939,'Base -Receita-Despesa'!$B:$AS,1,FALSE)</f>
        <v>Serviços</v>
      </c>
    </row>
    <row r="11940" spans="1:12" ht="15" customHeight="1" x14ac:dyDescent="0.3">
      <c r="A11940" s="82" t="str">
        <f t="shared" si="372"/>
        <v>2018</v>
      </c>
      <c r="B11940" s="72" t="s">
        <v>2228</v>
      </c>
      <c r="C11940" s="73" t="s">
        <v>138</v>
      </c>
      <c r="D11940" s="74" t="str">
        <f t="shared" si="373"/>
        <v>dez/2018</v>
      </c>
      <c r="E11940" s="53">
        <v>43446</v>
      </c>
      <c r="F11940" s="75" t="s">
        <v>3331</v>
      </c>
      <c r="G11940" s="72" t="s">
        <v>2229</v>
      </c>
      <c r="H11940" s="49" t="s">
        <v>3305</v>
      </c>
      <c r="I11940" s="49" t="s">
        <v>562</v>
      </c>
      <c r="J11940" s="76">
        <v>-10.31</v>
      </c>
      <c r="K11940" s="83" t="str">
        <f>IFERROR(IFERROR(VLOOKUP(I11940,'DE-PARA'!B:D,3,0),VLOOKUP(I11940,'DE-PARA'!C:D,2,0)),"NÃO ENCONTRADO")</f>
        <v>Outras Saídas</v>
      </c>
      <c r="L11940" s="50" t="str">
        <f>VLOOKUP(K11940,'Base -Receita-Despesa'!$B:$AS,1,FALSE)</f>
        <v>Outras Saídas</v>
      </c>
    </row>
    <row r="11941" spans="1:12" ht="15" customHeight="1" x14ac:dyDescent="0.3">
      <c r="A11941" s="82" t="str">
        <f t="shared" si="372"/>
        <v>2018</v>
      </c>
      <c r="B11941" s="72" t="s">
        <v>2228</v>
      </c>
      <c r="C11941" s="73" t="s">
        <v>138</v>
      </c>
      <c r="D11941" s="74" t="str">
        <f t="shared" si="373"/>
        <v>dez/2018</v>
      </c>
      <c r="E11941" s="53">
        <v>43446</v>
      </c>
      <c r="F11941" s="75" t="s">
        <v>3332</v>
      </c>
      <c r="G11941" s="72" t="s">
        <v>2229</v>
      </c>
      <c r="H11941" s="49" t="s">
        <v>2370</v>
      </c>
      <c r="I11941" s="49" t="s">
        <v>145</v>
      </c>
      <c r="J11941" s="76">
        <v>-247.57</v>
      </c>
      <c r="K11941" s="83" t="str">
        <f>IFERROR(IFERROR(VLOOKUP(I11941,'DE-PARA'!B:D,3,0),VLOOKUP(I11941,'DE-PARA'!C:D,2,0)),"NÃO ENCONTRADO")</f>
        <v>Serviços</v>
      </c>
      <c r="L11941" s="50" t="str">
        <f>VLOOKUP(K11941,'Base -Receita-Despesa'!$B:$AS,1,FALSE)</f>
        <v>Serviços</v>
      </c>
    </row>
    <row r="11942" spans="1:12" ht="15" customHeight="1" x14ac:dyDescent="0.3">
      <c r="A11942" s="82" t="str">
        <f t="shared" si="372"/>
        <v>2018</v>
      </c>
      <c r="B11942" s="72" t="s">
        <v>2228</v>
      </c>
      <c r="C11942" s="73" t="s">
        <v>138</v>
      </c>
      <c r="D11942" s="74" t="str">
        <f t="shared" si="373"/>
        <v>dez/2018</v>
      </c>
      <c r="E11942" s="53">
        <v>43446</v>
      </c>
      <c r="F11942" s="75" t="s">
        <v>3332</v>
      </c>
      <c r="G11942" s="72" t="s">
        <v>2229</v>
      </c>
      <c r="H11942" s="49" t="s">
        <v>2370</v>
      </c>
      <c r="I11942" s="49" t="s">
        <v>562</v>
      </c>
      <c r="J11942" s="76">
        <v>-20.449242461475574</v>
      </c>
      <c r="K11942" s="83" t="str">
        <f>IFERROR(IFERROR(VLOOKUP(I11942,'DE-PARA'!B:D,3,0),VLOOKUP(I11942,'DE-PARA'!C:D,2,0)),"NÃO ENCONTRADO")</f>
        <v>Outras Saídas</v>
      </c>
      <c r="L11942" s="50" t="str">
        <f>VLOOKUP(K11942,'Base -Receita-Despesa'!$B:$AS,1,FALSE)</f>
        <v>Outras Saídas</v>
      </c>
    </row>
    <row r="11943" spans="1:12" ht="15" customHeight="1" x14ac:dyDescent="0.3">
      <c r="A11943" s="82" t="str">
        <f t="shared" si="372"/>
        <v>2018</v>
      </c>
      <c r="B11943" s="72" t="s">
        <v>2228</v>
      </c>
      <c r="C11943" s="73" t="s">
        <v>138</v>
      </c>
      <c r="D11943" s="74" t="str">
        <f t="shared" si="373"/>
        <v>dez/2018</v>
      </c>
      <c r="E11943" s="53">
        <v>43446</v>
      </c>
      <c r="F11943" s="75" t="s">
        <v>3333</v>
      </c>
      <c r="G11943" s="72" t="s">
        <v>2229</v>
      </c>
      <c r="H11943" s="49" t="s">
        <v>257</v>
      </c>
      <c r="I11943" s="49" t="s">
        <v>145</v>
      </c>
      <c r="J11943" s="76">
        <v>-40.880000000000003</v>
      </c>
      <c r="K11943" s="83" t="str">
        <f>IFERROR(IFERROR(VLOOKUP(I11943,'DE-PARA'!B:D,3,0),VLOOKUP(I11943,'DE-PARA'!C:D,2,0)),"NÃO ENCONTRADO")</f>
        <v>Serviços</v>
      </c>
      <c r="L11943" s="50" t="str">
        <f>VLOOKUP(K11943,'Base -Receita-Despesa'!$B:$AS,1,FALSE)</f>
        <v>Serviços</v>
      </c>
    </row>
    <row r="11944" spans="1:12" ht="15" customHeight="1" x14ac:dyDescent="0.3">
      <c r="A11944" s="82" t="str">
        <f t="shared" si="372"/>
        <v>2018</v>
      </c>
      <c r="B11944" s="72" t="s">
        <v>2228</v>
      </c>
      <c r="C11944" s="73" t="s">
        <v>138</v>
      </c>
      <c r="D11944" s="74" t="str">
        <f t="shared" si="373"/>
        <v>dez/2018</v>
      </c>
      <c r="E11944" s="53">
        <v>43446</v>
      </c>
      <c r="F11944" s="75" t="s">
        <v>3333</v>
      </c>
      <c r="G11944" s="72" t="s">
        <v>2229</v>
      </c>
      <c r="H11944" s="49" t="s">
        <v>257</v>
      </c>
      <c r="I11944" s="49" t="s">
        <v>562</v>
      </c>
      <c r="J11944" s="76">
        <v>-3.3766814712005555</v>
      </c>
      <c r="K11944" s="83" t="str">
        <f>IFERROR(IFERROR(VLOOKUP(I11944,'DE-PARA'!B:D,3,0),VLOOKUP(I11944,'DE-PARA'!C:D,2,0)),"NÃO ENCONTRADO")</f>
        <v>Outras Saídas</v>
      </c>
      <c r="L11944" s="50" t="str">
        <f>VLOOKUP(K11944,'Base -Receita-Despesa'!$B:$AS,1,FALSE)</f>
        <v>Outras Saídas</v>
      </c>
    </row>
    <row r="11945" spans="1:12" ht="15" customHeight="1" x14ac:dyDescent="0.3">
      <c r="A11945" s="82" t="str">
        <f t="shared" si="372"/>
        <v>2018</v>
      </c>
      <c r="B11945" s="72" t="s">
        <v>2228</v>
      </c>
      <c r="C11945" s="73" t="s">
        <v>138</v>
      </c>
      <c r="D11945" s="74" t="str">
        <f t="shared" si="373"/>
        <v>dez/2018</v>
      </c>
      <c r="E11945" s="53">
        <v>43446</v>
      </c>
      <c r="F11945" s="75" t="s">
        <v>2735</v>
      </c>
      <c r="G11945" s="72" t="s">
        <v>2229</v>
      </c>
      <c r="H11945" s="49" t="s">
        <v>3189</v>
      </c>
      <c r="I11945" s="49" t="s">
        <v>2176</v>
      </c>
      <c r="J11945" s="76">
        <v>-17277.84</v>
      </c>
      <c r="K11945" s="83" t="str">
        <f>IFERROR(IFERROR(VLOOKUP(I11945,'DE-PARA'!B:D,3,0),VLOOKUP(I11945,'DE-PARA'!C:D,2,0)),"NÃO ENCONTRADO")</f>
        <v>Pessoal</v>
      </c>
      <c r="L11945" s="50" t="str">
        <f>VLOOKUP(K11945,'Base -Receita-Despesa'!$B:$AS,1,FALSE)</f>
        <v>Pessoal</v>
      </c>
    </row>
    <row r="11946" spans="1:12" ht="15" customHeight="1" x14ac:dyDescent="0.3">
      <c r="A11946" s="82" t="str">
        <f t="shared" ref="A11946:A12009" si="374">IF(K11946="NÃO ENCONTRADO",0,RIGHT(D11946,4))</f>
        <v>2018</v>
      </c>
      <c r="B11946" s="72" t="s">
        <v>2228</v>
      </c>
      <c r="C11946" s="73" t="s">
        <v>138</v>
      </c>
      <c r="D11946" s="74" t="str">
        <f t="shared" si="373"/>
        <v>dez/2018</v>
      </c>
      <c r="E11946" s="53">
        <v>43446</v>
      </c>
      <c r="F11946" s="75" t="s">
        <v>2735</v>
      </c>
      <c r="G11946" s="72" t="s">
        <v>2229</v>
      </c>
      <c r="H11946" s="49" t="s">
        <v>3189</v>
      </c>
      <c r="I11946" s="49" t="s">
        <v>562</v>
      </c>
      <c r="J11946" s="76">
        <v>-1427.146824617608</v>
      </c>
      <c r="K11946" s="83" t="str">
        <f>IFERROR(IFERROR(VLOOKUP(I11946,'DE-PARA'!B:D,3,0),VLOOKUP(I11946,'DE-PARA'!C:D,2,0)),"NÃO ENCONTRADO")</f>
        <v>Outras Saídas</v>
      </c>
      <c r="L11946" s="50" t="str">
        <f>VLOOKUP(K11946,'Base -Receita-Despesa'!$B:$AS,1,FALSE)</f>
        <v>Outras Saídas</v>
      </c>
    </row>
    <row r="11947" spans="1:12" ht="15" customHeight="1" x14ac:dyDescent="0.3">
      <c r="A11947" s="82" t="str">
        <f t="shared" si="374"/>
        <v>2018</v>
      </c>
      <c r="B11947" s="72" t="s">
        <v>2228</v>
      </c>
      <c r="C11947" s="73" t="s">
        <v>138</v>
      </c>
      <c r="D11947" s="74" t="str">
        <f t="shared" si="373"/>
        <v>dez/2018</v>
      </c>
      <c r="E11947" s="53">
        <v>43446</v>
      </c>
      <c r="F11947" s="75" t="s">
        <v>2724</v>
      </c>
      <c r="G11947" s="72" t="s">
        <v>2229</v>
      </c>
      <c r="H11947" s="49" t="s">
        <v>3189</v>
      </c>
      <c r="I11947" s="49" t="s">
        <v>2176</v>
      </c>
      <c r="J11947" s="76">
        <v>-12112.15</v>
      </c>
      <c r="K11947" s="83" t="str">
        <f>IFERROR(IFERROR(VLOOKUP(I11947,'DE-PARA'!B:D,3,0),VLOOKUP(I11947,'DE-PARA'!C:D,2,0)),"NÃO ENCONTRADO")</f>
        <v>Pessoal</v>
      </c>
      <c r="L11947" s="50" t="str">
        <f>VLOOKUP(K11947,'Base -Receita-Despesa'!$B:$AS,1,FALSE)</f>
        <v>Pessoal</v>
      </c>
    </row>
    <row r="11948" spans="1:12" ht="15" customHeight="1" x14ac:dyDescent="0.3">
      <c r="A11948" s="82" t="str">
        <f t="shared" si="374"/>
        <v>2018</v>
      </c>
      <c r="B11948" s="72" t="s">
        <v>2228</v>
      </c>
      <c r="C11948" s="73" t="s">
        <v>138</v>
      </c>
      <c r="D11948" s="74" t="str">
        <f t="shared" si="373"/>
        <v>dez/2018</v>
      </c>
      <c r="E11948" s="53">
        <v>43446</v>
      </c>
      <c r="F11948" s="75" t="s">
        <v>2724</v>
      </c>
      <c r="G11948" s="72" t="s">
        <v>2229</v>
      </c>
      <c r="H11948" s="49" t="s">
        <v>3189</v>
      </c>
      <c r="I11948" s="49" t="s">
        <v>562</v>
      </c>
      <c r="J11948" s="76">
        <v>-1000.4616556115901</v>
      </c>
      <c r="K11948" s="83" t="str">
        <f>IFERROR(IFERROR(VLOOKUP(I11948,'DE-PARA'!B:D,3,0),VLOOKUP(I11948,'DE-PARA'!C:D,2,0)),"NÃO ENCONTRADO")</f>
        <v>Outras Saídas</v>
      </c>
      <c r="L11948" s="50" t="str">
        <f>VLOOKUP(K11948,'Base -Receita-Despesa'!$B:$AS,1,FALSE)</f>
        <v>Outras Saídas</v>
      </c>
    </row>
    <row r="11949" spans="1:12" ht="15" customHeight="1" x14ac:dyDescent="0.3">
      <c r="A11949" s="82" t="str">
        <f t="shared" si="374"/>
        <v>2018</v>
      </c>
      <c r="B11949" s="72" t="s">
        <v>2228</v>
      </c>
      <c r="C11949" s="73" t="s">
        <v>138</v>
      </c>
      <c r="D11949" s="74" t="str">
        <f t="shared" si="373"/>
        <v>dez/2018</v>
      </c>
      <c r="E11949" s="53">
        <v>43446</v>
      </c>
      <c r="F11949" s="75" t="s">
        <v>3334</v>
      </c>
      <c r="G11949" s="72" t="s">
        <v>2229</v>
      </c>
      <c r="H11949" s="49" t="s">
        <v>3189</v>
      </c>
      <c r="I11949" s="49" t="s">
        <v>2176</v>
      </c>
      <c r="J11949" s="76">
        <v>-491.04</v>
      </c>
      <c r="K11949" s="83" t="str">
        <f>IFERROR(IFERROR(VLOOKUP(I11949,'DE-PARA'!B:D,3,0),VLOOKUP(I11949,'DE-PARA'!C:D,2,0)),"NÃO ENCONTRADO")</f>
        <v>Pessoal</v>
      </c>
      <c r="L11949" s="50" t="str">
        <f>VLOOKUP(K11949,'Base -Receita-Despesa'!$B:$AS,1,FALSE)</f>
        <v>Pessoal</v>
      </c>
    </row>
    <row r="11950" spans="1:12" ht="15" customHeight="1" x14ac:dyDescent="0.3">
      <c r="A11950" s="82" t="str">
        <f t="shared" si="374"/>
        <v>2018</v>
      </c>
      <c r="B11950" s="72" t="s">
        <v>2228</v>
      </c>
      <c r="C11950" s="73" t="s">
        <v>138</v>
      </c>
      <c r="D11950" s="74" t="str">
        <f t="shared" si="373"/>
        <v>dez/2018</v>
      </c>
      <c r="E11950" s="53">
        <v>43446</v>
      </c>
      <c r="F11950" s="75" t="s">
        <v>3334</v>
      </c>
      <c r="G11950" s="72" t="s">
        <v>2229</v>
      </c>
      <c r="H11950" s="49" t="s">
        <v>3189</v>
      </c>
      <c r="I11950" s="49" t="s">
        <v>562</v>
      </c>
      <c r="J11950" s="76">
        <v>-40.559825577747574</v>
      </c>
      <c r="K11950" s="83" t="str">
        <f>IFERROR(IFERROR(VLOOKUP(I11950,'DE-PARA'!B:D,3,0),VLOOKUP(I11950,'DE-PARA'!C:D,2,0)),"NÃO ENCONTRADO")</f>
        <v>Outras Saídas</v>
      </c>
      <c r="L11950" s="50" t="str">
        <f>VLOOKUP(K11950,'Base -Receita-Despesa'!$B:$AS,1,FALSE)</f>
        <v>Outras Saídas</v>
      </c>
    </row>
    <row r="11951" spans="1:12" ht="15" customHeight="1" x14ac:dyDescent="0.3">
      <c r="A11951" s="82" t="str">
        <f t="shared" si="374"/>
        <v>2018</v>
      </c>
      <c r="B11951" s="72" t="s">
        <v>2228</v>
      </c>
      <c r="C11951" s="73" t="s">
        <v>138</v>
      </c>
      <c r="D11951" s="74" t="str">
        <f t="shared" si="373"/>
        <v>dez/2018</v>
      </c>
      <c r="E11951" s="53">
        <v>43446</v>
      </c>
      <c r="F11951" s="75" t="s">
        <v>3335</v>
      </c>
      <c r="G11951" s="72" t="s">
        <v>2229</v>
      </c>
      <c r="H11951" s="49" t="s">
        <v>2353</v>
      </c>
      <c r="I11951" s="49" t="s">
        <v>179</v>
      </c>
      <c r="J11951" s="76">
        <v>-2390.37</v>
      </c>
      <c r="K11951" s="83" t="str">
        <f>IFERROR(IFERROR(VLOOKUP(I11951,'DE-PARA'!B:D,3,0),VLOOKUP(I11951,'DE-PARA'!C:D,2,0)),"NÃO ENCONTRADO")</f>
        <v>Serviços</v>
      </c>
      <c r="L11951" s="50" t="str">
        <f>VLOOKUP(K11951,'Base -Receita-Despesa'!$B:$AS,1,FALSE)</f>
        <v>Serviços</v>
      </c>
    </row>
    <row r="11952" spans="1:12" ht="15" customHeight="1" x14ac:dyDescent="0.3">
      <c r="A11952" s="82" t="str">
        <f t="shared" si="374"/>
        <v>2018</v>
      </c>
      <c r="B11952" s="72" t="s">
        <v>2228</v>
      </c>
      <c r="C11952" s="73" t="s">
        <v>138</v>
      </c>
      <c r="D11952" s="74" t="str">
        <f t="shared" si="373"/>
        <v>dez/2018</v>
      </c>
      <c r="E11952" s="53">
        <v>43446</v>
      </c>
      <c r="F11952" s="75" t="s">
        <v>3335</v>
      </c>
      <c r="G11952" s="72" t="s">
        <v>2229</v>
      </c>
      <c r="H11952" s="49" t="s">
        <v>2353</v>
      </c>
      <c r="I11952" s="49" t="s">
        <v>562</v>
      </c>
      <c r="J11952" s="76">
        <v>-197.4441802425066</v>
      </c>
      <c r="K11952" s="83" t="str">
        <f>IFERROR(IFERROR(VLOOKUP(I11952,'DE-PARA'!B:D,3,0),VLOOKUP(I11952,'DE-PARA'!C:D,2,0)),"NÃO ENCONTRADO")</f>
        <v>Outras Saídas</v>
      </c>
      <c r="L11952" s="50" t="str">
        <f>VLOOKUP(K11952,'Base -Receita-Despesa'!$B:$AS,1,FALSE)</f>
        <v>Outras Saídas</v>
      </c>
    </row>
    <row r="11953" spans="1:12" ht="15" customHeight="1" x14ac:dyDescent="0.3">
      <c r="A11953" s="82" t="str">
        <f t="shared" si="374"/>
        <v>2018</v>
      </c>
      <c r="B11953" s="72" t="s">
        <v>2228</v>
      </c>
      <c r="C11953" s="73" t="s">
        <v>138</v>
      </c>
      <c r="D11953" s="74" t="str">
        <f t="shared" si="373"/>
        <v>dez/2018</v>
      </c>
      <c r="E11953" s="53">
        <v>43446</v>
      </c>
      <c r="F11953" s="75" t="s">
        <v>3336</v>
      </c>
      <c r="G11953" s="72" t="s">
        <v>2229</v>
      </c>
      <c r="H11953" s="49" t="s">
        <v>1605</v>
      </c>
      <c r="I11953" s="49" t="s">
        <v>118</v>
      </c>
      <c r="J11953" s="76">
        <v>-6039.66</v>
      </c>
      <c r="K11953" s="83" t="str">
        <f>IFERROR(IFERROR(VLOOKUP(I11953,'DE-PARA'!B:D,3,0),VLOOKUP(I11953,'DE-PARA'!C:D,2,0)),"NÃO ENCONTRADO")</f>
        <v>Serviços</v>
      </c>
      <c r="L11953" s="50" t="str">
        <f>VLOOKUP(K11953,'Base -Receita-Despesa'!$B:$AS,1,FALSE)</f>
        <v>Serviços</v>
      </c>
    </row>
    <row r="11954" spans="1:12" ht="15" customHeight="1" x14ac:dyDescent="0.3">
      <c r="A11954" s="82" t="str">
        <f t="shared" si="374"/>
        <v>2018</v>
      </c>
      <c r="B11954" s="72" t="s">
        <v>2228</v>
      </c>
      <c r="C11954" s="73" t="s">
        <v>138</v>
      </c>
      <c r="D11954" s="74" t="str">
        <f t="shared" si="373"/>
        <v>dez/2018</v>
      </c>
      <c r="E11954" s="53">
        <v>43446</v>
      </c>
      <c r="F11954" s="75" t="s">
        <v>3336</v>
      </c>
      <c r="G11954" s="72" t="s">
        <v>2229</v>
      </c>
      <c r="H11954" s="49" t="s">
        <v>1605</v>
      </c>
      <c r="I11954" s="49" t="s">
        <v>562</v>
      </c>
      <c r="J11954" s="76">
        <v>-498.87495142737635</v>
      </c>
      <c r="K11954" s="83" t="str">
        <f>IFERROR(IFERROR(VLOOKUP(I11954,'DE-PARA'!B:D,3,0),VLOOKUP(I11954,'DE-PARA'!C:D,2,0)),"NÃO ENCONTRADO")</f>
        <v>Outras Saídas</v>
      </c>
      <c r="L11954" s="50" t="str">
        <f>VLOOKUP(K11954,'Base -Receita-Despesa'!$B:$AS,1,FALSE)</f>
        <v>Outras Saídas</v>
      </c>
    </row>
    <row r="11955" spans="1:12" ht="15" customHeight="1" x14ac:dyDescent="0.3">
      <c r="A11955" s="82" t="str">
        <f t="shared" si="374"/>
        <v>2018</v>
      </c>
      <c r="B11955" s="72" t="s">
        <v>2228</v>
      </c>
      <c r="C11955" s="73" t="s">
        <v>138</v>
      </c>
      <c r="D11955" s="74" t="str">
        <f t="shared" si="373"/>
        <v>dez/2018</v>
      </c>
      <c r="E11955" s="53">
        <v>43446</v>
      </c>
      <c r="F11955" s="75" t="s">
        <v>3337</v>
      </c>
      <c r="G11955" s="72" t="s">
        <v>2229</v>
      </c>
      <c r="H11955" s="49" t="s">
        <v>3198</v>
      </c>
      <c r="I11955" s="49" t="s">
        <v>181</v>
      </c>
      <c r="J11955" s="76">
        <v>-1177.19</v>
      </c>
      <c r="K11955" s="83" t="str">
        <f>IFERROR(IFERROR(VLOOKUP(I11955,'DE-PARA'!B:D,3,0),VLOOKUP(I11955,'DE-PARA'!C:D,2,0)),"NÃO ENCONTRADO")</f>
        <v>Serviços</v>
      </c>
      <c r="L11955" s="50" t="str">
        <f>VLOOKUP(K11955,'Base -Receita-Despesa'!$B:$AS,1,FALSE)</f>
        <v>Serviços</v>
      </c>
    </row>
    <row r="11956" spans="1:12" ht="15" customHeight="1" x14ac:dyDescent="0.3">
      <c r="A11956" s="82" t="str">
        <f t="shared" si="374"/>
        <v>2018</v>
      </c>
      <c r="B11956" s="72" t="s">
        <v>2228</v>
      </c>
      <c r="C11956" s="73" t="s">
        <v>138</v>
      </c>
      <c r="D11956" s="74" t="str">
        <f t="shared" si="373"/>
        <v>dez/2018</v>
      </c>
      <c r="E11956" s="53">
        <v>43446</v>
      </c>
      <c r="F11956" s="75" t="s">
        <v>3337</v>
      </c>
      <c r="G11956" s="72" t="s">
        <v>2229</v>
      </c>
      <c r="H11956" s="49" t="s">
        <v>3198</v>
      </c>
      <c r="I11956" s="49" t="s">
        <v>562</v>
      </c>
      <c r="J11956" s="76">
        <v>-97.235705995170804</v>
      </c>
      <c r="K11956" s="83" t="str">
        <f>IFERROR(IFERROR(VLOOKUP(I11956,'DE-PARA'!B:D,3,0),VLOOKUP(I11956,'DE-PARA'!C:D,2,0)),"NÃO ENCONTRADO")</f>
        <v>Outras Saídas</v>
      </c>
      <c r="L11956" s="50" t="str">
        <f>VLOOKUP(K11956,'Base -Receita-Despesa'!$B:$AS,1,FALSE)</f>
        <v>Outras Saídas</v>
      </c>
    </row>
    <row r="11957" spans="1:12" ht="15" customHeight="1" x14ac:dyDescent="0.3">
      <c r="A11957" s="82" t="str">
        <f t="shared" si="374"/>
        <v>2018</v>
      </c>
      <c r="B11957" s="72" t="s">
        <v>2228</v>
      </c>
      <c r="C11957" s="73" t="s">
        <v>138</v>
      </c>
      <c r="D11957" s="74" t="str">
        <f t="shared" si="373"/>
        <v>dez/2018</v>
      </c>
      <c r="E11957" s="53">
        <v>43446</v>
      </c>
      <c r="F11957" s="75" t="s">
        <v>3338</v>
      </c>
      <c r="G11957" s="72" t="s">
        <v>2229</v>
      </c>
      <c r="H11957" s="49" t="s">
        <v>3198</v>
      </c>
      <c r="I11957" s="49" t="s">
        <v>181</v>
      </c>
      <c r="J11957" s="76">
        <v>-695.5</v>
      </c>
      <c r="K11957" s="83" t="str">
        <f>IFERROR(IFERROR(VLOOKUP(I11957,'DE-PARA'!B:D,3,0),VLOOKUP(I11957,'DE-PARA'!C:D,2,0)),"NÃO ENCONTRADO")</f>
        <v>Serviços</v>
      </c>
      <c r="L11957" s="50" t="str">
        <f>VLOOKUP(K11957,'Base -Receita-Despesa'!$B:$AS,1,FALSE)</f>
        <v>Serviços</v>
      </c>
    </row>
    <row r="11958" spans="1:12" ht="15" customHeight="1" x14ac:dyDescent="0.3">
      <c r="A11958" s="82" t="str">
        <f t="shared" si="374"/>
        <v>2018</v>
      </c>
      <c r="B11958" s="72" t="s">
        <v>2228</v>
      </c>
      <c r="C11958" s="73" t="s">
        <v>138</v>
      </c>
      <c r="D11958" s="74" t="str">
        <f t="shared" si="373"/>
        <v>dez/2018</v>
      </c>
      <c r="E11958" s="53">
        <v>43446</v>
      </c>
      <c r="F11958" s="75" t="s">
        <v>3338</v>
      </c>
      <c r="G11958" s="72" t="s">
        <v>2229</v>
      </c>
      <c r="H11958" s="49" t="s">
        <v>3198</v>
      </c>
      <c r="I11958" s="49" t="s">
        <v>562</v>
      </c>
      <c r="J11958" s="76">
        <v>-57.448188924167958</v>
      </c>
      <c r="K11958" s="83" t="str">
        <f>IFERROR(IFERROR(VLOOKUP(I11958,'DE-PARA'!B:D,3,0),VLOOKUP(I11958,'DE-PARA'!C:D,2,0)),"NÃO ENCONTRADO")</f>
        <v>Outras Saídas</v>
      </c>
      <c r="L11958" s="50" t="str">
        <f>VLOOKUP(K11958,'Base -Receita-Despesa'!$B:$AS,1,FALSE)</f>
        <v>Outras Saídas</v>
      </c>
    </row>
    <row r="11959" spans="1:12" ht="15" customHeight="1" x14ac:dyDescent="0.3">
      <c r="A11959" s="82" t="str">
        <f t="shared" si="374"/>
        <v>2018</v>
      </c>
      <c r="B11959" s="72" t="s">
        <v>2228</v>
      </c>
      <c r="C11959" s="73" t="s">
        <v>138</v>
      </c>
      <c r="D11959" s="74" t="str">
        <f t="shared" si="373"/>
        <v>dez/2018</v>
      </c>
      <c r="E11959" s="53">
        <v>43446</v>
      </c>
      <c r="F11959" s="75" t="s">
        <v>3339</v>
      </c>
      <c r="G11959" s="72" t="s">
        <v>2229</v>
      </c>
      <c r="H11959" s="49" t="s">
        <v>2353</v>
      </c>
      <c r="I11959" s="49" t="s">
        <v>179</v>
      </c>
      <c r="J11959" s="76">
        <v>-1185.75</v>
      </c>
      <c r="K11959" s="83" t="str">
        <f>IFERROR(IFERROR(VLOOKUP(I11959,'DE-PARA'!B:D,3,0),VLOOKUP(I11959,'DE-PARA'!C:D,2,0)),"NÃO ENCONTRADO")</f>
        <v>Serviços</v>
      </c>
      <c r="L11959" s="50" t="str">
        <f>VLOOKUP(K11959,'Base -Receita-Despesa'!$B:$AS,1,FALSE)</f>
        <v>Serviços</v>
      </c>
    </row>
    <row r="11960" spans="1:12" ht="15" customHeight="1" x14ac:dyDescent="0.3">
      <c r="A11960" s="82" t="str">
        <f t="shared" si="374"/>
        <v>2018</v>
      </c>
      <c r="B11960" s="72" t="s">
        <v>2228</v>
      </c>
      <c r="C11960" s="73" t="s">
        <v>138</v>
      </c>
      <c r="D11960" s="74" t="str">
        <f t="shared" si="373"/>
        <v>dez/2018</v>
      </c>
      <c r="E11960" s="53">
        <v>43446</v>
      </c>
      <c r="F11960" s="75" t="s">
        <v>3339</v>
      </c>
      <c r="G11960" s="72" t="s">
        <v>2229</v>
      </c>
      <c r="H11960" s="49" t="s">
        <v>2353</v>
      </c>
      <c r="I11960" s="49" t="s">
        <v>562</v>
      </c>
      <c r="J11960" s="76">
        <v>-97.942760628083619</v>
      </c>
      <c r="K11960" s="83" t="str">
        <f>IFERROR(IFERROR(VLOOKUP(I11960,'DE-PARA'!B:D,3,0),VLOOKUP(I11960,'DE-PARA'!C:D,2,0)),"NÃO ENCONTRADO")</f>
        <v>Outras Saídas</v>
      </c>
      <c r="L11960" s="50" t="str">
        <f>VLOOKUP(K11960,'Base -Receita-Despesa'!$B:$AS,1,FALSE)</f>
        <v>Outras Saídas</v>
      </c>
    </row>
    <row r="11961" spans="1:12" ht="15" customHeight="1" x14ac:dyDescent="0.3">
      <c r="A11961" s="82" t="str">
        <f t="shared" si="374"/>
        <v>2018</v>
      </c>
      <c r="B11961" s="72" t="s">
        <v>2228</v>
      </c>
      <c r="C11961" s="73" t="s">
        <v>138</v>
      </c>
      <c r="D11961" s="74" t="str">
        <f t="shared" si="373"/>
        <v>dez/2018</v>
      </c>
      <c r="E11961" s="53">
        <v>43446</v>
      </c>
      <c r="F11961" s="75" t="s">
        <v>3340</v>
      </c>
      <c r="G11961" s="72" t="s">
        <v>2229</v>
      </c>
      <c r="H11961" s="49" t="s">
        <v>2245</v>
      </c>
      <c r="I11961" s="49" t="s">
        <v>145</v>
      </c>
      <c r="J11961" s="76">
        <v>-181.17</v>
      </c>
      <c r="K11961" s="83" t="str">
        <f>IFERROR(IFERROR(VLOOKUP(I11961,'DE-PARA'!B:D,3,0),VLOOKUP(I11961,'DE-PARA'!C:D,2,0)),"NÃO ENCONTRADO")</f>
        <v>Serviços</v>
      </c>
      <c r="L11961" s="50" t="str">
        <f>VLOOKUP(K11961,'Base -Receita-Despesa'!$B:$AS,1,FALSE)</f>
        <v>Serviços</v>
      </c>
    </row>
    <row r="11962" spans="1:12" ht="15" customHeight="1" x14ac:dyDescent="0.3">
      <c r="A11962" s="82" t="str">
        <f t="shared" si="374"/>
        <v>2018</v>
      </c>
      <c r="B11962" s="72" t="s">
        <v>2228</v>
      </c>
      <c r="C11962" s="73" t="s">
        <v>138</v>
      </c>
      <c r="D11962" s="74" t="str">
        <f t="shared" si="373"/>
        <v>dez/2018</v>
      </c>
      <c r="E11962" s="53">
        <v>43446</v>
      </c>
      <c r="F11962" s="75" t="s">
        <v>3340</v>
      </c>
      <c r="G11962" s="72" t="s">
        <v>2229</v>
      </c>
      <c r="H11962" s="49" t="s">
        <v>2245</v>
      </c>
      <c r="I11962" s="49" t="s">
        <v>562</v>
      </c>
      <c r="J11962" s="76">
        <v>-14.96461306598348</v>
      </c>
      <c r="K11962" s="83" t="str">
        <f>IFERROR(IFERROR(VLOOKUP(I11962,'DE-PARA'!B:D,3,0),VLOOKUP(I11962,'DE-PARA'!C:D,2,0)),"NÃO ENCONTRADO")</f>
        <v>Outras Saídas</v>
      </c>
      <c r="L11962" s="50" t="str">
        <f>VLOOKUP(K11962,'Base -Receita-Despesa'!$B:$AS,1,FALSE)</f>
        <v>Outras Saídas</v>
      </c>
    </row>
    <row r="11963" spans="1:12" ht="15" customHeight="1" x14ac:dyDescent="0.3">
      <c r="A11963" s="82" t="str">
        <f t="shared" si="374"/>
        <v>2018</v>
      </c>
      <c r="B11963" s="72" t="s">
        <v>2228</v>
      </c>
      <c r="C11963" s="73" t="s">
        <v>138</v>
      </c>
      <c r="D11963" s="74" t="str">
        <f t="shared" si="373"/>
        <v>dez/2018</v>
      </c>
      <c r="E11963" s="53">
        <v>43446</v>
      </c>
      <c r="F11963" s="75" t="s">
        <v>3174</v>
      </c>
      <c r="G11963" s="72" t="s">
        <v>2229</v>
      </c>
      <c r="H11963" s="49" t="s">
        <v>3305</v>
      </c>
      <c r="I11963" s="49" t="s">
        <v>2198</v>
      </c>
      <c r="J11963" s="76">
        <v>-113.09</v>
      </c>
      <c r="K11963" s="83" t="str">
        <f>IFERROR(IFERROR(VLOOKUP(I11963,'DE-PARA'!B:D,3,0),VLOOKUP(I11963,'DE-PARA'!C:D,2,0)),"NÃO ENCONTRADO")</f>
        <v>Serviços</v>
      </c>
      <c r="L11963" s="50" t="str">
        <f>VLOOKUP(K11963,'Base -Receita-Despesa'!$B:$AS,1,FALSE)</f>
        <v>Serviços</v>
      </c>
    </row>
    <row r="11964" spans="1:12" ht="15" customHeight="1" x14ac:dyDescent="0.3">
      <c r="A11964" s="82" t="str">
        <f t="shared" si="374"/>
        <v>2018</v>
      </c>
      <c r="B11964" s="72" t="s">
        <v>2228</v>
      </c>
      <c r="C11964" s="73" t="s">
        <v>138</v>
      </c>
      <c r="D11964" s="74" t="str">
        <f t="shared" si="373"/>
        <v>dez/2018</v>
      </c>
      <c r="E11964" s="53">
        <v>43446</v>
      </c>
      <c r="F11964" s="75" t="s">
        <v>3174</v>
      </c>
      <c r="G11964" s="72" t="s">
        <v>2229</v>
      </c>
      <c r="H11964" s="49" t="s">
        <v>3305</v>
      </c>
      <c r="I11964" s="49" t="s">
        <v>562</v>
      </c>
      <c r="J11964" s="76">
        <v>-9.3412159387982108</v>
      </c>
      <c r="K11964" s="83" t="str">
        <f>IFERROR(IFERROR(VLOOKUP(I11964,'DE-PARA'!B:D,3,0),VLOOKUP(I11964,'DE-PARA'!C:D,2,0)),"NÃO ENCONTRADO")</f>
        <v>Outras Saídas</v>
      </c>
      <c r="L11964" s="50" t="str">
        <f>VLOOKUP(K11964,'Base -Receita-Despesa'!$B:$AS,1,FALSE)</f>
        <v>Outras Saídas</v>
      </c>
    </row>
    <row r="11965" spans="1:12" ht="15" customHeight="1" x14ac:dyDescent="0.3">
      <c r="A11965" s="82" t="str">
        <f t="shared" si="374"/>
        <v>2018</v>
      </c>
      <c r="B11965" s="72" t="s">
        <v>2228</v>
      </c>
      <c r="C11965" s="73" t="s">
        <v>138</v>
      </c>
      <c r="D11965" s="74" t="str">
        <f t="shared" si="373"/>
        <v>dez/2018</v>
      </c>
      <c r="E11965" s="53">
        <v>43446</v>
      </c>
      <c r="F11965" s="75" t="s">
        <v>3341</v>
      </c>
      <c r="G11965" s="72" t="s">
        <v>2229</v>
      </c>
      <c r="H11965" s="49" t="s">
        <v>3341</v>
      </c>
      <c r="I11965" s="49" t="s">
        <v>128</v>
      </c>
      <c r="J11965" s="76">
        <v>-38410.18</v>
      </c>
      <c r="K11965" s="83" t="str">
        <f>IFERROR(IFERROR(VLOOKUP(I11965,'DE-PARA'!B:D,3,0),VLOOKUP(I11965,'DE-PARA'!C:D,2,0)),"NÃO ENCONTRADO")</f>
        <v>Encargos sobre Folha de Pagamento</v>
      </c>
      <c r="L11965" s="50" t="str">
        <f>VLOOKUP(K11965,'Base -Receita-Despesa'!$B:$AS,1,FALSE)</f>
        <v>Encargos sobre Folha de Pagamento</v>
      </c>
    </row>
    <row r="11966" spans="1:12" ht="15" customHeight="1" x14ac:dyDescent="0.3">
      <c r="A11966" s="82" t="str">
        <f t="shared" si="374"/>
        <v>2018</v>
      </c>
      <c r="B11966" s="72" t="s">
        <v>2228</v>
      </c>
      <c r="C11966" s="73" t="s">
        <v>138</v>
      </c>
      <c r="D11966" s="74" t="str">
        <f t="shared" si="373"/>
        <v>dez/2018</v>
      </c>
      <c r="E11966" s="53">
        <v>43446</v>
      </c>
      <c r="F11966" s="75" t="s">
        <v>3341</v>
      </c>
      <c r="G11966" s="72" t="s">
        <v>2229</v>
      </c>
      <c r="H11966" s="49" t="s">
        <v>3341</v>
      </c>
      <c r="I11966" s="49" t="s">
        <v>562</v>
      </c>
      <c r="J11966" s="76">
        <v>-2112.56</v>
      </c>
      <c r="K11966" s="83" t="str">
        <f>IFERROR(IFERROR(VLOOKUP(I11966,'DE-PARA'!B:D,3,0),VLOOKUP(I11966,'DE-PARA'!C:D,2,0)),"NÃO ENCONTRADO")</f>
        <v>Outras Saídas</v>
      </c>
      <c r="L11966" s="50" t="str">
        <f>VLOOKUP(K11966,'Base -Receita-Despesa'!$B:$AS,1,FALSE)</f>
        <v>Outras Saídas</v>
      </c>
    </row>
    <row r="11967" spans="1:12" ht="15" customHeight="1" x14ac:dyDescent="0.3">
      <c r="A11967" s="82" t="str">
        <f t="shared" si="374"/>
        <v>2018</v>
      </c>
      <c r="B11967" s="72" t="s">
        <v>2228</v>
      </c>
      <c r="C11967" s="73" t="s">
        <v>138</v>
      </c>
      <c r="D11967" s="74" t="str">
        <f t="shared" si="373"/>
        <v>dez/2018</v>
      </c>
      <c r="E11967" s="53">
        <v>43446</v>
      </c>
      <c r="F11967" s="75">
        <v>72983</v>
      </c>
      <c r="G11967" s="72" t="s">
        <v>2229</v>
      </c>
      <c r="H11967" s="49" t="s">
        <v>2316</v>
      </c>
      <c r="I11967" s="49" t="s">
        <v>2181</v>
      </c>
      <c r="J11967" s="76">
        <v>-181.5</v>
      </c>
      <c r="K11967" s="83" t="str">
        <f>IFERROR(IFERROR(VLOOKUP(I11967,'DE-PARA'!B:D,3,0),VLOOKUP(I11967,'DE-PARA'!C:D,2,0)),"NÃO ENCONTRADO")</f>
        <v>Materiais</v>
      </c>
      <c r="L11967" s="50" t="str">
        <f>VLOOKUP(K11967,'Base -Receita-Despesa'!$B:$AS,1,FALSE)</f>
        <v>Materiais</v>
      </c>
    </row>
    <row r="11968" spans="1:12" ht="15" customHeight="1" x14ac:dyDescent="0.3">
      <c r="A11968" s="82" t="str">
        <f t="shared" si="374"/>
        <v>2018</v>
      </c>
      <c r="B11968" s="72" t="s">
        <v>2228</v>
      </c>
      <c r="C11968" s="73" t="s">
        <v>138</v>
      </c>
      <c r="D11968" s="74" t="str">
        <f t="shared" si="373"/>
        <v>dez/2018</v>
      </c>
      <c r="E11968" s="53">
        <v>43446</v>
      </c>
      <c r="F11968" s="75">
        <v>78066</v>
      </c>
      <c r="G11968" s="72" t="s">
        <v>2229</v>
      </c>
      <c r="H11968" s="49" t="s">
        <v>359</v>
      </c>
      <c r="I11968" s="49" t="s">
        <v>2182</v>
      </c>
      <c r="J11968" s="76">
        <v>-1320.38</v>
      </c>
      <c r="K11968" s="83" t="str">
        <f>IFERROR(IFERROR(VLOOKUP(I11968,'DE-PARA'!B:D,3,0),VLOOKUP(I11968,'DE-PARA'!C:D,2,0)),"NÃO ENCONTRADO")</f>
        <v>Materiais</v>
      </c>
      <c r="L11968" s="50" t="str">
        <f>VLOOKUP(K11968,'Base -Receita-Despesa'!$B:$AS,1,FALSE)</f>
        <v>Materiais</v>
      </c>
    </row>
    <row r="11969" spans="1:12" ht="15" customHeight="1" x14ac:dyDescent="0.3">
      <c r="A11969" s="82" t="str">
        <f t="shared" si="374"/>
        <v>2018</v>
      </c>
      <c r="B11969" s="72" t="s">
        <v>2228</v>
      </c>
      <c r="C11969" s="73" t="s">
        <v>138</v>
      </c>
      <c r="D11969" s="74" t="str">
        <f t="shared" si="373"/>
        <v>dez/2018</v>
      </c>
      <c r="E11969" s="53">
        <v>43446</v>
      </c>
      <c r="F11969" s="75">
        <v>78077</v>
      </c>
      <c r="G11969" s="72" t="s">
        <v>2229</v>
      </c>
      <c r="H11969" s="49" t="s">
        <v>359</v>
      </c>
      <c r="I11969" s="49" t="s">
        <v>2181</v>
      </c>
      <c r="J11969" s="76">
        <v>-210</v>
      </c>
      <c r="K11969" s="83" t="str">
        <f>IFERROR(IFERROR(VLOOKUP(I11969,'DE-PARA'!B:D,3,0),VLOOKUP(I11969,'DE-PARA'!C:D,2,0)),"NÃO ENCONTRADO")</f>
        <v>Materiais</v>
      </c>
      <c r="L11969" s="50" t="str">
        <f>VLOOKUP(K11969,'Base -Receita-Despesa'!$B:$AS,1,FALSE)</f>
        <v>Materiais</v>
      </c>
    </row>
    <row r="11970" spans="1:12" ht="15" customHeight="1" x14ac:dyDescent="0.3">
      <c r="A11970" s="82" t="str">
        <f t="shared" si="374"/>
        <v>2018</v>
      </c>
      <c r="B11970" s="72" t="s">
        <v>2228</v>
      </c>
      <c r="C11970" s="73" t="s">
        <v>138</v>
      </c>
      <c r="D11970" s="74" t="str">
        <f t="shared" si="373"/>
        <v>dez/2018</v>
      </c>
      <c r="E11970" s="53">
        <v>43446</v>
      </c>
      <c r="F11970" s="75">
        <v>189984</v>
      </c>
      <c r="G11970" s="72" t="s">
        <v>2284</v>
      </c>
      <c r="H11970" s="49" t="s">
        <v>2314</v>
      </c>
      <c r="I11970" s="49" t="s">
        <v>2181</v>
      </c>
      <c r="J11970" s="76">
        <v>-1225.69</v>
      </c>
      <c r="K11970" s="83" t="str">
        <f>IFERROR(IFERROR(VLOOKUP(I11970,'DE-PARA'!B:D,3,0),VLOOKUP(I11970,'DE-PARA'!C:D,2,0)),"NÃO ENCONTRADO")</f>
        <v>Materiais</v>
      </c>
      <c r="L11970" s="50" t="str">
        <f>VLOOKUP(K11970,'Base -Receita-Despesa'!$B:$AS,1,FALSE)</f>
        <v>Materiais</v>
      </c>
    </row>
    <row r="11971" spans="1:12" ht="15" customHeight="1" x14ac:dyDescent="0.3">
      <c r="A11971" s="82" t="str">
        <f t="shared" si="374"/>
        <v>2018</v>
      </c>
      <c r="B11971" s="72" t="s">
        <v>2228</v>
      </c>
      <c r="C11971" s="73" t="s">
        <v>138</v>
      </c>
      <c r="D11971" s="74" t="str">
        <f t="shared" si="373"/>
        <v>dez/2018</v>
      </c>
      <c r="E11971" s="53">
        <v>43446</v>
      </c>
      <c r="F11971" s="75">
        <v>1088127</v>
      </c>
      <c r="G11971" s="72" t="s">
        <v>2284</v>
      </c>
      <c r="H11971" s="49" t="s">
        <v>2443</v>
      </c>
      <c r="I11971" s="49" t="s">
        <v>2182</v>
      </c>
      <c r="J11971" s="76">
        <v>-1714.4</v>
      </c>
      <c r="K11971" s="83" t="str">
        <f>IFERROR(IFERROR(VLOOKUP(I11971,'DE-PARA'!B:D,3,0),VLOOKUP(I11971,'DE-PARA'!C:D,2,0)),"NÃO ENCONTRADO")</f>
        <v>Materiais</v>
      </c>
      <c r="L11971" s="50" t="str">
        <f>VLOOKUP(K11971,'Base -Receita-Despesa'!$B:$AS,1,FALSE)</f>
        <v>Materiais</v>
      </c>
    </row>
    <row r="11972" spans="1:12" ht="15" customHeight="1" x14ac:dyDescent="0.3">
      <c r="A11972" s="82" t="str">
        <f t="shared" si="374"/>
        <v>2018</v>
      </c>
      <c r="B11972" s="72" t="s">
        <v>2228</v>
      </c>
      <c r="C11972" s="73" t="s">
        <v>138</v>
      </c>
      <c r="D11972" s="74" t="str">
        <f t="shared" ref="D11972:D12035" si="375">TEXT(E11972,"mmm/aaaa")</f>
        <v>dez/2018</v>
      </c>
      <c r="E11972" s="53">
        <v>43446</v>
      </c>
      <c r="F11972" s="75">
        <v>315259</v>
      </c>
      <c r="G11972" s="72" t="s">
        <v>2229</v>
      </c>
      <c r="H11972" s="49" t="s">
        <v>2423</v>
      </c>
      <c r="I11972" s="49" t="s">
        <v>2182</v>
      </c>
      <c r="J11972" s="76">
        <v>-572</v>
      </c>
      <c r="K11972" s="83" t="str">
        <f>IFERROR(IFERROR(VLOOKUP(I11972,'DE-PARA'!B:D,3,0),VLOOKUP(I11972,'DE-PARA'!C:D,2,0)),"NÃO ENCONTRADO")</f>
        <v>Materiais</v>
      </c>
      <c r="L11972" s="50" t="str">
        <f>VLOOKUP(K11972,'Base -Receita-Despesa'!$B:$AS,1,FALSE)</f>
        <v>Materiais</v>
      </c>
    </row>
    <row r="11973" spans="1:12" ht="15" customHeight="1" x14ac:dyDescent="0.3">
      <c r="A11973" s="82" t="str">
        <f t="shared" si="374"/>
        <v>2018</v>
      </c>
      <c r="B11973" s="72" t="s">
        <v>2228</v>
      </c>
      <c r="C11973" s="73" t="s">
        <v>138</v>
      </c>
      <c r="D11973" s="74" t="str">
        <f t="shared" si="375"/>
        <v>dez/2018</v>
      </c>
      <c r="E11973" s="53">
        <v>43446</v>
      </c>
      <c r="F11973" s="75" t="s">
        <v>3342</v>
      </c>
      <c r="G11973" s="72" t="s">
        <v>2229</v>
      </c>
      <c r="H11973" s="49" t="s">
        <v>3198</v>
      </c>
      <c r="I11973" s="49" t="s">
        <v>181</v>
      </c>
      <c r="J11973" s="76">
        <v>-2784.75</v>
      </c>
      <c r="K11973" s="83" t="str">
        <f>IFERROR(IFERROR(VLOOKUP(I11973,'DE-PARA'!B:D,3,0),VLOOKUP(I11973,'DE-PARA'!C:D,2,0)),"NÃO ENCONTRADO")</f>
        <v>Serviços</v>
      </c>
      <c r="L11973" s="50" t="str">
        <f>VLOOKUP(K11973,'Base -Receita-Despesa'!$B:$AS,1,FALSE)</f>
        <v>Serviços</v>
      </c>
    </row>
    <row r="11974" spans="1:12" ht="15" customHeight="1" x14ac:dyDescent="0.3">
      <c r="A11974" s="82" t="str">
        <f t="shared" si="374"/>
        <v>2018</v>
      </c>
      <c r="B11974" s="72" t="s">
        <v>2228</v>
      </c>
      <c r="C11974" s="73" t="s">
        <v>138</v>
      </c>
      <c r="D11974" s="74" t="str">
        <f t="shared" si="375"/>
        <v>dez/2018</v>
      </c>
      <c r="E11974" s="53">
        <v>43446</v>
      </c>
      <c r="F11974" s="75" t="s">
        <v>3342</v>
      </c>
      <c r="G11974" s="72" t="s">
        <v>2229</v>
      </c>
      <c r="H11974" s="49" t="s">
        <v>3198</v>
      </c>
      <c r="I11974" s="49" t="s">
        <v>562</v>
      </c>
      <c r="J11974" s="76">
        <v>-230.01</v>
      </c>
      <c r="K11974" s="83" t="str">
        <f>IFERROR(IFERROR(VLOOKUP(I11974,'DE-PARA'!B:D,3,0),VLOOKUP(I11974,'DE-PARA'!C:D,2,0)),"NÃO ENCONTRADO")</f>
        <v>Outras Saídas</v>
      </c>
      <c r="L11974" s="50" t="str">
        <f>VLOOKUP(K11974,'Base -Receita-Despesa'!$B:$AS,1,FALSE)</f>
        <v>Outras Saídas</v>
      </c>
    </row>
    <row r="11975" spans="1:12" ht="15" customHeight="1" x14ac:dyDescent="0.3">
      <c r="A11975" s="82" t="str">
        <f t="shared" si="374"/>
        <v>2018</v>
      </c>
      <c r="B11975" s="72" t="s">
        <v>2228</v>
      </c>
      <c r="C11975" s="73" t="s">
        <v>138</v>
      </c>
      <c r="D11975" s="74" t="str">
        <f t="shared" si="375"/>
        <v>dez/2018</v>
      </c>
      <c r="E11975" s="53">
        <v>43446</v>
      </c>
      <c r="F11975" s="75" t="s">
        <v>3343</v>
      </c>
      <c r="G11975" s="72" t="s">
        <v>2229</v>
      </c>
      <c r="H11975" s="49" t="s">
        <v>3198</v>
      </c>
      <c r="I11975" s="49" t="s">
        <v>181</v>
      </c>
      <c r="J11975" s="76">
        <v>-2784.75</v>
      </c>
      <c r="K11975" s="83" t="str">
        <f>IFERROR(IFERROR(VLOOKUP(I11975,'DE-PARA'!B:D,3,0),VLOOKUP(I11975,'DE-PARA'!C:D,2,0)),"NÃO ENCONTRADO")</f>
        <v>Serviços</v>
      </c>
      <c r="L11975" s="50" t="str">
        <f>VLOOKUP(K11975,'Base -Receita-Despesa'!$B:$AS,1,FALSE)</f>
        <v>Serviços</v>
      </c>
    </row>
    <row r="11976" spans="1:12" ht="15" customHeight="1" x14ac:dyDescent="0.3">
      <c r="A11976" s="82" t="str">
        <f t="shared" si="374"/>
        <v>2018</v>
      </c>
      <c r="B11976" s="72" t="s">
        <v>2228</v>
      </c>
      <c r="C11976" s="73" t="s">
        <v>138</v>
      </c>
      <c r="D11976" s="74" t="str">
        <f t="shared" si="375"/>
        <v>dez/2018</v>
      </c>
      <c r="E11976" s="53">
        <v>43446</v>
      </c>
      <c r="F11976" s="75" t="s">
        <v>3343</v>
      </c>
      <c r="G11976" s="72" t="s">
        <v>2229</v>
      </c>
      <c r="H11976" s="49" t="s">
        <v>3198</v>
      </c>
      <c r="I11976" s="49" t="s">
        <v>562</v>
      </c>
      <c r="J11976" s="76">
        <v>-519.35</v>
      </c>
      <c r="K11976" s="83" t="str">
        <f>IFERROR(IFERROR(VLOOKUP(I11976,'DE-PARA'!B:D,3,0),VLOOKUP(I11976,'DE-PARA'!C:D,2,0)),"NÃO ENCONTRADO")</f>
        <v>Outras Saídas</v>
      </c>
      <c r="L11976" s="50" t="str">
        <f>VLOOKUP(K11976,'Base -Receita-Despesa'!$B:$AS,1,FALSE)</f>
        <v>Outras Saídas</v>
      </c>
    </row>
    <row r="11977" spans="1:12" ht="15" customHeight="1" x14ac:dyDescent="0.3">
      <c r="A11977" s="82" t="str">
        <f t="shared" si="374"/>
        <v>2018</v>
      </c>
      <c r="B11977" s="72" t="s">
        <v>2228</v>
      </c>
      <c r="C11977" s="73" t="s">
        <v>138</v>
      </c>
      <c r="D11977" s="74" t="str">
        <f t="shared" si="375"/>
        <v>dez/2018</v>
      </c>
      <c r="E11977" s="53">
        <v>43446</v>
      </c>
      <c r="F11977" s="75" t="s">
        <v>3344</v>
      </c>
      <c r="G11977" s="72" t="s">
        <v>2229</v>
      </c>
      <c r="H11977" s="49" t="s">
        <v>1605</v>
      </c>
      <c r="I11977" s="49" t="s">
        <v>118</v>
      </c>
      <c r="J11977" s="76">
        <v>-14287.37</v>
      </c>
      <c r="K11977" s="83" t="str">
        <f>IFERROR(IFERROR(VLOOKUP(I11977,'DE-PARA'!B:D,3,0),VLOOKUP(I11977,'DE-PARA'!C:D,2,0)),"NÃO ENCONTRADO")</f>
        <v>Serviços</v>
      </c>
      <c r="L11977" s="50" t="str">
        <f>VLOOKUP(K11977,'Base -Receita-Despesa'!$B:$AS,1,FALSE)</f>
        <v>Serviços</v>
      </c>
    </row>
    <row r="11978" spans="1:12" ht="15" customHeight="1" x14ac:dyDescent="0.3">
      <c r="A11978" s="82" t="str">
        <f t="shared" si="374"/>
        <v>2018</v>
      </c>
      <c r="B11978" s="72" t="s">
        <v>2228</v>
      </c>
      <c r="C11978" s="73" t="s">
        <v>138</v>
      </c>
      <c r="D11978" s="74" t="str">
        <f t="shared" si="375"/>
        <v>dez/2018</v>
      </c>
      <c r="E11978" s="53">
        <v>43446</v>
      </c>
      <c r="F11978" s="75" t="s">
        <v>3344</v>
      </c>
      <c r="G11978" s="72" t="s">
        <v>2229</v>
      </c>
      <c r="H11978" s="49" t="s">
        <v>1605</v>
      </c>
      <c r="I11978" s="49" t="s">
        <v>562</v>
      </c>
      <c r="J11978" s="76">
        <v>-1180.1300000000001</v>
      </c>
      <c r="K11978" s="83" t="str">
        <f>IFERROR(IFERROR(VLOOKUP(I11978,'DE-PARA'!B:D,3,0),VLOOKUP(I11978,'DE-PARA'!C:D,2,0)),"NÃO ENCONTRADO")</f>
        <v>Outras Saídas</v>
      </c>
      <c r="L11978" s="50" t="str">
        <f>VLOOKUP(K11978,'Base -Receita-Despesa'!$B:$AS,1,FALSE)</f>
        <v>Outras Saídas</v>
      </c>
    </row>
    <row r="11979" spans="1:12" ht="15" customHeight="1" x14ac:dyDescent="0.3">
      <c r="A11979" s="82" t="str">
        <f t="shared" si="374"/>
        <v>2018</v>
      </c>
      <c r="B11979" s="72" t="s">
        <v>2228</v>
      </c>
      <c r="C11979" s="73" t="s">
        <v>138</v>
      </c>
      <c r="D11979" s="74" t="str">
        <f t="shared" si="375"/>
        <v>dez/2018</v>
      </c>
      <c r="E11979" s="53">
        <v>43446</v>
      </c>
      <c r="F11979" s="75" t="s">
        <v>3345</v>
      </c>
      <c r="G11979" s="72" t="s">
        <v>2229</v>
      </c>
      <c r="H11979" s="49" t="s">
        <v>1605</v>
      </c>
      <c r="I11979" s="49" t="s">
        <v>118</v>
      </c>
      <c r="J11979" s="76">
        <v>-14287.37</v>
      </c>
      <c r="K11979" s="83" t="str">
        <f>IFERROR(IFERROR(VLOOKUP(I11979,'DE-PARA'!B:D,3,0),VLOOKUP(I11979,'DE-PARA'!C:D,2,0)),"NÃO ENCONTRADO")</f>
        <v>Serviços</v>
      </c>
      <c r="L11979" s="50" t="str">
        <f>VLOOKUP(K11979,'Base -Receita-Despesa'!$B:$AS,1,FALSE)</f>
        <v>Serviços</v>
      </c>
    </row>
    <row r="11980" spans="1:12" ht="15" customHeight="1" x14ac:dyDescent="0.3">
      <c r="A11980" s="82" t="str">
        <f t="shared" si="374"/>
        <v>2018</v>
      </c>
      <c r="B11980" s="72" t="s">
        <v>2228</v>
      </c>
      <c r="C11980" s="73" t="s">
        <v>138</v>
      </c>
      <c r="D11980" s="74" t="str">
        <f t="shared" si="375"/>
        <v>dez/2018</v>
      </c>
      <c r="E11980" s="53">
        <v>43446</v>
      </c>
      <c r="F11980" s="75" t="s">
        <v>3345</v>
      </c>
      <c r="G11980" s="72" t="s">
        <v>2229</v>
      </c>
      <c r="H11980" s="49" t="s">
        <v>1605</v>
      </c>
      <c r="I11980" s="49" t="s">
        <v>562</v>
      </c>
      <c r="J11980" s="76">
        <v>-2664.59</v>
      </c>
      <c r="K11980" s="83" t="str">
        <f>IFERROR(IFERROR(VLOOKUP(I11980,'DE-PARA'!B:D,3,0),VLOOKUP(I11980,'DE-PARA'!C:D,2,0)),"NÃO ENCONTRADO")</f>
        <v>Outras Saídas</v>
      </c>
      <c r="L11980" s="50" t="str">
        <f>VLOOKUP(K11980,'Base -Receita-Despesa'!$B:$AS,1,FALSE)</f>
        <v>Outras Saídas</v>
      </c>
    </row>
    <row r="11981" spans="1:12" ht="15" customHeight="1" x14ac:dyDescent="0.3">
      <c r="A11981" s="82" t="str">
        <f t="shared" si="374"/>
        <v>2018</v>
      </c>
      <c r="B11981" s="72" t="s">
        <v>2228</v>
      </c>
      <c r="C11981" s="73" t="s">
        <v>138</v>
      </c>
      <c r="D11981" s="74" t="str">
        <f t="shared" si="375"/>
        <v>dez/2018</v>
      </c>
      <c r="E11981" s="53">
        <v>43446</v>
      </c>
      <c r="F11981" s="75" t="s">
        <v>3346</v>
      </c>
      <c r="G11981" s="72" t="s">
        <v>2229</v>
      </c>
      <c r="H11981" s="49" t="s">
        <v>2353</v>
      </c>
      <c r="I11981" s="49" t="s">
        <v>179</v>
      </c>
      <c r="J11981" s="76">
        <v>-2805</v>
      </c>
      <c r="K11981" s="83" t="str">
        <f>IFERROR(IFERROR(VLOOKUP(I11981,'DE-PARA'!B:D,3,0),VLOOKUP(I11981,'DE-PARA'!C:D,2,0)),"NÃO ENCONTRADO")</f>
        <v>Serviços</v>
      </c>
      <c r="L11981" s="50" t="str">
        <f>VLOOKUP(K11981,'Base -Receita-Despesa'!$B:$AS,1,FALSE)</f>
        <v>Serviços</v>
      </c>
    </row>
    <row r="11982" spans="1:12" ht="15" customHeight="1" x14ac:dyDescent="0.3">
      <c r="A11982" s="82" t="str">
        <f t="shared" si="374"/>
        <v>2018</v>
      </c>
      <c r="B11982" s="72" t="s">
        <v>2228</v>
      </c>
      <c r="C11982" s="73" t="s">
        <v>138</v>
      </c>
      <c r="D11982" s="74" t="str">
        <f t="shared" si="375"/>
        <v>dez/2018</v>
      </c>
      <c r="E11982" s="53">
        <v>43446</v>
      </c>
      <c r="F11982" s="75" t="s">
        <v>3346</v>
      </c>
      <c r="G11982" s="72" t="s">
        <v>2229</v>
      </c>
      <c r="H11982" s="49" t="s">
        <v>2353</v>
      </c>
      <c r="I11982" s="49" t="s">
        <v>562</v>
      </c>
      <c r="J11982" s="76">
        <v>-231.69</v>
      </c>
      <c r="K11982" s="83" t="str">
        <f>IFERROR(IFERROR(VLOOKUP(I11982,'DE-PARA'!B:D,3,0),VLOOKUP(I11982,'DE-PARA'!C:D,2,0)),"NÃO ENCONTRADO")</f>
        <v>Outras Saídas</v>
      </c>
      <c r="L11982" s="50" t="str">
        <f>VLOOKUP(K11982,'Base -Receita-Despesa'!$B:$AS,1,FALSE)</f>
        <v>Outras Saídas</v>
      </c>
    </row>
    <row r="11983" spans="1:12" ht="15" customHeight="1" x14ac:dyDescent="0.3">
      <c r="A11983" s="82" t="str">
        <f t="shared" si="374"/>
        <v>2018</v>
      </c>
      <c r="B11983" s="72" t="s">
        <v>2228</v>
      </c>
      <c r="C11983" s="73" t="s">
        <v>138</v>
      </c>
      <c r="D11983" s="74" t="str">
        <f t="shared" si="375"/>
        <v>dez/2018</v>
      </c>
      <c r="E11983" s="53">
        <v>43446</v>
      </c>
      <c r="F11983" s="75" t="s">
        <v>3347</v>
      </c>
      <c r="G11983" s="72" t="s">
        <v>2229</v>
      </c>
      <c r="H11983" s="49" t="s">
        <v>2353</v>
      </c>
      <c r="I11983" s="49" t="s">
        <v>179</v>
      </c>
      <c r="J11983" s="76">
        <v>-1676.24</v>
      </c>
      <c r="K11983" s="83" t="str">
        <f>IFERROR(IFERROR(VLOOKUP(I11983,'DE-PARA'!B:D,3,0),VLOOKUP(I11983,'DE-PARA'!C:D,2,0)),"NÃO ENCONTRADO")</f>
        <v>Serviços</v>
      </c>
      <c r="L11983" s="50" t="str">
        <f>VLOOKUP(K11983,'Base -Receita-Despesa'!$B:$AS,1,FALSE)</f>
        <v>Serviços</v>
      </c>
    </row>
    <row r="11984" spans="1:12" ht="15" customHeight="1" x14ac:dyDescent="0.3">
      <c r="A11984" s="82" t="str">
        <f t="shared" si="374"/>
        <v>2018</v>
      </c>
      <c r="B11984" s="72" t="s">
        <v>2228</v>
      </c>
      <c r="C11984" s="73" t="s">
        <v>138</v>
      </c>
      <c r="D11984" s="74" t="str">
        <f t="shared" si="375"/>
        <v>dez/2018</v>
      </c>
      <c r="E11984" s="53">
        <v>43446</v>
      </c>
      <c r="F11984" s="75" t="s">
        <v>3347</v>
      </c>
      <c r="G11984" s="72" t="s">
        <v>2229</v>
      </c>
      <c r="H11984" s="49" t="s">
        <v>2353</v>
      </c>
      <c r="I11984" s="49" t="s">
        <v>562</v>
      </c>
      <c r="J11984" s="76">
        <v>-138.44999999999999</v>
      </c>
      <c r="K11984" s="83" t="str">
        <f>IFERROR(IFERROR(VLOOKUP(I11984,'DE-PARA'!B:D,3,0),VLOOKUP(I11984,'DE-PARA'!C:D,2,0)),"NÃO ENCONTRADO")</f>
        <v>Outras Saídas</v>
      </c>
      <c r="L11984" s="50" t="str">
        <f>VLOOKUP(K11984,'Base -Receita-Despesa'!$B:$AS,1,FALSE)</f>
        <v>Outras Saídas</v>
      </c>
    </row>
    <row r="11985" spans="1:12" ht="15" customHeight="1" x14ac:dyDescent="0.3">
      <c r="A11985" s="82" t="str">
        <f t="shared" si="374"/>
        <v>2018</v>
      </c>
      <c r="B11985" s="72" t="s">
        <v>2228</v>
      </c>
      <c r="C11985" s="73" t="s">
        <v>138</v>
      </c>
      <c r="D11985" s="74" t="str">
        <f t="shared" si="375"/>
        <v>dez/2018</v>
      </c>
      <c r="E11985" s="53">
        <v>43446</v>
      </c>
      <c r="F11985" s="75" t="s">
        <v>3348</v>
      </c>
      <c r="G11985" s="72" t="s">
        <v>2229</v>
      </c>
      <c r="H11985" s="49" t="s">
        <v>2353</v>
      </c>
      <c r="I11985" s="49" t="s">
        <v>179</v>
      </c>
      <c r="J11985" s="76">
        <v>-2827.31</v>
      </c>
      <c r="K11985" s="83" t="str">
        <f>IFERROR(IFERROR(VLOOKUP(I11985,'DE-PARA'!B:D,3,0),VLOOKUP(I11985,'DE-PARA'!C:D,2,0)),"NÃO ENCONTRADO")</f>
        <v>Serviços</v>
      </c>
      <c r="L11985" s="50" t="str">
        <f>VLOOKUP(K11985,'Base -Receita-Despesa'!$B:$AS,1,FALSE)</f>
        <v>Serviços</v>
      </c>
    </row>
    <row r="11986" spans="1:12" ht="15" customHeight="1" x14ac:dyDescent="0.3">
      <c r="A11986" s="82" t="str">
        <f t="shared" si="374"/>
        <v>2018</v>
      </c>
      <c r="B11986" s="72" t="s">
        <v>2228</v>
      </c>
      <c r="C11986" s="73" t="s">
        <v>138</v>
      </c>
      <c r="D11986" s="74" t="str">
        <f t="shared" si="375"/>
        <v>dez/2018</v>
      </c>
      <c r="E11986" s="53">
        <v>43446</v>
      </c>
      <c r="F11986" s="75" t="s">
        <v>3348</v>
      </c>
      <c r="G11986" s="72" t="s">
        <v>2229</v>
      </c>
      <c r="H11986" s="49" t="s">
        <v>2353</v>
      </c>
      <c r="I11986" s="49" t="s">
        <v>562</v>
      </c>
      <c r="J11986" s="76">
        <v>-233.53</v>
      </c>
      <c r="K11986" s="83" t="str">
        <f>IFERROR(IFERROR(VLOOKUP(I11986,'DE-PARA'!B:D,3,0),VLOOKUP(I11986,'DE-PARA'!C:D,2,0)),"NÃO ENCONTRADO")</f>
        <v>Outras Saídas</v>
      </c>
      <c r="L11986" s="50" t="str">
        <f>VLOOKUP(K11986,'Base -Receita-Despesa'!$B:$AS,1,FALSE)</f>
        <v>Outras Saídas</v>
      </c>
    </row>
    <row r="11987" spans="1:12" ht="15" customHeight="1" x14ac:dyDescent="0.3">
      <c r="A11987" s="82" t="str">
        <f t="shared" si="374"/>
        <v>2018</v>
      </c>
      <c r="B11987" s="72" t="s">
        <v>2228</v>
      </c>
      <c r="C11987" s="73" t="s">
        <v>138</v>
      </c>
      <c r="D11987" s="74" t="str">
        <f t="shared" si="375"/>
        <v>dez/2018</v>
      </c>
      <c r="E11987" s="53">
        <v>43446</v>
      </c>
      <c r="F11987" s="75" t="s">
        <v>3349</v>
      </c>
      <c r="G11987" s="72" t="s">
        <v>2229</v>
      </c>
      <c r="H11987" s="49" t="s">
        <v>2353</v>
      </c>
      <c r="I11987" s="49" t="s">
        <v>179</v>
      </c>
      <c r="J11987" s="76">
        <v>-2827.31</v>
      </c>
      <c r="K11987" s="83" t="str">
        <f>IFERROR(IFERROR(VLOOKUP(I11987,'DE-PARA'!B:D,3,0),VLOOKUP(I11987,'DE-PARA'!C:D,2,0)),"NÃO ENCONTRADO")</f>
        <v>Serviços</v>
      </c>
      <c r="L11987" s="50" t="str">
        <f>VLOOKUP(K11987,'Base -Receita-Despesa'!$B:$AS,1,FALSE)</f>
        <v>Serviços</v>
      </c>
    </row>
    <row r="11988" spans="1:12" ht="15" customHeight="1" x14ac:dyDescent="0.3">
      <c r="A11988" s="82" t="str">
        <f t="shared" si="374"/>
        <v>2018</v>
      </c>
      <c r="B11988" s="72" t="s">
        <v>2228</v>
      </c>
      <c r="C11988" s="73" t="s">
        <v>138</v>
      </c>
      <c r="D11988" s="74" t="str">
        <f t="shared" si="375"/>
        <v>dez/2018</v>
      </c>
      <c r="E11988" s="53">
        <v>43446</v>
      </c>
      <c r="F11988" s="75" t="s">
        <v>3349</v>
      </c>
      <c r="G11988" s="72" t="s">
        <v>2229</v>
      </c>
      <c r="H11988" s="49" t="s">
        <v>2353</v>
      </c>
      <c r="I11988" s="49" t="s">
        <v>562</v>
      </c>
      <c r="J11988" s="76">
        <v>-527.28</v>
      </c>
      <c r="K11988" s="83" t="str">
        <f>IFERROR(IFERROR(VLOOKUP(I11988,'DE-PARA'!B:D,3,0),VLOOKUP(I11988,'DE-PARA'!C:D,2,0)),"NÃO ENCONTRADO")</f>
        <v>Outras Saídas</v>
      </c>
      <c r="L11988" s="50" t="str">
        <f>VLOOKUP(K11988,'Base -Receita-Despesa'!$B:$AS,1,FALSE)</f>
        <v>Outras Saídas</v>
      </c>
    </row>
    <row r="11989" spans="1:12" ht="15" customHeight="1" x14ac:dyDescent="0.3">
      <c r="A11989" s="82" t="str">
        <f t="shared" si="374"/>
        <v>2018</v>
      </c>
      <c r="B11989" s="72" t="s">
        <v>2228</v>
      </c>
      <c r="C11989" s="73" t="s">
        <v>138</v>
      </c>
      <c r="D11989" s="74" t="str">
        <f t="shared" si="375"/>
        <v>dez/2018</v>
      </c>
      <c r="E11989" s="53">
        <v>43446</v>
      </c>
      <c r="F11989" s="75" t="s">
        <v>3350</v>
      </c>
      <c r="G11989" s="72" t="s">
        <v>2229</v>
      </c>
      <c r="H11989" s="49" t="s">
        <v>2353</v>
      </c>
      <c r="I11989" s="49" t="s">
        <v>179</v>
      </c>
      <c r="J11989" s="76">
        <v>-2805</v>
      </c>
      <c r="K11989" s="83" t="str">
        <f>IFERROR(IFERROR(VLOOKUP(I11989,'DE-PARA'!B:D,3,0),VLOOKUP(I11989,'DE-PARA'!C:D,2,0)),"NÃO ENCONTRADO")</f>
        <v>Serviços</v>
      </c>
      <c r="L11989" s="50" t="str">
        <f>VLOOKUP(K11989,'Base -Receita-Despesa'!$B:$AS,1,FALSE)</f>
        <v>Serviços</v>
      </c>
    </row>
    <row r="11990" spans="1:12" ht="15" customHeight="1" x14ac:dyDescent="0.3">
      <c r="A11990" s="82" t="str">
        <f t="shared" si="374"/>
        <v>2018</v>
      </c>
      <c r="B11990" s="72" t="s">
        <v>2228</v>
      </c>
      <c r="C11990" s="73" t="s">
        <v>138</v>
      </c>
      <c r="D11990" s="74" t="str">
        <f t="shared" si="375"/>
        <v>dez/2018</v>
      </c>
      <c r="E11990" s="53">
        <v>43446</v>
      </c>
      <c r="F11990" s="75" t="s">
        <v>3350</v>
      </c>
      <c r="G11990" s="72" t="s">
        <v>2229</v>
      </c>
      <c r="H11990" s="49" t="s">
        <v>2353</v>
      </c>
      <c r="I11990" s="49" t="s">
        <v>562</v>
      </c>
      <c r="J11990" s="76">
        <v>-523.12</v>
      </c>
      <c r="K11990" s="83" t="str">
        <f>IFERROR(IFERROR(VLOOKUP(I11990,'DE-PARA'!B:D,3,0),VLOOKUP(I11990,'DE-PARA'!C:D,2,0)),"NÃO ENCONTRADO")</f>
        <v>Outras Saídas</v>
      </c>
      <c r="L11990" s="50" t="str">
        <f>VLOOKUP(K11990,'Base -Receita-Despesa'!$B:$AS,1,FALSE)</f>
        <v>Outras Saídas</v>
      </c>
    </row>
    <row r="11991" spans="1:12" ht="15" customHeight="1" x14ac:dyDescent="0.3">
      <c r="A11991" s="82" t="str">
        <f t="shared" si="374"/>
        <v>2018</v>
      </c>
      <c r="B11991" s="72" t="s">
        <v>2228</v>
      </c>
      <c r="C11991" s="73" t="s">
        <v>138</v>
      </c>
      <c r="D11991" s="74" t="str">
        <f t="shared" si="375"/>
        <v>dez/2018</v>
      </c>
      <c r="E11991" s="53">
        <v>43446</v>
      </c>
      <c r="F11991" s="75" t="s">
        <v>2796</v>
      </c>
      <c r="G11991" s="72" t="s">
        <v>2229</v>
      </c>
      <c r="H11991" s="49" t="s">
        <v>3189</v>
      </c>
      <c r="I11991" s="49" t="s">
        <v>2176</v>
      </c>
      <c r="J11991" s="76">
        <v>-25705.35</v>
      </c>
      <c r="K11991" s="83" t="str">
        <f>IFERROR(IFERROR(VLOOKUP(I11991,'DE-PARA'!B:D,3,0),VLOOKUP(I11991,'DE-PARA'!C:D,2,0)),"NÃO ENCONTRADO")</f>
        <v>Pessoal</v>
      </c>
      <c r="L11991" s="50" t="str">
        <f>VLOOKUP(K11991,'Base -Receita-Despesa'!$B:$AS,1,FALSE)</f>
        <v>Pessoal</v>
      </c>
    </row>
    <row r="11992" spans="1:12" ht="15" customHeight="1" x14ac:dyDescent="0.3">
      <c r="A11992" s="82" t="str">
        <f t="shared" si="374"/>
        <v>2018</v>
      </c>
      <c r="B11992" s="72" t="s">
        <v>2228</v>
      </c>
      <c r="C11992" s="73" t="s">
        <v>138</v>
      </c>
      <c r="D11992" s="74" t="str">
        <f t="shared" si="375"/>
        <v>dez/2018</v>
      </c>
      <c r="E11992" s="53">
        <v>43446</v>
      </c>
      <c r="F11992" s="75" t="s">
        <v>2796</v>
      </c>
      <c r="G11992" s="72" t="s">
        <v>2229</v>
      </c>
      <c r="H11992" s="49" t="s">
        <v>3189</v>
      </c>
      <c r="I11992" s="49" t="s">
        <v>562</v>
      </c>
      <c r="J11992" s="76">
        <v>-4794.03</v>
      </c>
      <c r="K11992" s="83" t="str">
        <f>IFERROR(IFERROR(VLOOKUP(I11992,'DE-PARA'!B:D,3,0),VLOOKUP(I11992,'DE-PARA'!C:D,2,0)),"NÃO ENCONTRADO")</f>
        <v>Outras Saídas</v>
      </c>
      <c r="L11992" s="50" t="str">
        <f>VLOOKUP(K11992,'Base -Receita-Despesa'!$B:$AS,1,FALSE)</f>
        <v>Outras Saídas</v>
      </c>
    </row>
    <row r="11993" spans="1:12" ht="15" customHeight="1" x14ac:dyDescent="0.3">
      <c r="A11993" s="82" t="str">
        <f t="shared" si="374"/>
        <v>2018</v>
      </c>
      <c r="B11993" s="72" t="s">
        <v>2228</v>
      </c>
      <c r="C11993" s="73" t="s">
        <v>138</v>
      </c>
      <c r="D11993" s="74" t="str">
        <f t="shared" si="375"/>
        <v>dez/2018</v>
      </c>
      <c r="E11993" s="53">
        <v>43446</v>
      </c>
      <c r="F11993" s="75" t="s">
        <v>2738</v>
      </c>
      <c r="G11993" s="72" t="s">
        <v>2229</v>
      </c>
      <c r="H11993" s="49" t="s">
        <v>3189</v>
      </c>
      <c r="I11993" s="49" t="s">
        <v>2176</v>
      </c>
      <c r="J11993" s="76">
        <v>-8740</v>
      </c>
      <c r="K11993" s="83" t="str">
        <f>IFERROR(IFERROR(VLOOKUP(I11993,'DE-PARA'!B:D,3,0),VLOOKUP(I11993,'DE-PARA'!C:D,2,0)),"NÃO ENCONTRADO")</f>
        <v>Pessoal</v>
      </c>
      <c r="L11993" s="50" t="str">
        <f>VLOOKUP(K11993,'Base -Receita-Despesa'!$B:$AS,1,FALSE)</f>
        <v>Pessoal</v>
      </c>
    </row>
    <row r="11994" spans="1:12" ht="15" customHeight="1" x14ac:dyDescent="0.3">
      <c r="A11994" s="82" t="str">
        <f t="shared" si="374"/>
        <v>2018</v>
      </c>
      <c r="B11994" s="72" t="s">
        <v>2228</v>
      </c>
      <c r="C11994" s="73" t="s">
        <v>138</v>
      </c>
      <c r="D11994" s="74" t="str">
        <f t="shared" si="375"/>
        <v>dez/2018</v>
      </c>
      <c r="E11994" s="53">
        <v>43446</v>
      </c>
      <c r="F11994" s="75" t="s">
        <v>2738</v>
      </c>
      <c r="G11994" s="72" t="s">
        <v>2229</v>
      </c>
      <c r="H11994" s="49" t="s">
        <v>3189</v>
      </c>
      <c r="I11994" s="49" t="s">
        <v>562</v>
      </c>
      <c r="J11994" s="76">
        <v>-1630</v>
      </c>
      <c r="K11994" s="83" t="str">
        <f>IFERROR(IFERROR(VLOOKUP(I11994,'DE-PARA'!B:D,3,0),VLOOKUP(I11994,'DE-PARA'!C:D,2,0)),"NÃO ENCONTRADO")</f>
        <v>Outras Saídas</v>
      </c>
      <c r="L11994" s="50" t="str">
        <f>VLOOKUP(K11994,'Base -Receita-Despesa'!$B:$AS,1,FALSE)</f>
        <v>Outras Saídas</v>
      </c>
    </row>
    <row r="11995" spans="1:12" ht="15" customHeight="1" x14ac:dyDescent="0.3">
      <c r="A11995" s="82" t="str">
        <f t="shared" si="374"/>
        <v>2018</v>
      </c>
      <c r="B11995" s="72" t="s">
        <v>2228</v>
      </c>
      <c r="C11995" s="73" t="s">
        <v>138</v>
      </c>
      <c r="D11995" s="74" t="str">
        <f t="shared" si="375"/>
        <v>dez/2018</v>
      </c>
      <c r="E11995" s="53">
        <v>43446</v>
      </c>
      <c r="F11995" s="75" t="s">
        <v>2797</v>
      </c>
      <c r="G11995" s="72" t="s">
        <v>2229</v>
      </c>
      <c r="H11995" s="49" t="s">
        <v>3189</v>
      </c>
      <c r="I11995" s="49" t="s">
        <v>2176</v>
      </c>
      <c r="J11995" s="76">
        <v>-28279.35</v>
      </c>
      <c r="K11995" s="83" t="str">
        <f>IFERROR(IFERROR(VLOOKUP(I11995,'DE-PARA'!B:D,3,0),VLOOKUP(I11995,'DE-PARA'!C:D,2,0)),"NÃO ENCONTRADO")</f>
        <v>Pessoal</v>
      </c>
      <c r="L11995" s="50" t="str">
        <f>VLOOKUP(K11995,'Base -Receita-Despesa'!$B:$AS,1,FALSE)</f>
        <v>Pessoal</v>
      </c>
    </row>
    <row r="11996" spans="1:12" ht="15" customHeight="1" x14ac:dyDescent="0.3">
      <c r="A11996" s="82" t="str">
        <f t="shared" si="374"/>
        <v>2018</v>
      </c>
      <c r="B11996" s="72" t="s">
        <v>2228</v>
      </c>
      <c r="C11996" s="73" t="s">
        <v>138</v>
      </c>
      <c r="D11996" s="74" t="str">
        <f t="shared" si="375"/>
        <v>dez/2018</v>
      </c>
      <c r="E11996" s="53">
        <v>43446</v>
      </c>
      <c r="F11996" s="75" t="s">
        <v>2797</v>
      </c>
      <c r="G11996" s="72" t="s">
        <v>2229</v>
      </c>
      <c r="H11996" s="49" t="s">
        <v>3189</v>
      </c>
      <c r="I11996" s="49" t="s">
        <v>562</v>
      </c>
      <c r="J11996" s="76">
        <v>-5274.09</v>
      </c>
      <c r="K11996" s="83" t="str">
        <f>IFERROR(IFERROR(VLOOKUP(I11996,'DE-PARA'!B:D,3,0),VLOOKUP(I11996,'DE-PARA'!C:D,2,0)),"NÃO ENCONTRADO")</f>
        <v>Outras Saídas</v>
      </c>
      <c r="L11996" s="50" t="str">
        <f>VLOOKUP(K11996,'Base -Receita-Despesa'!$B:$AS,1,FALSE)</f>
        <v>Outras Saídas</v>
      </c>
    </row>
    <row r="11997" spans="1:12" ht="15" customHeight="1" x14ac:dyDescent="0.3">
      <c r="A11997" s="82" t="str">
        <f t="shared" si="374"/>
        <v>2018</v>
      </c>
      <c r="B11997" s="72" t="s">
        <v>2228</v>
      </c>
      <c r="C11997" s="73" t="s">
        <v>138</v>
      </c>
      <c r="D11997" s="74" t="str">
        <f t="shared" si="375"/>
        <v>dez/2018</v>
      </c>
      <c r="E11997" s="53">
        <v>43446</v>
      </c>
      <c r="F11997" s="75" t="s">
        <v>3351</v>
      </c>
      <c r="G11997" s="72" t="s">
        <v>2229</v>
      </c>
      <c r="H11997" s="49" t="s">
        <v>3189</v>
      </c>
      <c r="I11997" s="49" t="s">
        <v>2176</v>
      </c>
      <c r="J11997" s="76">
        <v>-28279.35</v>
      </c>
      <c r="K11997" s="83" t="str">
        <f>IFERROR(IFERROR(VLOOKUP(I11997,'DE-PARA'!B:D,3,0),VLOOKUP(I11997,'DE-PARA'!C:D,2,0)),"NÃO ENCONTRADO")</f>
        <v>Pessoal</v>
      </c>
      <c r="L11997" s="50" t="str">
        <f>VLOOKUP(K11997,'Base -Receita-Despesa'!$B:$AS,1,FALSE)</f>
        <v>Pessoal</v>
      </c>
    </row>
    <row r="11998" spans="1:12" ht="15" customHeight="1" x14ac:dyDescent="0.3">
      <c r="A11998" s="82" t="str">
        <f t="shared" si="374"/>
        <v>2018</v>
      </c>
      <c r="B11998" s="72" t="s">
        <v>2228</v>
      </c>
      <c r="C11998" s="73" t="s">
        <v>138</v>
      </c>
      <c r="D11998" s="74" t="str">
        <f t="shared" si="375"/>
        <v>dez/2018</v>
      </c>
      <c r="E11998" s="53">
        <v>43446</v>
      </c>
      <c r="F11998" s="75" t="s">
        <v>3351</v>
      </c>
      <c r="G11998" s="72" t="s">
        <v>2229</v>
      </c>
      <c r="H11998" s="49" t="s">
        <v>3189</v>
      </c>
      <c r="I11998" s="49" t="s">
        <v>562</v>
      </c>
      <c r="J11998" s="76">
        <v>-2335.87</v>
      </c>
      <c r="K11998" s="83" t="str">
        <f>IFERROR(IFERROR(VLOOKUP(I11998,'DE-PARA'!B:D,3,0),VLOOKUP(I11998,'DE-PARA'!C:D,2,0)),"NÃO ENCONTRADO")</f>
        <v>Outras Saídas</v>
      </c>
      <c r="L11998" s="50" t="str">
        <f>VLOOKUP(K11998,'Base -Receita-Despesa'!$B:$AS,1,FALSE)</f>
        <v>Outras Saídas</v>
      </c>
    </row>
    <row r="11999" spans="1:12" ht="15" customHeight="1" x14ac:dyDescent="0.3">
      <c r="A11999" s="82" t="str">
        <f t="shared" si="374"/>
        <v>2018</v>
      </c>
      <c r="B11999" s="72" t="s">
        <v>2228</v>
      </c>
      <c r="C11999" s="73" t="s">
        <v>138</v>
      </c>
      <c r="D11999" s="74" t="str">
        <f t="shared" si="375"/>
        <v>dez/2018</v>
      </c>
      <c r="E11999" s="53">
        <v>43446</v>
      </c>
      <c r="F11999" s="75">
        <v>1883</v>
      </c>
      <c r="G11999" s="72" t="s">
        <v>2229</v>
      </c>
      <c r="H11999" s="49" t="s">
        <v>2329</v>
      </c>
      <c r="I11999" s="49" t="s">
        <v>2182</v>
      </c>
      <c r="J11999" s="76">
        <v>-189</v>
      </c>
      <c r="K11999" s="83" t="str">
        <f>IFERROR(IFERROR(VLOOKUP(I11999,'DE-PARA'!B:D,3,0),VLOOKUP(I11999,'DE-PARA'!C:D,2,0)),"NÃO ENCONTRADO")</f>
        <v>Materiais</v>
      </c>
      <c r="L11999" s="50" t="str">
        <f>VLOOKUP(K11999,'Base -Receita-Despesa'!$B:$AS,1,FALSE)</f>
        <v>Materiais</v>
      </c>
    </row>
    <row r="12000" spans="1:12" ht="15" customHeight="1" x14ac:dyDescent="0.3">
      <c r="A12000" s="82" t="str">
        <f t="shared" si="374"/>
        <v>2018</v>
      </c>
      <c r="B12000" s="72" t="s">
        <v>2228</v>
      </c>
      <c r="C12000" s="73" t="s">
        <v>138</v>
      </c>
      <c r="D12000" s="74" t="str">
        <f t="shared" si="375"/>
        <v>dez/2018</v>
      </c>
      <c r="E12000" s="53">
        <v>43446</v>
      </c>
      <c r="F12000" s="75">
        <v>282573</v>
      </c>
      <c r="G12000" s="72" t="s">
        <v>2229</v>
      </c>
      <c r="H12000" s="49" t="s">
        <v>174</v>
      </c>
      <c r="I12000" s="49" t="s">
        <v>2188</v>
      </c>
      <c r="J12000" s="76">
        <v>-2537</v>
      </c>
      <c r="K12000" s="83" t="str">
        <f>IFERROR(IFERROR(VLOOKUP(I12000,'DE-PARA'!B:D,3,0),VLOOKUP(I12000,'DE-PARA'!C:D,2,0)),"NÃO ENCONTRADO")</f>
        <v>Materiais</v>
      </c>
      <c r="L12000" s="50" t="str">
        <f>VLOOKUP(K12000,'Base -Receita-Despesa'!$B:$AS,1,FALSE)</f>
        <v>Materiais</v>
      </c>
    </row>
    <row r="12001" spans="1:12" ht="15" customHeight="1" x14ac:dyDescent="0.3">
      <c r="A12001" s="82" t="str">
        <f t="shared" si="374"/>
        <v>2018</v>
      </c>
      <c r="B12001" s="72" t="s">
        <v>2228</v>
      </c>
      <c r="C12001" s="73" t="s">
        <v>138</v>
      </c>
      <c r="D12001" s="74" t="str">
        <f t="shared" si="375"/>
        <v>dez/2018</v>
      </c>
      <c r="E12001" s="53">
        <v>43446</v>
      </c>
      <c r="F12001" s="75">
        <v>37760</v>
      </c>
      <c r="G12001" s="72" t="s">
        <v>2229</v>
      </c>
      <c r="H12001" s="49" t="s">
        <v>2231</v>
      </c>
      <c r="I12001" s="49" t="s">
        <v>2185</v>
      </c>
      <c r="J12001" s="76">
        <v>-1010</v>
      </c>
      <c r="K12001" s="83" t="str">
        <f>IFERROR(IFERROR(VLOOKUP(I12001,'DE-PARA'!B:D,3,0),VLOOKUP(I12001,'DE-PARA'!C:D,2,0)),"NÃO ENCONTRADO")</f>
        <v>Materiais</v>
      </c>
      <c r="L12001" s="50" t="str">
        <f>VLOOKUP(K12001,'Base -Receita-Despesa'!$B:$AS,1,FALSE)</f>
        <v>Materiais</v>
      </c>
    </row>
    <row r="12002" spans="1:12" ht="15" customHeight="1" x14ac:dyDescent="0.3">
      <c r="A12002" s="82" t="str">
        <f t="shared" si="374"/>
        <v>2018</v>
      </c>
      <c r="B12002" s="72" t="s">
        <v>2228</v>
      </c>
      <c r="C12002" s="73" t="s">
        <v>138</v>
      </c>
      <c r="D12002" s="74" t="str">
        <f t="shared" si="375"/>
        <v>dez/2018</v>
      </c>
      <c r="E12002" s="53">
        <v>43446</v>
      </c>
      <c r="F12002" s="75">
        <v>2050</v>
      </c>
      <c r="G12002" s="72" t="s">
        <v>2229</v>
      </c>
      <c r="H12002" s="49" t="s">
        <v>2231</v>
      </c>
      <c r="I12002" s="49" t="s">
        <v>2185</v>
      </c>
      <c r="J12002" s="76">
        <v>-2058.39</v>
      </c>
      <c r="K12002" s="83" t="str">
        <f>IFERROR(IFERROR(VLOOKUP(I12002,'DE-PARA'!B:D,3,0),VLOOKUP(I12002,'DE-PARA'!C:D,2,0)),"NÃO ENCONTRADO")</f>
        <v>Materiais</v>
      </c>
      <c r="L12002" s="50" t="str">
        <f>VLOOKUP(K12002,'Base -Receita-Despesa'!$B:$AS,1,FALSE)</f>
        <v>Materiais</v>
      </c>
    </row>
    <row r="12003" spans="1:12" ht="15" customHeight="1" x14ac:dyDescent="0.3">
      <c r="A12003" s="82" t="str">
        <f t="shared" si="374"/>
        <v>2018</v>
      </c>
      <c r="B12003" s="72" t="s">
        <v>2228</v>
      </c>
      <c r="C12003" s="73" t="s">
        <v>138</v>
      </c>
      <c r="D12003" s="74" t="str">
        <f t="shared" si="375"/>
        <v>dez/2018</v>
      </c>
      <c r="E12003" s="53">
        <v>43446</v>
      </c>
      <c r="F12003" s="75">
        <v>3790</v>
      </c>
      <c r="G12003" s="72" t="s">
        <v>2229</v>
      </c>
      <c r="H12003" s="49" t="s">
        <v>2231</v>
      </c>
      <c r="I12003" s="49" t="s">
        <v>2185</v>
      </c>
      <c r="J12003" s="76">
        <v>-2889.93</v>
      </c>
      <c r="K12003" s="83" t="str">
        <f>IFERROR(IFERROR(VLOOKUP(I12003,'DE-PARA'!B:D,3,0),VLOOKUP(I12003,'DE-PARA'!C:D,2,0)),"NÃO ENCONTRADO")</f>
        <v>Materiais</v>
      </c>
      <c r="L12003" s="50" t="str">
        <f>VLOOKUP(K12003,'Base -Receita-Despesa'!$B:$AS,1,FALSE)</f>
        <v>Materiais</v>
      </c>
    </row>
    <row r="12004" spans="1:12" ht="15" customHeight="1" x14ac:dyDescent="0.3">
      <c r="A12004" s="82" t="str">
        <f t="shared" si="374"/>
        <v>2018</v>
      </c>
      <c r="B12004" s="72" t="s">
        <v>2228</v>
      </c>
      <c r="C12004" s="73" t="s">
        <v>138</v>
      </c>
      <c r="D12004" s="74" t="str">
        <f t="shared" si="375"/>
        <v>dez/2018</v>
      </c>
      <c r="E12004" s="53">
        <v>43446</v>
      </c>
      <c r="F12004" s="75">
        <v>3164</v>
      </c>
      <c r="G12004" s="72" t="s">
        <v>2229</v>
      </c>
      <c r="H12004" s="49" t="s">
        <v>2320</v>
      </c>
      <c r="I12004" s="49" t="s">
        <v>2182</v>
      </c>
      <c r="J12004" s="76">
        <v>-84</v>
      </c>
      <c r="K12004" s="83" t="str">
        <f>IFERROR(IFERROR(VLOOKUP(I12004,'DE-PARA'!B:D,3,0),VLOOKUP(I12004,'DE-PARA'!C:D,2,0)),"NÃO ENCONTRADO")</f>
        <v>Materiais</v>
      </c>
      <c r="L12004" s="50" t="str">
        <f>VLOOKUP(K12004,'Base -Receita-Despesa'!$B:$AS,1,FALSE)</f>
        <v>Materiais</v>
      </c>
    </row>
    <row r="12005" spans="1:12" ht="15" customHeight="1" x14ac:dyDescent="0.3">
      <c r="A12005" s="82" t="str">
        <f t="shared" si="374"/>
        <v>2018</v>
      </c>
      <c r="B12005" s="72" t="s">
        <v>2228</v>
      </c>
      <c r="C12005" s="73" t="s">
        <v>138</v>
      </c>
      <c r="D12005" s="74" t="str">
        <f t="shared" si="375"/>
        <v>dez/2018</v>
      </c>
      <c r="E12005" s="53">
        <v>43446</v>
      </c>
      <c r="F12005" s="75">
        <v>13234</v>
      </c>
      <c r="G12005" s="72" t="s">
        <v>2284</v>
      </c>
      <c r="H12005" s="49" t="s">
        <v>3145</v>
      </c>
      <c r="I12005" s="49" t="s">
        <v>2182</v>
      </c>
      <c r="J12005" s="76">
        <v>-1147.0899999999999</v>
      </c>
      <c r="K12005" s="83" t="str">
        <f>IFERROR(IFERROR(VLOOKUP(I12005,'DE-PARA'!B:D,3,0),VLOOKUP(I12005,'DE-PARA'!C:D,2,0)),"NÃO ENCONTRADO")</f>
        <v>Materiais</v>
      </c>
      <c r="L12005" s="50" t="str">
        <f>VLOOKUP(K12005,'Base -Receita-Despesa'!$B:$AS,1,FALSE)</f>
        <v>Materiais</v>
      </c>
    </row>
    <row r="12006" spans="1:12" ht="15" customHeight="1" x14ac:dyDescent="0.3">
      <c r="A12006" s="82" t="str">
        <f t="shared" si="374"/>
        <v>2018</v>
      </c>
      <c r="B12006" s="72" t="s">
        <v>2228</v>
      </c>
      <c r="C12006" s="73" t="s">
        <v>138</v>
      </c>
      <c r="D12006" s="74" t="str">
        <f t="shared" si="375"/>
        <v>dez/2018</v>
      </c>
      <c r="E12006" s="53">
        <v>43446</v>
      </c>
      <c r="F12006" s="75">
        <v>13236</v>
      </c>
      <c r="G12006" s="72" t="s">
        <v>2229</v>
      </c>
      <c r="H12006" s="49" t="s">
        <v>3145</v>
      </c>
      <c r="I12006" s="49" t="s">
        <v>2181</v>
      </c>
      <c r="J12006" s="76">
        <v>-265.3</v>
      </c>
      <c r="K12006" s="83" t="str">
        <f>IFERROR(IFERROR(VLOOKUP(I12006,'DE-PARA'!B:D,3,0),VLOOKUP(I12006,'DE-PARA'!C:D,2,0)),"NÃO ENCONTRADO")</f>
        <v>Materiais</v>
      </c>
      <c r="L12006" s="50" t="str">
        <f>VLOOKUP(K12006,'Base -Receita-Despesa'!$B:$AS,1,FALSE)</f>
        <v>Materiais</v>
      </c>
    </row>
    <row r="12007" spans="1:12" ht="15" customHeight="1" x14ac:dyDescent="0.3">
      <c r="A12007" s="82" t="str">
        <f t="shared" si="374"/>
        <v>2018</v>
      </c>
      <c r="B12007" s="72" t="s">
        <v>2228</v>
      </c>
      <c r="C12007" s="73" t="s">
        <v>138</v>
      </c>
      <c r="D12007" s="74" t="str">
        <f t="shared" si="375"/>
        <v>dez/2018</v>
      </c>
      <c r="E12007" s="53">
        <v>43446</v>
      </c>
      <c r="F12007" s="75">
        <v>139257</v>
      </c>
      <c r="G12007" s="72" t="s">
        <v>2232</v>
      </c>
      <c r="H12007" s="49" t="s">
        <v>2685</v>
      </c>
      <c r="I12007" s="49" t="s">
        <v>2181</v>
      </c>
      <c r="J12007" s="76">
        <v>-1366.15</v>
      </c>
      <c r="K12007" s="83" t="str">
        <f>IFERROR(IFERROR(VLOOKUP(I12007,'DE-PARA'!B:D,3,0),VLOOKUP(I12007,'DE-PARA'!C:D,2,0)),"NÃO ENCONTRADO")</f>
        <v>Materiais</v>
      </c>
      <c r="L12007" s="50" t="str">
        <f>VLOOKUP(K12007,'Base -Receita-Despesa'!$B:$AS,1,FALSE)</f>
        <v>Materiais</v>
      </c>
    </row>
    <row r="12008" spans="1:12" ht="15" customHeight="1" x14ac:dyDescent="0.3">
      <c r="A12008" s="82" t="str">
        <f t="shared" si="374"/>
        <v>2018</v>
      </c>
      <c r="B12008" s="72" t="s">
        <v>2228</v>
      </c>
      <c r="C12008" s="73" t="s">
        <v>138</v>
      </c>
      <c r="D12008" s="74" t="str">
        <f t="shared" si="375"/>
        <v>dez/2018</v>
      </c>
      <c r="E12008" s="53">
        <v>43446</v>
      </c>
      <c r="F12008" s="75">
        <v>139257</v>
      </c>
      <c r="G12008" s="72" t="s">
        <v>2232</v>
      </c>
      <c r="H12008" s="49" t="s">
        <v>2685</v>
      </c>
      <c r="I12008" s="49" t="s">
        <v>562</v>
      </c>
      <c r="J12008" s="76">
        <v>-202.71</v>
      </c>
      <c r="K12008" s="83" t="str">
        <f>IFERROR(IFERROR(VLOOKUP(I12008,'DE-PARA'!B:D,3,0),VLOOKUP(I12008,'DE-PARA'!C:D,2,0)),"NÃO ENCONTRADO")</f>
        <v>Outras Saídas</v>
      </c>
      <c r="L12008" s="50" t="str">
        <f>VLOOKUP(K12008,'Base -Receita-Despesa'!$B:$AS,1,FALSE)</f>
        <v>Outras Saídas</v>
      </c>
    </row>
    <row r="12009" spans="1:12" ht="15" customHeight="1" x14ac:dyDescent="0.3">
      <c r="A12009" s="82" t="str">
        <f t="shared" si="374"/>
        <v>2018</v>
      </c>
      <c r="B12009" s="72" t="s">
        <v>2228</v>
      </c>
      <c r="C12009" s="73" t="s">
        <v>138</v>
      </c>
      <c r="D12009" s="74" t="str">
        <f t="shared" si="375"/>
        <v>dez/2018</v>
      </c>
      <c r="E12009" s="53">
        <v>43446</v>
      </c>
      <c r="F12009" s="75">
        <v>7558</v>
      </c>
      <c r="G12009" s="72" t="s">
        <v>2229</v>
      </c>
      <c r="H12009" s="49" t="s">
        <v>2341</v>
      </c>
      <c r="I12009" s="49" t="s">
        <v>232</v>
      </c>
      <c r="J12009" s="76">
        <v>-377.5</v>
      </c>
      <c r="K12009" s="83" t="str">
        <f>IFERROR(IFERROR(VLOOKUP(I12009,'DE-PARA'!B:D,3,0),VLOOKUP(I12009,'DE-PARA'!C:D,2,0)),"NÃO ENCONTRADO")</f>
        <v>Materiais</v>
      </c>
      <c r="L12009" s="50" t="str">
        <f>VLOOKUP(K12009,'Base -Receita-Despesa'!$B:$AS,1,FALSE)</f>
        <v>Materiais</v>
      </c>
    </row>
    <row r="12010" spans="1:12" ht="15" customHeight="1" x14ac:dyDescent="0.3">
      <c r="A12010" s="82" t="str">
        <f t="shared" ref="A12010:A12073" si="376">IF(K12010="NÃO ENCONTRADO",0,RIGHT(D12010,4))</f>
        <v>2018</v>
      </c>
      <c r="B12010" s="72" t="s">
        <v>2228</v>
      </c>
      <c r="C12010" s="73" t="s">
        <v>138</v>
      </c>
      <c r="D12010" s="74" t="str">
        <f t="shared" si="375"/>
        <v>dez/2018</v>
      </c>
      <c r="E12010" s="53">
        <v>43446</v>
      </c>
      <c r="F12010" s="75">
        <v>7558</v>
      </c>
      <c r="G12010" s="72" t="s">
        <v>2229</v>
      </c>
      <c r="H12010" s="49" t="s">
        <v>2341</v>
      </c>
      <c r="I12010" s="49" t="s">
        <v>562</v>
      </c>
      <c r="J12010" s="76">
        <v>-111.19</v>
      </c>
      <c r="K12010" s="83" t="str">
        <f>IFERROR(IFERROR(VLOOKUP(I12010,'DE-PARA'!B:D,3,0),VLOOKUP(I12010,'DE-PARA'!C:D,2,0)),"NÃO ENCONTRADO")</f>
        <v>Outras Saídas</v>
      </c>
      <c r="L12010" s="50" t="str">
        <f>VLOOKUP(K12010,'Base -Receita-Despesa'!$B:$AS,1,FALSE)</f>
        <v>Outras Saídas</v>
      </c>
    </row>
    <row r="12011" spans="1:12" ht="15" customHeight="1" x14ac:dyDescent="0.3">
      <c r="A12011" s="82" t="str">
        <f t="shared" si="376"/>
        <v>2018</v>
      </c>
      <c r="B12011" s="72" t="s">
        <v>2228</v>
      </c>
      <c r="C12011" s="73" t="s">
        <v>138</v>
      </c>
      <c r="D12011" s="74" t="str">
        <f t="shared" si="375"/>
        <v>dez/2018</v>
      </c>
      <c r="E12011" s="53">
        <v>43446</v>
      </c>
      <c r="F12011" s="75">
        <v>72189</v>
      </c>
      <c r="G12011" s="72" t="s">
        <v>2229</v>
      </c>
      <c r="H12011" s="49" t="s">
        <v>2316</v>
      </c>
      <c r="I12011" s="49" t="s">
        <v>2181</v>
      </c>
      <c r="J12011" s="76">
        <v>-542.12</v>
      </c>
      <c r="K12011" s="83" t="str">
        <f>IFERROR(IFERROR(VLOOKUP(I12011,'DE-PARA'!B:D,3,0),VLOOKUP(I12011,'DE-PARA'!C:D,2,0)),"NÃO ENCONTRADO")</f>
        <v>Materiais</v>
      </c>
      <c r="L12011" s="50" t="str">
        <f>VLOOKUP(K12011,'Base -Receita-Despesa'!$B:$AS,1,FALSE)</f>
        <v>Materiais</v>
      </c>
    </row>
    <row r="12012" spans="1:12" ht="15" customHeight="1" x14ac:dyDescent="0.3">
      <c r="A12012" s="82" t="str">
        <f t="shared" si="376"/>
        <v>2018</v>
      </c>
      <c r="B12012" s="72" t="s">
        <v>2228</v>
      </c>
      <c r="C12012" s="73" t="s">
        <v>138</v>
      </c>
      <c r="D12012" s="74" t="str">
        <f t="shared" si="375"/>
        <v>dez/2018</v>
      </c>
      <c r="E12012" s="53">
        <v>43446</v>
      </c>
      <c r="F12012" s="75" t="s">
        <v>1261</v>
      </c>
      <c r="G12012" s="72" t="s">
        <v>2229</v>
      </c>
      <c r="H12012" s="49" t="s">
        <v>2250</v>
      </c>
      <c r="I12012" s="49" t="s">
        <v>135</v>
      </c>
      <c r="J12012" s="76">
        <v>-9.5</v>
      </c>
      <c r="K12012" s="83" t="str">
        <f>IFERROR(IFERROR(VLOOKUP(I12012,'DE-PARA'!B:D,3,0),VLOOKUP(I12012,'DE-PARA'!C:D,2,0)),"NÃO ENCONTRADO")</f>
        <v>Outras Saídas</v>
      </c>
      <c r="L12012" s="50" t="str">
        <f>VLOOKUP(K12012,'Base -Receita-Despesa'!$B:$AS,1,FALSE)</f>
        <v>Outras Saídas</v>
      </c>
    </row>
    <row r="12013" spans="1:12" ht="15" customHeight="1" x14ac:dyDescent="0.3">
      <c r="A12013" s="82" t="str">
        <f t="shared" si="376"/>
        <v>2018</v>
      </c>
      <c r="B12013" s="72" t="s">
        <v>2228</v>
      </c>
      <c r="C12013" s="73" t="s">
        <v>138</v>
      </c>
      <c r="D12013" s="74" t="str">
        <f t="shared" si="375"/>
        <v>dez/2018</v>
      </c>
      <c r="E12013" s="53">
        <v>43446</v>
      </c>
      <c r="F12013" s="75" t="s">
        <v>1261</v>
      </c>
      <c r="G12013" s="72" t="s">
        <v>2229</v>
      </c>
      <c r="H12013" s="49" t="s">
        <v>2250</v>
      </c>
      <c r="I12013" s="49" t="s">
        <v>135</v>
      </c>
      <c r="J12013" s="76">
        <v>-9.5</v>
      </c>
      <c r="K12013" s="83" t="str">
        <f>IFERROR(IFERROR(VLOOKUP(I12013,'DE-PARA'!B:D,3,0),VLOOKUP(I12013,'DE-PARA'!C:D,2,0)),"NÃO ENCONTRADO")</f>
        <v>Outras Saídas</v>
      </c>
      <c r="L12013" s="50" t="str">
        <f>VLOOKUP(K12013,'Base -Receita-Despesa'!$B:$AS,1,FALSE)</f>
        <v>Outras Saídas</v>
      </c>
    </row>
    <row r="12014" spans="1:12" ht="15" customHeight="1" x14ac:dyDescent="0.3">
      <c r="A12014" s="82" t="str">
        <f t="shared" si="376"/>
        <v>2018</v>
      </c>
      <c r="B12014" s="72" t="s">
        <v>2228</v>
      </c>
      <c r="C12014" s="73" t="s">
        <v>138</v>
      </c>
      <c r="D12014" s="74" t="str">
        <f t="shared" si="375"/>
        <v>dez/2018</v>
      </c>
      <c r="E12014" s="53">
        <v>43446</v>
      </c>
      <c r="F12014" s="75" t="s">
        <v>1261</v>
      </c>
      <c r="G12014" s="72" t="s">
        <v>2229</v>
      </c>
      <c r="H12014" s="49" t="s">
        <v>2250</v>
      </c>
      <c r="I12014" s="49" t="s">
        <v>135</v>
      </c>
      <c r="J12014" s="76">
        <v>-9.5</v>
      </c>
      <c r="K12014" s="83" t="str">
        <f>IFERROR(IFERROR(VLOOKUP(I12014,'DE-PARA'!B:D,3,0),VLOOKUP(I12014,'DE-PARA'!C:D,2,0)),"NÃO ENCONTRADO")</f>
        <v>Outras Saídas</v>
      </c>
      <c r="L12014" s="50" t="str">
        <f>VLOOKUP(K12014,'Base -Receita-Despesa'!$B:$AS,1,FALSE)</f>
        <v>Outras Saídas</v>
      </c>
    </row>
    <row r="12015" spans="1:12" ht="15" customHeight="1" x14ac:dyDescent="0.3">
      <c r="A12015" s="82" t="str">
        <f t="shared" si="376"/>
        <v>2018</v>
      </c>
      <c r="B12015" s="72" t="s">
        <v>2228</v>
      </c>
      <c r="C12015" s="73" t="s">
        <v>138</v>
      </c>
      <c r="D12015" s="74" t="str">
        <f t="shared" si="375"/>
        <v>dez/2018</v>
      </c>
      <c r="E12015" s="53">
        <v>43446</v>
      </c>
      <c r="F12015" s="75" t="s">
        <v>1261</v>
      </c>
      <c r="G12015" s="72" t="s">
        <v>2229</v>
      </c>
      <c r="H12015" s="49" t="s">
        <v>2250</v>
      </c>
      <c r="I12015" s="49" t="s">
        <v>135</v>
      </c>
      <c r="J12015" s="76">
        <v>-9.5</v>
      </c>
      <c r="K12015" s="83" t="str">
        <f>IFERROR(IFERROR(VLOOKUP(I12015,'DE-PARA'!B:D,3,0),VLOOKUP(I12015,'DE-PARA'!C:D,2,0)),"NÃO ENCONTRADO")</f>
        <v>Outras Saídas</v>
      </c>
      <c r="L12015" s="50" t="str">
        <f>VLOOKUP(K12015,'Base -Receita-Despesa'!$B:$AS,1,FALSE)</f>
        <v>Outras Saídas</v>
      </c>
    </row>
    <row r="12016" spans="1:12" ht="15" customHeight="1" x14ac:dyDescent="0.3">
      <c r="A12016" s="82" t="str">
        <f t="shared" si="376"/>
        <v>2018</v>
      </c>
      <c r="B12016" s="72" t="s">
        <v>2228</v>
      </c>
      <c r="C12016" s="73" t="s">
        <v>138</v>
      </c>
      <c r="D12016" s="74" t="str">
        <f t="shared" si="375"/>
        <v>dez/2018</v>
      </c>
      <c r="E12016" s="53">
        <v>43446</v>
      </c>
      <c r="F12016" s="75" t="s">
        <v>1261</v>
      </c>
      <c r="G12016" s="72" t="s">
        <v>2229</v>
      </c>
      <c r="H12016" s="49" t="s">
        <v>2250</v>
      </c>
      <c r="I12016" s="49" t="s">
        <v>135</v>
      </c>
      <c r="J12016" s="76">
        <v>-9.5</v>
      </c>
      <c r="K12016" s="83" t="str">
        <f>IFERROR(IFERROR(VLOOKUP(I12016,'DE-PARA'!B:D,3,0),VLOOKUP(I12016,'DE-PARA'!C:D,2,0)),"NÃO ENCONTRADO")</f>
        <v>Outras Saídas</v>
      </c>
      <c r="L12016" s="50" t="str">
        <f>VLOOKUP(K12016,'Base -Receita-Despesa'!$B:$AS,1,FALSE)</f>
        <v>Outras Saídas</v>
      </c>
    </row>
    <row r="12017" spans="1:12" ht="15" customHeight="1" x14ac:dyDescent="0.3">
      <c r="A12017" s="82" t="str">
        <f t="shared" si="376"/>
        <v>2018</v>
      </c>
      <c r="B12017" s="72" t="s">
        <v>2228</v>
      </c>
      <c r="C12017" s="73" t="s">
        <v>138</v>
      </c>
      <c r="D12017" s="74" t="str">
        <f t="shared" si="375"/>
        <v>dez/2018</v>
      </c>
      <c r="E12017" s="53">
        <v>43446</v>
      </c>
      <c r="F12017" s="75" t="s">
        <v>1261</v>
      </c>
      <c r="G12017" s="72" t="s">
        <v>2229</v>
      </c>
      <c r="H12017" s="49" t="s">
        <v>2250</v>
      </c>
      <c r="I12017" s="49" t="s">
        <v>135</v>
      </c>
      <c r="J12017" s="76">
        <v>-9.5</v>
      </c>
      <c r="K12017" s="83" t="str">
        <f>IFERROR(IFERROR(VLOOKUP(I12017,'DE-PARA'!B:D,3,0),VLOOKUP(I12017,'DE-PARA'!C:D,2,0)),"NÃO ENCONTRADO")</f>
        <v>Outras Saídas</v>
      </c>
      <c r="L12017" s="50" t="str">
        <f>VLOOKUP(K12017,'Base -Receita-Despesa'!$B:$AS,1,FALSE)</f>
        <v>Outras Saídas</v>
      </c>
    </row>
    <row r="12018" spans="1:12" ht="15" customHeight="1" x14ac:dyDescent="0.3">
      <c r="A12018" s="82" t="str">
        <f t="shared" si="376"/>
        <v>2018</v>
      </c>
      <c r="B12018" s="72" t="s">
        <v>2228</v>
      </c>
      <c r="C12018" s="73" t="s">
        <v>138</v>
      </c>
      <c r="D12018" s="74" t="str">
        <f t="shared" si="375"/>
        <v>dez/2018</v>
      </c>
      <c r="E12018" s="53">
        <v>43446</v>
      </c>
      <c r="F12018" s="75" t="s">
        <v>1261</v>
      </c>
      <c r="G12018" s="72" t="s">
        <v>2229</v>
      </c>
      <c r="H12018" s="49" t="s">
        <v>2250</v>
      </c>
      <c r="I12018" s="49" t="s">
        <v>135</v>
      </c>
      <c r="J12018" s="76">
        <v>-9.5</v>
      </c>
      <c r="K12018" s="83" t="str">
        <f>IFERROR(IFERROR(VLOOKUP(I12018,'DE-PARA'!B:D,3,0),VLOOKUP(I12018,'DE-PARA'!C:D,2,0)),"NÃO ENCONTRADO")</f>
        <v>Outras Saídas</v>
      </c>
      <c r="L12018" s="50" t="str">
        <f>VLOOKUP(K12018,'Base -Receita-Despesa'!$B:$AS,1,FALSE)</f>
        <v>Outras Saídas</v>
      </c>
    </row>
    <row r="12019" spans="1:12" ht="15" customHeight="1" x14ac:dyDescent="0.3">
      <c r="A12019" s="82" t="str">
        <f t="shared" si="376"/>
        <v>2018</v>
      </c>
      <c r="B12019" s="72" t="s">
        <v>2228</v>
      </c>
      <c r="C12019" s="73" t="s">
        <v>138</v>
      </c>
      <c r="D12019" s="74" t="str">
        <f t="shared" si="375"/>
        <v>dez/2018</v>
      </c>
      <c r="E12019" s="53">
        <v>43447</v>
      </c>
      <c r="F12019" s="75">
        <v>10511</v>
      </c>
      <c r="G12019" s="72" t="s">
        <v>2229</v>
      </c>
      <c r="H12019" s="49" t="s">
        <v>3292</v>
      </c>
      <c r="I12019" s="49" t="s">
        <v>2182</v>
      </c>
      <c r="J12019" s="76">
        <v>-660</v>
      </c>
      <c r="K12019" s="83" t="str">
        <f>IFERROR(IFERROR(VLOOKUP(I12019,'DE-PARA'!B:D,3,0),VLOOKUP(I12019,'DE-PARA'!C:D,2,0)),"NÃO ENCONTRADO")</f>
        <v>Materiais</v>
      </c>
      <c r="L12019" s="50" t="str">
        <f>VLOOKUP(K12019,'Base -Receita-Despesa'!$B:$AS,1,FALSE)</f>
        <v>Materiais</v>
      </c>
    </row>
    <row r="12020" spans="1:12" ht="15" customHeight="1" x14ac:dyDescent="0.3">
      <c r="A12020" s="82" t="str">
        <f t="shared" si="376"/>
        <v>2018</v>
      </c>
      <c r="B12020" s="72" t="s">
        <v>2228</v>
      </c>
      <c r="C12020" s="73" t="s">
        <v>138</v>
      </c>
      <c r="D12020" s="74" t="str">
        <f t="shared" si="375"/>
        <v>dez/2018</v>
      </c>
      <c r="E12020" s="53">
        <v>43447</v>
      </c>
      <c r="F12020" s="75">
        <v>332</v>
      </c>
      <c r="G12020" s="72" t="s">
        <v>2229</v>
      </c>
      <c r="H12020" s="49" t="s">
        <v>3352</v>
      </c>
      <c r="I12020" s="49" t="s">
        <v>241</v>
      </c>
      <c r="J12020" s="76">
        <v>-725</v>
      </c>
      <c r="K12020" s="83" t="str">
        <f>IFERROR(IFERROR(VLOOKUP(I12020,'DE-PARA'!B:D,3,0),VLOOKUP(I12020,'DE-PARA'!C:D,2,0)),"NÃO ENCONTRADO")</f>
        <v>Serviços</v>
      </c>
      <c r="L12020" s="50" t="str">
        <f>VLOOKUP(K12020,'Base -Receita-Despesa'!$B:$AS,1,FALSE)</f>
        <v>Serviços</v>
      </c>
    </row>
    <row r="12021" spans="1:12" ht="15" customHeight="1" x14ac:dyDescent="0.3">
      <c r="A12021" s="82" t="str">
        <f t="shared" si="376"/>
        <v>2018</v>
      </c>
      <c r="B12021" s="72" t="s">
        <v>2228</v>
      </c>
      <c r="C12021" s="73" t="s">
        <v>138</v>
      </c>
      <c r="D12021" s="74" t="str">
        <f t="shared" si="375"/>
        <v>dez/2018</v>
      </c>
      <c r="E12021" s="53">
        <v>43447</v>
      </c>
      <c r="F12021" s="75">
        <v>332</v>
      </c>
      <c r="G12021" s="72" t="s">
        <v>2229</v>
      </c>
      <c r="H12021" s="49" t="s">
        <v>3352</v>
      </c>
      <c r="I12021" s="49" t="s">
        <v>562</v>
      </c>
      <c r="J12021" s="76">
        <v>-25.05</v>
      </c>
      <c r="K12021" s="83" t="str">
        <f>IFERROR(IFERROR(VLOOKUP(I12021,'DE-PARA'!B:D,3,0),VLOOKUP(I12021,'DE-PARA'!C:D,2,0)),"NÃO ENCONTRADO")</f>
        <v>Outras Saídas</v>
      </c>
      <c r="L12021" s="50" t="str">
        <f>VLOOKUP(K12021,'Base -Receita-Despesa'!$B:$AS,1,FALSE)</f>
        <v>Outras Saídas</v>
      </c>
    </row>
    <row r="12022" spans="1:12" ht="15" customHeight="1" x14ac:dyDescent="0.3">
      <c r="A12022" s="82" t="str">
        <f t="shared" si="376"/>
        <v>2018</v>
      </c>
      <c r="B12022" s="72" t="s">
        <v>2228</v>
      </c>
      <c r="C12022" s="73" t="s">
        <v>138</v>
      </c>
      <c r="D12022" s="74" t="str">
        <f t="shared" si="375"/>
        <v>dez/2018</v>
      </c>
      <c r="E12022" s="53">
        <v>43447</v>
      </c>
      <c r="F12022" s="75">
        <v>8467</v>
      </c>
      <c r="G12022" s="72" t="s">
        <v>2330</v>
      </c>
      <c r="H12022" s="49" t="s">
        <v>2704</v>
      </c>
      <c r="I12022" s="49" t="s">
        <v>2182</v>
      </c>
      <c r="J12022" s="76">
        <v>-708.67</v>
      </c>
      <c r="K12022" s="83" t="str">
        <f>IFERROR(IFERROR(VLOOKUP(I12022,'DE-PARA'!B:D,3,0),VLOOKUP(I12022,'DE-PARA'!C:D,2,0)),"NÃO ENCONTRADO")</f>
        <v>Materiais</v>
      </c>
      <c r="L12022" s="50" t="str">
        <f>VLOOKUP(K12022,'Base -Receita-Despesa'!$B:$AS,1,FALSE)</f>
        <v>Materiais</v>
      </c>
    </row>
    <row r="12023" spans="1:12" ht="15" customHeight="1" x14ac:dyDescent="0.3">
      <c r="A12023" s="82" t="str">
        <f t="shared" si="376"/>
        <v>2018</v>
      </c>
      <c r="B12023" s="72" t="s">
        <v>2228</v>
      </c>
      <c r="C12023" s="73" t="s">
        <v>138</v>
      </c>
      <c r="D12023" s="74" t="str">
        <f t="shared" si="375"/>
        <v>dez/2018</v>
      </c>
      <c r="E12023" s="53">
        <v>43447</v>
      </c>
      <c r="F12023" s="75">
        <v>18800</v>
      </c>
      <c r="G12023" s="72" t="s">
        <v>2229</v>
      </c>
      <c r="H12023" s="49" t="s">
        <v>1980</v>
      </c>
      <c r="I12023" s="49" t="s">
        <v>2182</v>
      </c>
      <c r="J12023" s="76">
        <v>-1048.68</v>
      </c>
      <c r="K12023" s="83" t="str">
        <f>IFERROR(IFERROR(VLOOKUP(I12023,'DE-PARA'!B:D,3,0),VLOOKUP(I12023,'DE-PARA'!C:D,2,0)),"NÃO ENCONTRADO")</f>
        <v>Materiais</v>
      </c>
      <c r="L12023" s="50" t="str">
        <f>VLOOKUP(K12023,'Base -Receita-Despesa'!$B:$AS,1,FALSE)</f>
        <v>Materiais</v>
      </c>
    </row>
    <row r="12024" spans="1:12" ht="15" customHeight="1" x14ac:dyDescent="0.3">
      <c r="A12024" s="82" t="str">
        <f t="shared" si="376"/>
        <v>2018</v>
      </c>
      <c r="B12024" s="72" t="s">
        <v>2228</v>
      </c>
      <c r="C12024" s="73" t="s">
        <v>138</v>
      </c>
      <c r="D12024" s="74" t="str">
        <f t="shared" si="375"/>
        <v>dez/2018</v>
      </c>
      <c r="E12024" s="53">
        <v>43447</v>
      </c>
      <c r="F12024" s="75">
        <v>37923</v>
      </c>
      <c r="G12024" s="72" t="s">
        <v>2229</v>
      </c>
      <c r="H12024" s="49" t="s">
        <v>2234</v>
      </c>
      <c r="I12024" s="49" t="s">
        <v>2182</v>
      </c>
      <c r="J12024" s="76">
        <v>-430.32</v>
      </c>
      <c r="K12024" s="83" t="str">
        <f>IFERROR(IFERROR(VLOOKUP(I12024,'DE-PARA'!B:D,3,0),VLOOKUP(I12024,'DE-PARA'!C:D,2,0)),"NÃO ENCONTRADO")</f>
        <v>Materiais</v>
      </c>
      <c r="L12024" s="50" t="str">
        <f>VLOOKUP(K12024,'Base -Receita-Despesa'!$B:$AS,1,FALSE)</f>
        <v>Materiais</v>
      </c>
    </row>
    <row r="12025" spans="1:12" ht="15" customHeight="1" x14ac:dyDescent="0.3">
      <c r="A12025" s="82" t="str">
        <f t="shared" si="376"/>
        <v>2018</v>
      </c>
      <c r="B12025" s="72" t="s">
        <v>2228</v>
      </c>
      <c r="C12025" s="73" t="s">
        <v>138</v>
      </c>
      <c r="D12025" s="74" t="str">
        <f t="shared" si="375"/>
        <v>dez/2018</v>
      </c>
      <c r="E12025" s="53">
        <v>43447</v>
      </c>
      <c r="F12025" s="75">
        <v>4504</v>
      </c>
      <c r="G12025" s="72" t="s">
        <v>2229</v>
      </c>
      <c r="H12025" s="49" t="s">
        <v>2342</v>
      </c>
      <c r="I12025" s="49" t="s">
        <v>2181</v>
      </c>
      <c r="J12025" s="76">
        <v>-1089.0999999999999</v>
      </c>
      <c r="K12025" s="83" t="str">
        <f>IFERROR(IFERROR(VLOOKUP(I12025,'DE-PARA'!B:D,3,0),VLOOKUP(I12025,'DE-PARA'!C:D,2,0)),"NÃO ENCONTRADO")</f>
        <v>Materiais</v>
      </c>
      <c r="L12025" s="50" t="str">
        <f>VLOOKUP(K12025,'Base -Receita-Despesa'!$B:$AS,1,FALSE)</f>
        <v>Materiais</v>
      </c>
    </row>
    <row r="12026" spans="1:12" ht="15" customHeight="1" x14ac:dyDescent="0.3">
      <c r="A12026" s="82" t="str">
        <f t="shared" si="376"/>
        <v>2018</v>
      </c>
      <c r="B12026" s="72" t="s">
        <v>2228</v>
      </c>
      <c r="C12026" s="73" t="s">
        <v>138</v>
      </c>
      <c r="D12026" s="74" t="str">
        <f t="shared" si="375"/>
        <v>dez/2018</v>
      </c>
      <c r="E12026" s="53">
        <v>43447</v>
      </c>
      <c r="F12026" s="75">
        <v>1008991</v>
      </c>
      <c r="G12026" s="72" t="s">
        <v>2232</v>
      </c>
      <c r="H12026" s="49" t="s">
        <v>2605</v>
      </c>
      <c r="I12026" s="49" t="s">
        <v>2182</v>
      </c>
      <c r="J12026" s="76">
        <v>-3374.66</v>
      </c>
      <c r="K12026" s="83" t="str">
        <f>IFERROR(IFERROR(VLOOKUP(I12026,'DE-PARA'!B:D,3,0),VLOOKUP(I12026,'DE-PARA'!C:D,2,0)),"NÃO ENCONTRADO")</f>
        <v>Materiais</v>
      </c>
      <c r="L12026" s="50" t="str">
        <f>VLOOKUP(K12026,'Base -Receita-Despesa'!$B:$AS,1,FALSE)</f>
        <v>Materiais</v>
      </c>
    </row>
    <row r="12027" spans="1:12" ht="15" customHeight="1" x14ac:dyDescent="0.3">
      <c r="A12027" s="82" t="str">
        <f t="shared" si="376"/>
        <v>2018</v>
      </c>
      <c r="B12027" s="72" t="s">
        <v>2228</v>
      </c>
      <c r="C12027" s="73" t="s">
        <v>138</v>
      </c>
      <c r="D12027" s="74" t="str">
        <f t="shared" si="375"/>
        <v>dez/2018</v>
      </c>
      <c r="E12027" s="53">
        <v>43447</v>
      </c>
      <c r="F12027" s="75">
        <v>2756</v>
      </c>
      <c r="G12027" s="72" t="s">
        <v>2229</v>
      </c>
      <c r="H12027" s="49" t="s">
        <v>3353</v>
      </c>
      <c r="I12027" s="49" t="s">
        <v>2182</v>
      </c>
      <c r="J12027" s="76">
        <v>-908</v>
      </c>
      <c r="K12027" s="83" t="str">
        <f>IFERROR(IFERROR(VLOOKUP(I12027,'DE-PARA'!B:D,3,0),VLOOKUP(I12027,'DE-PARA'!C:D,2,0)),"NÃO ENCONTRADO")</f>
        <v>Materiais</v>
      </c>
      <c r="L12027" s="50" t="str">
        <f>VLOOKUP(K12027,'Base -Receita-Despesa'!$B:$AS,1,FALSE)</f>
        <v>Materiais</v>
      </c>
    </row>
    <row r="12028" spans="1:12" ht="15" customHeight="1" x14ac:dyDescent="0.3">
      <c r="A12028" s="82" t="str">
        <f t="shared" si="376"/>
        <v>2018</v>
      </c>
      <c r="B12028" s="72" t="s">
        <v>2228</v>
      </c>
      <c r="C12028" s="73" t="s">
        <v>138</v>
      </c>
      <c r="D12028" s="74" t="str">
        <f t="shared" si="375"/>
        <v>dez/2018</v>
      </c>
      <c r="E12028" s="53">
        <v>43447</v>
      </c>
      <c r="F12028" s="75">
        <v>2779</v>
      </c>
      <c r="G12028" s="72" t="s">
        <v>2229</v>
      </c>
      <c r="H12028" s="49" t="s">
        <v>3353</v>
      </c>
      <c r="I12028" s="49" t="s">
        <v>2186</v>
      </c>
      <c r="J12028" s="76">
        <v>-1629.75</v>
      </c>
      <c r="K12028" s="83" t="str">
        <f>IFERROR(IFERROR(VLOOKUP(I12028,'DE-PARA'!B:D,3,0),VLOOKUP(I12028,'DE-PARA'!C:D,2,0)),"NÃO ENCONTRADO")</f>
        <v>Materiais</v>
      </c>
      <c r="L12028" s="50" t="str">
        <f>VLOOKUP(K12028,'Base -Receita-Despesa'!$B:$AS,1,FALSE)</f>
        <v>Materiais</v>
      </c>
    </row>
    <row r="12029" spans="1:12" ht="15" customHeight="1" x14ac:dyDescent="0.3">
      <c r="A12029" s="82" t="str">
        <f t="shared" si="376"/>
        <v>2018</v>
      </c>
      <c r="B12029" s="72" t="s">
        <v>2228</v>
      </c>
      <c r="C12029" s="73" t="s">
        <v>138</v>
      </c>
      <c r="D12029" s="74" t="str">
        <f t="shared" si="375"/>
        <v>dez/2018</v>
      </c>
      <c r="E12029" s="53">
        <v>43447</v>
      </c>
      <c r="F12029" s="75">
        <v>260865</v>
      </c>
      <c r="G12029" s="72" t="s">
        <v>2232</v>
      </c>
      <c r="H12029" s="49" t="s">
        <v>2452</v>
      </c>
      <c r="I12029" s="49" t="s">
        <v>2182</v>
      </c>
      <c r="J12029" s="76">
        <v>-1390.33</v>
      </c>
      <c r="K12029" s="83" t="str">
        <f>IFERROR(IFERROR(VLOOKUP(I12029,'DE-PARA'!B:D,3,0),VLOOKUP(I12029,'DE-PARA'!C:D,2,0)),"NÃO ENCONTRADO")</f>
        <v>Materiais</v>
      </c>
      <c r="L12029" s="50" t="str">
        <f>VLOOKUP(K12029,'Base -Receita-Despesa'!$B:$AS,1,FALSE)</f>
        <v>Materiais</v>
      </c>
    </row>
    <row r="12030" spans="1:12" ht="15" customHeight="1" x14ac:dyDescent="0.3">
      <c r="A12030" s="82" t="str">
        <f t="shared" si="376"/>
        <v>2018</v>
      </c>
      <c r="B12030" s="72" t="s">
        <v>2228</v>
      </c>
      <c r="C12030" s="73" t="s">
        <v>138</v>
      </c>
      <c r="D12030" s="74" t="str">
        <f t="shared" si="375"/>
        <v>dez/2018</v>
      </c>
      <c r="E12030" s="53">
        <v>43447</v>
      </c>
      <c r="F12030" s="75">
        <v>260865</v>
      </c>
      <c r="G12030" s="72" t="s">
        <v>2232</v>
      </c>
      <c r="H12030" s="49" t="s">
        <v>2452</v>
      </c>
      <c r="I12030" s="49" t="s">
        <v>562</v>
      </c>
      <c r="J12030" s="76">
        <v>-202.71</v>
      </c>
      <c r="K12030" s="83" t="str">
        <f>IFERROR(IFERROR(VLOOKUP(I12030,'DE-PARA'!B:D,3,0),VLOOKUP(I12030,'DE-PARA'!C:D,2,0)),"NÃO ENCONTRADO")</f>
        <v>Outras Saídas</v>
      </c>
      <c r="L12030" s="50" t="str">
        <f>VLOOKUP(K12030,'Base -Receita-Despesa'!$B:$AS,1,FALSE)</f>
        <v>Outras Saídas</v>
      </c>
    </row>
    <row r="12031" spans="1:12" ht="15" customHeight="1" x14ac:dyDescent="0.3">
      <c r="A12031" s="82" t="str">
        <f t="shared" si="376"/>
        <v>2018</v>
      </c>
      <c r="B12031" s="72" t="s">
        <v>2228</v>
      </c>
      <c r="C12031" s="73" t="s">
        <v>138</v>
      </c>
      <c r="D12031" s="74" t="str">
        <f t="shared" si="375"/>
        <v>dez/2018</v>
      </c>
      <c r="E12031" s="53">
        <v>43447</v>
      </c>
      <c r="F12031" s="75">
        <v>574381</v>
      </c>
      <c r="G12031" s="72" t="s">
        <v>2238</v>
      </c>
      <c r="H12031" s="49" t="s">
        <v>2424</v>
      </c>
      <c r="I12031" s="49" t="s">
        <v>2181</v>
      </c>
      <c r="J12031" s="76">
        <v>-1348.43</v>
      </c>
      <c r="K12031" s="83" t="str">
        <f>IFERROR(IFERROR(VLOOKUP(I12031,'DE-PARA'!B:D,3,0),VLOOKUP(I12031,'DE-PARA'!C:D,2,0)),"NÃO ENCONTRADO")</f>
        <v>Materiais</v>
      </c>
      <c r="L12031" s="50" t="str">
        <f>VLOOKUP(K12031,'Base -Receita-Despesa'!$B:$AS,1,FALSE)</f>
        <v>Materiais</v>
      </c>
    </row>
    <row r="12032" spans="1:12" ht="15" customHeight="1" x14ac:dyDescent="0.3">
      <c r="A12032" s="82" t="str">
        <f t="shared" si="376"/>
        <v>2018</v>
      </c>
      <c r="B12032" s="72" t="s">
        <v>2228</v>
      </c>
      <c r="C12032" s="73" t="s">
        <v>138</v>
      </c>
      <c r="D12032" s="74" t="str">
        <f t="shared" si="375"/>
        <v>dez/2018</v>
      </c>
      <c r="E12032" s="53">
        <v>43447</v>
      </c>
      <c r="F12032" s="75">
        <v>574381</v>
      </c>
      <c r="G12032" s="72" t="s">
        <v>2238</v>
      </c>
      <c r="H12032" s="49" t="s">
        <v>2424</v>
      </c>
      <c r="I12032" s="49" t="s">
        <v>562</v>
      </c>
      <c r="J12032" s="76">
        <v>-35.06</v>
      </c>
      <c r="K12032" s="83" t="str">
        <f>IFERROR(IFERROR(VLOOKUP(I12032,'DE-PARA'!B:D,3,0),VLOOKUP(I12032,'DE-PARA'!C:D,2,0)),"NÃO ENCONTRADO")</f>
        <v>Outras Saídas</v>
      </c>
      <c r="L12032" s="50" t="str">
        <f>VLOOKUP(K12032,'Base -Receita-Despesa'!$B:$AS,1,FALSE)</f>
        <v>Outras Saídas</v>
      </c>
    </row>
    <row r="12033" spans="1:12" ht="15" customHeight="1" x14ac:dyDescent="0.3">
      <c r="A12033" s="82" t="str">
        <f t="shared" si="376"/>
        <v>2018</v>
      </c>
      <c r="B12033" s="72" t="s">
        <v>2228</v>
      </c>
      <c r="C12033" s="73" t="s">
        <v>138</v>
      </c>
      <c r="D12033" s="74" t="str">
        <f t="shared" si="375"/>
        <v>dez/2018</v>
      </c>
      <c r="E12033" s="53">
        <v>43447</v>
      </c>
      <c r="F12033" s="75">
        <v>588793</v>
      </c>
      <c r="G12033" s="72" t="s">
        <v>2324</v>
      </c>
      <c r="H12033" s="49" t="s">
        <v>2424</v>
      </c>
      <c r="I12033" s="49" t="s">
        <v>2181</v>
      </c>
      <c r="J12033" s="76">
        <v>-2081.23</v>
      </c>
      <c r="K12033" s="83" t="str">
        <f>IFERROR(IFERROR(VLOOKUP(I12033,'DE-PARA'!B:D,3,0),VLOOKUP(I12033,'DE-PARA'!C:D,2,0)),"NÃO ENCONTRADO")</f>
        <v>Materiais</v>
      </c>
      <c r="L12033" s="50" t="str">
        <f>VLOOKUP(K12033,'Base -Receita-Despesa'!$B:$AS,1,FALSE)</f>
        <v>Materiais</v>
      </c>
    </row>
    <row r="12034" spans="1:12" ht="15" customHeight="1" x14ac:dyDescent="0.3">
      <c r="A12034" s="82" t="str">
        <f t="shared" si="376"/>
        <v>2018</v>
      </c>
      <c r="B12034" s="72" t="s">
        <v>2228</v>
      </c>
      <c r="C12034" s="73" t="s">
        <v>138</v>
      </c>
      <c r="D12034" s="74" t="str">
        <f t="shared" si="375"/>
        <v>dez/2018</v>
      </c>
      <c r="E12034" s="53">
        <v>43447</v>
      </c>
      <c r="F12034" s="75">
        <v>588793</v>
      </c>
      <c r="G12034" s="72" t="s">
        <v>2324</v>
      </c>
      <c r="H12034" s="49" t="s">
        <v>2424</v>
      </c>
      <c r="I12034" s="49" t="s">
        <v>562</v>
      </c>
      <c r="J12034" s="76">
        <v>-37.46</v>
      </c>
      <c r="K12034" s="83" t="str">
        <f>IFERROR(IFERROR(VLOOKUP(I12034,'DE-PARA'!B:D,3,0),VLOOKUP(I12034,'DE-PARA'!C:D,2,0)),"NÃO ENCONTRADO")</f>
        <v>Outras Saídas</v>
      </c>
      <c r="L12034" s="50" t="str">
        <f>VLOOKUP(K12034,'Base -Receita-Despesa'!$B:$AS,1,FALSE)</f>
        <v>Outras Saídas</v>
      </c>
    </row>
    <row r="12035" spans="1:12" ht="15" customHeight="1" x14ac:dyDescent="0.3">
      <c r="A12035" s="82" t="str">
        <f t="shared" si="376"/>
        <v>2018</v>
      </c>
      <c r="B12035" s="72" t="s">
        <v>2228</v>
      </c>
      <c r="C12035" s="73" t="s">
        <v>138</v>
      </c>
      <c r="D12035" s="74" t="str">
        <f t="shared" si="375"/>
        <v>dez/2018</v>
      </c>
      <c r="E12035" s="53">
        <v>43447</v>
      </c>
      <c r="F12035" s="75">
        <v>588793</v>
      </c>
      <c r="G12035" s="72" t="s">
        <v>2238</v>
      </c>
      <c r="H12035" s="49" t="s">
        <v>2424</v>
      </c>
      <c r="I12035" s="49" t="s">
        <v>2181</v>
      </c>
      <c r="J12035" s="76">
        <v>-2081.23</v>
      </c>
      <c r="K12035" s="83" t="str">
        <f>IFERROR(IFERROR(VLOOKUP(I12035,'DE-PARA'!B:D,3,0),VLOOKUP(I12035,'DE-PARA'!C:D,2,0)),"NÃO ENCONTRADO")</f>
        <v>Materiais</v>
      </c>
      <c r="L12035" s="50" t="str">
        <f>VLOOKUP(K12035,'Base -Receita-Despesa'!$B:$AS,1,FALSE)</f>
        <v>Materiais</v>
      </c>
    </row>
    <row r="12036" spans="1:12" ht="15" customHeight="1" x14ac:dyDescent="0.3">
      <c r="A12036" s="82" t="str">
        <f t="shared" si="376"/>
        <v>2018</v>
      </c>
      <c r="B12036" s="72" t="s">
        <v>2228</v>
      </c>
      <c r="C12036" s="73" t="s">
        <v>138</v>
      </c>
      <c r="D12036" s="74" t="str">
        <f t="shared" ref="D12036:D12099" si="377">TEXT(E12036,"mmm/aaaa")</f>
        <v>dez/2018</v>
      </c>
      <c r="E12036" s="53">
        <v>43447</v>
      </c>
      <c r="F12036" s="75">
        <v>588793</v>
      </c>
      <c r="G12036" s="72" t="s">
        <v>2238</v>
      </c>
      <c r="H12036" s="49" t="s">
        <v>2424</v>
      </c>
      <c r="I12036" s="49" t="s">
        <v>562</v>
      </c>
      <c r="J12036" s="76">
        <v>-6.24</v>
      </c>
      <c r="K12036" s="83" t="str">
        <f>IFERROR(IFERROR(VLOOKUP(I12036,'DE-PARA'!B:D,3,0),VLOOKUP(I12036,'DE-PARA'!C:D,2,0)),"NÃO ENCONTRADO")</f>
        <v>Outras Saídas</v>
      </c>
      <c r="L12036" s="50" t="str">
        <f>VLOOKUP(K12036,'Base -Receita-Despesa'!$B:$AS,1,FALSE)</f>
        <v>Outras Saídas</v>
      </c>
    </row>
    <row r="12037" spans="1:12" ht="15" customHeight="1" x14ac:dyDescent="0.3">
      <c r="A12037" s="82" t="str">
        <f t="shared" si="376"/>
        <v>2018</v>
      </c>
      <c r="B12037" s="72" t="s">
        <v>2228</v>
      </c>
      <c r="C12037" s="73" t="s">
        <v>138</v>
      </c>
      <c r="D12037" s="74" t="str">
        <f t="shared" si="377"/>
        <v>dez/2018</v>
      </c>
      <c r="E12037" s="53">
        <v>43447</v>
      </c>
      <c r="F12037" s="75">
        <v>1308</v>
      </c>
      <c r="G12037" s="72" t="s">
        <v>2229</v>
      </c>
      <c r="H12037" s="49" t="s">
        <v>3052</v>
      </c>
      <c r="I12037" s="49" t="s">
        <v>2182</v>
      </c>
      <c r="J12037" s="76">
        <v>-269.77</v>
      </c>
      <c r="K12037" s="83" t="str">
        <f>IFERROR(IFERROR(VLOOKUP(I12037,'DE-PARA'!B:D,3,0),VLOOKUP(I12037,'DE-PARA'!C:D,2,0)),"NÃO ENCONTRADO")</f>
        <v>Materiais</v>
      </c>
      <c r="L12037" s="50" t="str">
        <f>VLOOKUP(K12037,'Base -Receita-Despesa'!$B:$AS,1,FALSE)</f>
        <v>Materiais</v>
      </c>
    </row>
    <row r="12038" spans="1:12" ht="15" customHeight="1" x14ac:dyDescent="0.3">
      <c r="A12038" s="82" t="str">
        <f t="shared" si="376"/>
        <v>2018</v>
      </c>
      <c r="B12038" s="72" t="s">
        <v>2228</v>
      </c>
      <c r="C12038" s="73" t="s">
        <v>138</v>
      </c>
      <c r="D12038" s="74" t="str">
        <f t="shared" si="377"/>
        <v>dez/2018</v>
      </c>
      <c r="E12038" s="53">
        <v>43447</v>
      </c>
      <c r="F12038" s="75">
        <v>1307</v>
      </c>
      <c r="G12038" s="72" t="s">
        <v>2229</v>
      </c>
      <c r="H12038" s="49" t="s">
        <v>3052</v>
      </c>
      <c r="I12038" s="49" t="s">
        <v>2181</v>
      </c>
      <c r="J12038" s="76">
        <v>-1180.3</v>
      </c>
      <c r="K12038" s="83" t="str">
        <f>IFERROR(IFERROR(VLOOKUP(I12038,'DE-PARA'!B:D,3,0),VLOOKUP(I12038,'DE-PARA'!C:D,2,0)),"NÃO ENCONTRADO")</f>
        <v>Materiais</v>
      </c>
      <c r="L12038" s="50" t="str">
        <f>VLOOKUP(K12038,'Base -Receita-Despesa'!$B:$AS,1,FALSE)</f>
        <v>Materiais</v>
      </c>
    </row>
    <row r="12039" spans="1:12" ht="15" customHeight="1" x14ac:dyDescent="0.3">
      <c r="A12039" s="82" t="str">
        <f t="shared" si="376"/>
        <v>2018</v>
      </c>
      <c r="B12039" s="72" t="s">
        <v>2228</v>
      </c>
      <c r="C12039" s="73" t="s">
        <v>138</v>
      </c>
      <c r="D12039" s="74" t="str">
        <f t="shared" si="377"/>
        <v>dez/2018</v>
      </c>
      <c r="E12039" s="53">
        <v>43447</v>
      </c>
      <c r="F12039" s="75">
        <v>10739</v>
      </c>
      <c r="G12039" s="72" t="s">
        <v>2324</v>
      </c>
      <c r="H12039" s="49" t="s">
        <v>2315</v>
      </c>
      <c r="I12039" s="49" t="s">
        <v>2181</v>
      </c>
      <c r="J12039" s="76">
        <v>-1927.7</v>
      </c>
      <c r="K12039" s="83" t="str">
        <f>IFERROR(IFERROR(VLOOKUP(I12039,'DE-PARA'!B:D,3,0),VLOOKUP(I12039,'DE-PARA'!C:D,2,0)),"NÃO ENCONTRADO")</f>
        <v>Materiais</v>
      </c>
      <c r="L12039" s="50" t="str">
        <f>VLOOKUP(K12039,'Base -Receita-Despesa'!$B:$AS,1,FALSE)</f>
        <v>Materiais</v>
      </c>
    </row>
    <row r="12040" spans="1:12" ht="15" customHeight="1" x14ac:dyDescent="0.3">
      <c r="A12040" s="82" t="str">
        <f t="shared" si="376"/>
        <v>2018</v>
      </c>
      <c r="B12040" s="72" t="s">
        <v>2228</v>
      </c>
      <c r="C12040" s="73" t="s">
        <v>138</v>
      </c>
      <c r="D12040" s="74" t="str">
        <f t="shared" si="377"/>
        <v>dez/2018</v>
      </c>
      <c r="E12040" s="53">
        <v>43447</v>
      </c>
      <c r="F12040" s="75">
        <v>10739</v>
      </c>
      <c r="G12040" s="72" t="s">
        <v>2324</v>
      </c>
      <c r="H12040" s="49" t="s">
        <v>2315</v>
      </c>
      <c r="I12040" s="49" t="s">
        <v>562</v>
      </c>
      <c r="J12040" s="76">
        <v>-38.56</v>
      </c>
      <c r="K12040" s="83" t="str">
        <f>IFERROR(IFERROR(VLOOKUP(I12040,'DE-PARA'!B:D,3,0),VLOOKUP(I12040,'DE-PARA'!C:D,2,0)),"NÃO ENCONTRADO")</f>
        <v>Outras Saídas</v>
      </c>
      <c r="L12040" s="50" t="str">
        <f>VLOOKUP(K12040,'Base -Receita-Despesa'!$B:$AS,1,FALSE)</f>
        <v>Outras Saídas</v>
      </c>
    </row>
    <row r="12041" spans="1:12" ht="15" customHeight="1" x14ac:dyDescent="0.3">
      <c r="A12041" s="82" t="str">
        <f t="shared" si="376"/>
        <v>2018</v>
      </c>
      <c r="B12041" s="72" t="s">
        <v>2228</v>
      </c>
      <c r="C12041" s="73" t="s">
        <v>138</v>
      </c>
      <c r="D12041" s="74" t="str">
        <f t="shared" si="377"/>
        <v>dez/2018</v>
      </c>
      <c r="E12041" s="53">
        <v>43447</v>
      </c>
      <c r="F12041" s="75">
        <v>10739</v>
      </c>
      <c r="G12041" s="72" t="s">
        <v>2238</v>
      </c>
      <c r="H12041" s="49" t="s">
        <v>2315</v>
      </c>
      <c r="I12041" s="49" t="s">
        <v>2181</v>
      </c>
      <c r="J12041" s="76">
        <v>-1927.7</v>
      </c>
      <c r="K12041" s="83" t="str">
        <f>IFERROR(IFERROR(VLOOKUP(I12041,'DE-PARA'!B:D,3,0),VLOOKUP(I12041,'DE-PARA'!C:D,2,0)),"NÃO ENCONTRADO")</f>
        <v>Materiais</v>
      </c>
      <c r="L12041" s="50" t="str">
        <f>VLOOKUP(K12041,'Base -Receita-Despesa'!$B:$AS,1,FALSE)</f>
        <v>Materiais</v>
      </c>
    </row>
    <row r="12042" spans="1:12" ht="15" customHeight="1" x14ac:dyDescent="0.3">
      <c r="A12042" s="82" t="str">
        <f t="shared" si="376"/>
        <v>2018</v>
      </c>
      <c r="B12042" s="72" t="s">
        <v>2228</v>
      </c>
      <c r="C12042" s="73" t="s">
        <v>138</v>
      </c>
      <c r="D12042" s="74" t="str">
        <f t="shared" si="377"/>
        <v>dez/2018</v>
      </c>
      <c r="E12042" s="53">
        <v>43447</v>
      </c>
      <c r="F12042" s="75">
        <v>10739</v>
      </c>
      <c r="G12042" s="72" t="s">
        <v>2238</v>
      </c>
      <c r="H12042" s="49" t="s">
        <v>2315</v>
      </c>
      <c r="I12042" s="49" t="s">
        <v>562</v>
      </c>
      <c r="J12042" s="76">
        <v>-38.549999999999997</v>
      </c>
      <c r="K12042" s="83" t="str">
        <f>IFERROR(IFERROR(VLOOKUP(I12042,'DE-PARA'!B:D,3,0),VLOOKUP(I12042,'DE-PARA'!C:D,2,0)),"NÃO ENCONTRADO")</f>
        <v>Outras Saídas</v>
      </c>
      <c r="L12042" s="50" t="str">
        <f>VLOOKUP(K12042,'Base -Receita-Despesa'!$B:$AS,1,FALSE)</f>
        <v>Outras Saídas</v>
      </c>
    </row>
    <row r="12043" spans="1:12" ht="15" customHeight="1" x14ac:dyDescent="0.3">
      <c r="A12043" s="82" t="str">
        <f t="shared" si="376"/>
        <v>2018</v>
      </c>
      <c r="B12043" s="72" t="s">
        <v>2228</v>
      </c>
      <c r="C12043" s="73" t="s">
        <v>138</v>
      </c>
      <c r="D12043" s="74" t="str">
        <f t="shared" si="377"/>
        <v>dez/2018</v>
      </c>
      <c r="E12043" s="53">
        <v>43447</v>
      </c>
      <c r="F12043" s="75">
        <v>12929</v>
      </c>
      <c r="G12043" s="72" t="s">
        <v>2232</v>
      </c>
      <c r="H12043" s="49" t="s">
        <v>3145</v>
      </c>
      <c r="I12043" s="49" t="s">
        <v>2182</v>
      </c>
      <c r="J12043" s="76">
        <v>-1449.79</v>
      </c>
      <c r="K12043" s="83" t="str">
        <f>IFERROR(IFERROR(VLOOKUP(I12043,'DE-PARA'!B:D,3,0),VLOOKUP(I12043,'DE-PARA'!C:D,2,0)),"NÃO ENCONTRADO")</f>
        <v>Materiais</v>
      </c>
      <c r="L12043" s="50" t="str">
        <f>VLOOKUP(K12043,'Base -Receita-Despesa'!$B:$AS,1,FALSE)</f>
        <v>Materiais</v>
      </c>
    </row>
    <row r="12044" spans="1:12" ht="15" customHeight="1" x14ac:dyDescent="0.3">
      <c r="A12044" s="82" t="str">
        <f t="shared" si="376"/>
        <v>2018</v>
      </c>
      <c r="B12044" s="72" t="s">
        <v>2228</v>
      </c>
      <c r="C12044" s="73" t="s">
        <v>138</v>
      </c>
      <c r="D12044" s="74" t="str">
        <f t="shared" si="377"/>
        <v>dez/2018</v>
      </c>
      <c r="E12044" s="53">
        <v>43447</v>
      </c>
      <c r="F12044" s="75">
        <v>13234</v>
      </c>
      <c r="G12044" s="72" t="s">
        <v>2232</v>
      </c>
      <c r="H12044" s="49" t="s">
        <v>3145</v>
      </c>
      <c r="I12044" s="49" t="s">
        <v>2182</v>
      </c>
      <c r="J12044" s="76">
        <v>-1147.08</v>
      </c>
      <c r="K12044" s="83" t="str">
        <f>IFERROR(IFERROR(VLOOKUP(I12044,'DE-PARA'!B:D,3,0),VLOOKUP(I12044,'DE-PARA'!C:D,2,0)),"NÃO ENCONTRADO")</f>
        <v>Materiais</v>
      </c>
      <c r="L12044" s="50" t="str">
        <f>VLOOKUP(K12044,'Base -Receita-Despesa'!$B:$AS,1,FALSE)</f>
        <v>Materiais</v>
      </c>
    </row>
    <row r="12045" spans="1:12" ht="15" customHeight="1" x14ac:dyDescent="0.3">
      <c r="A12045" s="82" t="str">
        <f t="shared" si="376"/>
        <v>2018</v>
      </c>
      <c r="B12045" s="72" t="s">
        <v>2228</v>
      </c>
      <c r="C12045" s="73" t="s">
        <v>138</v>
      </c>
      <c r="D12045" s="74" t="str">
        <f t="shared" si="377"/>
        <v>dez/2018</v>
      </c>
      <c r="E12045" s="53">
        <v>43447</v>
      </c>
      <c r="F12045" s="75">
        <v>34077</v>
      </c>
      <c r="G12045" s="72" t="s">
        <v>2238</v>
      </c>
      <c r="H12045" s="49" t="s">
        <v>3023</v>
      </c>
      <c r="I12045" s="49" t="s">
        <v>2182</v>
      </c>
      <c r="J12045" s="76">
        <v>-180</v>
      </c>
      <c r="K12045" s="83" t="str">
        <f>IFERROR(IFERROR(VLOOKUP(I12045,'DE-PARA'!B:D,3,0),VLOOKUP(I12045,'DE-PARA'!C:D,2,0)),"NÃO ENCONTRADO")</f>
        <v>Materiais</v>
      </c>
      <c r="L12045" s="50" t="str">
        <f>VLOOKUP(K12045,'Base -Receita-Despesa'!$B:$AS,1,FALSE)</f>
        <v>Materiais</v>
      </c>
    </row>
    <row r="12046" spans="1:12" ht="15" customHeight="1" x14ac:dyDescent="0.3">
      <c r="A12046" s="82" t="str">
        <f t="shared" si="376"/>
        <v>2018</v>
      </c>
      <c r="B12046" s="72" t="s">
        <v>2228</v>
      </c>
      <c r="C12046" s="73" t="s">
        <v>138</v>
      </c>
      <c r="D12046" s="74" t="str">
        <f t="shared" si="377"/>
        <v>dez/2018</v>
      </c>
      <c r="E12046" s="53">
        <v>43447</v>
      </c>
      <c r="F12046" s="75">
        <v>34772</v>
      </c>
      <c r="G12046" s="72" t="s">
        <v>2238</v>
      </c>
      <c r="H12046" s="49" t="s">
        <v>3023</v>
      </c>
      <c r="I12046" s="49" t="s">
        <v>2182</v>
      </c>
      <c r="J12046" s="76">
        <v>-113.34</v>
      </c>
      <c r="K12046" s="83" t="str">
        <f>IFERROR(IFERROR(VLOOKUP(I12046,'DE-PARA'!B:D,3,0),VLOOKUP(I12046,'DE-PARA'!C:D,2,0)),"NÃO ENCONTRADO")</f>
        <v>Materiais</v>
      </c>
      <c r="L12046" s="50" t="str">
        <f>VLOOKUP(K12046,'Base -Receita-Despesa'!$B:$AS,1,FALSE)</f>
        <v>Materiais</v>
      </c>
    </row>
    <row r="12047" spans="1:12" ht="15" customHeight="1" x14ac:dyDescent="0.3">
      <c r="A12047" s="82" t="str">
        <f t="shared" si="376"/>
        <v>2018</v>
      </c>
      <c r="B12047" s="72" t="s">
        <v>2228</v>
      </c>
      <c r="C12047" s="73" t="s">
        <v>138</v>
      </c>
      <c r="D12047" s="74" t="str">
        <f t="shared" si="377"/>
        <v>dez/2018</v>
      </c>
      <c r="E12047" s="53">
        <v>43447</v>
      </c>
      <c r="F12047" s="75">
        <v>3052</v>
      </c>
      <c r="G12047" s="72" t="s">
        <v>2229</v>
      </c>
      <c r="H12047" s="49" t="s">
        <v>3354</v>
      </c>
      <c r="I12047" s="49" t="s">
        <v>2181</v>
      </c>
      <c r="J12047" s="76">
        <v>-1400</v>
      </c>
      <c r="K12047" s="83" t="str">
        <f>IFERROR(IFERROR(VLOOKUP(I12047,'DE-PARA'!B:D,3,0),VLOOKUP(I12047,'DE-PARA'!C:D,2,0)),"NÃO ENCONTRADO")</f>
        <v>Materiais</v>
      </c>
      <c r="L12047" s="50" t="str">
        <f>VLOOKUP(K12047,'Base -Receita-Despesa'!$B:$AS,1,FALSE)</f>
        <v>Materiais</v>
      </c>
    </row>
    <row r="12048" spans="1:12" ht="15" customHeight="1" x14ac:dyDescent="0.3">
      <c r="A12048" s="82" t="str">
        <f t="shared" si="376"/>
        <v>2018</v>
      </c>
      <c r="B12048" s="72" t="s">
        <v>2228</v>
      </c>
      <c r="C12048" s="73" t="s">
        <v>138</v>
      </c>
      <c r="D12048" s="74" t="str">
        <f t="shared" si="377"/>
        <v>dez/2018</v>
      </c>
      <c r="E12048" s="53">
        <v>43447</v>
      </c>
      <c r="F12048" s="75">
        <v>7242</v>
      </c>
      <c r="G12048" s="72" t="s">
        <v>2229</v>
      </c>
      <c r="H12048" s="49" t="s">
        <v>2399</v>
      </c>
      <c r="I12048" s="49" t="s">
        <v>232</v>
      </c>
      <c r="J12048" s="76">
        <v>-1540</v>
      </c>
      <c r="K12048" s="83" t="str">
        <f>IFERROR(IFERROR(VLOOKUP(I12048,'DE-PARA'!B:D,3,0),VLOOKUP(I12048,'DE-PARA'!C:D,2,0)),"NÃO ENCONTRADO")</f>
        <v>Materiais</v>
      </c>
      <c r="L12048" s="50" t="str">
        <f>VLOOKUP(K12048,'Base -Receita-Despesa'!$B:$AS,1,FALSE)</f>
        <v>Materiais</v>
      </c>
    </row>
    <row r="12049" spans="1:12" ht="15" customHeight="1" x14ac:dyDescent="0.3">
      <c r="A12049" s="82" t="str">
        <f t="shared" si="376"/>
        <v>2018</v>
      </c>
      <c r="B12049" s="72" t="s">
        <v>2228</v>
      </c>
      <c r="C12049" s="73" t="s">
        <v>138</v>
      </c>
      <c r="D12049" s="74" t="str">
        <f t="shared" si="377"/>
        <v>dez/2018</v>
      </c>
      <c r="E12049" s="53">
        <v>43447</v>
      </c>
      <c r="F12049" s="75">
        <v>4797</v>
      </c>
      <c r="G12049" s="72" t="s">
        <v>2229</v>
      </c>
      <c r="H12049" s="49" t="s">
        <v>3355</v>
      </c>
      <c r="I12049" s="49" t="s">
        <v>2194</v>
      </c>
      <c r="J12049" s="76">
        <v>-827</v>
      </c>
      <c r="K12049" s="83" t="str">
        <f>IFERROR(IFERROR(VLOOKUP(I12049,'DE-PARA'!B:D,3,0),VLOOKUP(I12049,'DE-PARA'!C:D,2,0)),"NÃO ENCONTRADO")</f>
        <v>Materiais</v>
      </c>
      <c r="L12049" s="50" t="str">
        <f>VLOOKUP(K12049,'Base -Receita-Despesa'!$B:$AS,1,FALSE)</f>
        <v>Materiais</v>
      </c>
    </row>
    <row r="12050" spans="1:12" ht="15" customHeight="1" x14ac:dyDescent="0.3">
      <c r="A12050" s="82" t="str">
        <f t="shared" si="376"/>
        <v>2018</v>
      </c>
      <c r="B12050" s="72" t="s">
        <v>2228</v>
      </c>
      <c r="C12050" s="73" t="s">
        <v>138</v>
      </c>
      <c r="D12050" s="74" t="str">
        <f t="shared" si="377"/>
        <v>dez/2018</v>
      </c>
      <c r="E12050" s="53">
        <v>43447</v>
      </c>
      <c r="F12050" s="75">
        <v>2450</v>
      </c>
      <c r="G12050" s="72" t="s">
        <v>2229</v>
      </c>
      <c r="H12050" s="49" t="s">
        <v>2322</v>
      </c>
      <c r="I12050" s="49" t="s">
        <v>120</v>
      </c>
      <c r="J12050" s="76">
        <v>-830.33</v>
      </c>
      <c r="K12050" s="83" t="str">
        <f>IFERROR(IFERROR(VLOOKUP(I12050,'DE-PARA'!B:D,3,0),VLOOKUP(I12050,'DE-PARA'!C:D,2,0)),"NÃO ENCONTRADO")</f>
        <v>Serviços</v>
      </c>
      <c r="L12050" s="50" t="str">
        <f>VLOOKUP(K12050,'Base -Receita-Despesa'!$B:$AS,1,FALSE)</f>
        <v>Serviços</v>
      </c>
    </row>
    <row r="12051" spans="1:12" ht="15" customHeight="1" x14ac:dyDescent="0.3">
      <c r="A12051" s="82" t="str">
        <f t="shared" si="376"/>
        <v>2018</v>
      </c>
      <c r="B12051" s="72" t="s">
        <v>2228</v>
      </c>
      <c r="C12051" s="73" t="s">
        <v>138</v>
      </c>
      <c r="D12051" s="74" t="str">
        <f t="shared" si="377"/>
        <v>dez/2018</v>
      </c>
      <c r="E12051" s="53">
        <v>43447</v>
      </c>
      <c r="F12051" s="75">
        <v>18915</v>
      </c>
      <c r="G12051" s="72" t="s">
        <v>2229</v>
      </c>
      <c r="H12051" s="49" t="s">
        <v>3244</v>
      </c>
      <c r="I12051" s="49" t="s">
        <v>2182</v>
      </c>
      <c r="J12051" s="76">
        <v>-2350</v>
      </c>
      <c r="K12051" s="83" t="str">
        <f>IFERROR(IFERROR(VLOOKUP(I12051,'DE-PARA'!B:D,3,0),VLOOKUP(I12051,'DE-PARA'!C:D,2,0)),"NÃO ENCONTRADO")</f>
        <v>Materiais</v>
      </c>
      <c r="L12051" s="50" t="str">
        <f>VLOOKUP(K12051,'Base -Receita-Despesa'!$B:$AS,1,FALSE)</f>
        <v>Materiais</v>
      </c>
    </row>
    <row r="12052" spans="1:12" ht="15" customHeight="1" x14ac:dyDescent="0.3">
      <c r="A12052" s="82" t="str">
        <f t="shared" si="376"/>
        <v>2018</v>
      </c>
      <c r="B12052" s="72" t="s">
        <v>2228</v>
      </c>
      <c r="C12052" s="73" t="s">
        <v>138</v>
      </c>
      <c r="D12052" s="74" t="str">
        <f t="shared" si="377"/>
        <v>dez/2018</v>
      </c>
      <c r="E12052" s="53">
        <v>43447</v>
      </c>
      <c r="F12052" s="75">
        <v>264905</v>
      </c>
      <c r="G12052" s="72" t="s">
        <v>2238</v>
      </c>
      <c r="H12052" s="49" t="s">
        <v>222</v>
      </c>
      <c r="I12052" s="49" t="s">
        <v>2182</v>
      </c>
      <c r="J12052" s="76">
        <v>-865.76</v>
      </c>
      <c r="K12052" s="83" t="str">
        <f>IFERROR(IFERROR(VLOOKUP(I12052,'DE-PARA'!B:D,3,0),VLOOKUP(I12052,'DE-PARA'!C:D,2,0)),"NÃO ENCONTRADO")</f>
        <v>Materiais</v>
      </c>
      <c r="L12052" s="50" t="str">
        <f>VLOOKUP(K12052,'Base -Receita-Despesa'!$B:$AS,1,FALSE)</f>
        <v>Materiais</v>
      </c>
    </row>
    <row r="12053" spans="1:12" ht="15" customHeight="1" x14ac:dyDescent="0.3">
      <c r="A12053" s="82" t="str">
        <f t="shared" si="376"/>
        <v>2018</v>
      </c>
      <c r="B12053" s="72" t="s">
        <v>2228</v>
      </c>
      <c r="C12053" s="73" t="s">
        <v>138</v>
      </c>
      <c r="D12053" s="74" t="str">
        <f t="shared" si="377"/>
        <v>dez/2018</v>
      </c>
      <c r="E12053" s="53">
        <v>43447</v>
      </c>
      <c r="F12053" s="75">
        <v>266715</v>
      </c>
      <c r="G12053" s="72" t="s">
        <v>2238</v>
      </c>
      <c r="H12053" s="49" t="s">
        <v>222</v>
      </c>
      <c r="I12053" s="49" t="s">
        <v>2181</v>
      </c>
      <c r="J12053" s="76">
        <v>-1474.73</v>
      </c>
      <c r="K12053" s="83" t="str">
        <f>IFERROR(IFERROR(VLOOKUP(I12053,'DE-PARA'!B:D,3,0),VLOOKUP(I12053,'DE-PARA'!C:D,2,0)),"NÃO ENCONTRADO")</f>
        <v>Materiais</v>
      </c>
      <c r="L12053" s="50" t="str">
        <f>VLOOKUP(K12053,'Base -Receita-Despesa'!$B:$AS,1,FALSE)</f>
        <v>Materiais</v>
      </c>
    </row>
    <row r="12054" spans="1:12" ht="15" customHeight="1" x14ac:dyDescent="0.3">
      <c r="A12054" s="82" t="str">
        <f t="shared" si="376"/>
        <v>2018</v>
      </c>
      <c r="B12054" s="72" t="s">
        <v>2228</v>
      </c>
      <c r="C12054" s="73" t="s">
        <v>138</v>
      </c>
      <c r="D12054" s="74" t="str">
        <f t="shared" si="377"/>
        <v>dez/2018</v>
      </c>
      <c r="E12054" s="53">
        <v>43447</v>
      </c>
      <c r="F12054" s="75">
        <v>266730</v>
      </c>
      <c r="G12054" s="72" t="s">
        <v>2238</v>
      </c>
      <c r="H12054" s="49" t="s">
        <v>222</v>
      </c>
      <c r="I12054" s="49" t="s">
        <v>2182</v>
      </c>
      <c r="J12054" s="76">
        <v>-736.18</v>
      </c>
      <c r="K12054" s="83" t="str">
        <f>IFERROR(IFERROR(VLOOKUP(I12054,'DE-PARA'!B:D,3,0),VLOOKUP(I12054,'DE-PARA'!C:D,2,0)),"NÃO ENCONTRADO")</f>
        <v>Materiais</v>
      </c>
      <c r="L12054" s="50" t="str">
        <f>VLOOKUP(K12054,'Base -Receita-Despesa'!$B:$AS,1,FALSE)</f>
        <v>Materiais</v>
      </c>
    </row>
    <row r="12055" spans="1:12" ht="15" customHeight="1" x14ac:dyDescent="0.3">
      <c r="A12055" s="82" t="str">
        <f t="shared" si="376"/>
        <v>2018</v>
      </c>
      <c r="B12055" s="72" t="s">
        <v>2228</v>
      </c>
      <c r="C12055" s="73" t="s">
        <v>138</v>
      </c>
      <c r="D12055" s="74" t="str">
        <f t="shared" si="377"/>
        <v>dez/2018</v>
      </c>
      <c r="E12055" s="53">
        <v>43447</v>
      </c>
      <c r="F12055" s="75">
        <v>266715</v>
      </c>
      <c r="G12055" s="72" t="s">
        <v>2330</v>
      </c>
      <c r="H12055" s="49" t="s">
        <v>222</v>
      </c>
      <c r="I12055" s="49" t="s">
        <v>2181</v>
      </c>
      <c r="J12055" s="76">
        <v>-1474.73</v>
      </c>
      <c r="K12055" s="83" t="str">
        <f>IFERROR(IFERROR(VLOOKUP(I12055,'DE-PARA'!B:D,3,0),VLOOKUP(I12055,'DE-PARA'!C:D,2,0)),"NÃO ENCONTRADO")</f>
        <v>Materiais</v>
      </c>
      <c r="L12055" s="50" t="str">
        <f>VLOOKUP(K12055,'Base -Receita-Despesa'!$B:$AS,1,FALSE)</f>
        <v>Materiais</v>
      </c>
    </row>
    <row r="12056" spans="1:12" ht="15" customHeight="1" x14ac:dyDescent="0.3">
      <c r="A12056" s="82" t="str">
        <f t="shared" si="376"/>
        <v>2018</v>
      </c>
      <c r="B12056" s="72" t="s">
        <v>2228</v>
      </c>
      <c r="C12056" s="73" t="s">
        <v>138</v>
      </c>
      <c r="D12056" s="74" t="str">
        <f t="shared" si="377"/>
        <v>dez/2018</v>
      </c>
      <c r="E12056" s="53">
        <v>43447</v>
      </c>
      <c r="F12056" s="75">
        <v>266730</v>
      </c>
      <c r="G12056" s="72" t="s">
        <v>2324</v>
      </c>
      <c r="H12056" s="49" t="s">
        <v>222</v>
      </c>
      <c r="I12056" s="49" t="s">
        <v>2182</v>
      </c>
      <c r="J12056" s="76">
        <v>-736.19</v>
      </c>
      <c r="K12056" s="83" t="str">
        <f>IFERROR(IFERROR(VLOOKUP(I12056,'DE-PARA'!B:D,3,0),VLOOKUP(I12056,'DE-PARA'!C:D,2,0)),"NÃO ENCONTRADO")</f>
        <v>Materiais</v>
      </c>
      <c r="L12056" s="50" t="str">
        <f>VLOOKUP(K12056,'Base -Receita-Despesa'!$B:$AS,1,FALSE)</f>
        <v>Materiais</v>
      </c>
    </row>
    <row r="12057" spans="1:12" ht="15" customHeight="1" x14ac:dyDescent="0.3">
      <c r="A12057" s="82" t="str">
        <f t="shared" si="376"/>
        <v>2018</v>
      </c>
      <c r="B12057" s="72" t="s">
        <v>2228</v>
      </c>
      <c r="C12057" s="73" t="s">
        <v>138</v>
      </c>
      <c r="D12057" s="74" t="str">
        <f t="shared" si="377"/>
        <v>dez/2018</v>
      </c>
      <c r="E12057" s="53">
        <v>43447</v>
      </c>
      <c r="F12057" s="75" t="s">
        <v>1261</v>
      </c>
      <c r="G12057" s="72" t="s">
        <v>2229</v>
      </c>
      <c r="H12057" s="49" t="s">
        <v>2250</v>
      </c>
      <c r="I12057" s="49" t="s">
        <v>135</v>
      </c>
      <c r="J12057" s="76">
        <v>-9.5</v>
      </c>
      <c r="K12057" s="83" t="str">
        <f>IFERROR(IFERROR(VLOOKUP(I12057,'DE-PARA'!B:D,3,0),VLOOKUP(I12057,'DE-PARA'!C:D,2,0)),"NÃO ENCONTRADO")</f>
        <v>Outras Saídas</v>
      </c>
      <c r="L12057" s="50" t="str">
        <f>VLOOKUP(K12057,'Base -Receita-Despesa'!$B:$AS,1,FALSE)</f>
        <v>Outras Saídas</v>
      </c>
    </row>
    <row r="12058" spans="1:12" ht="15" customHeight="1" x14ac:dyDescent="0.3">
      <c r="A12058" s="82" t="str">
        <f t="shared" si="376"/>
        <v>2018</v>
      </c>
      <c r="B12058" s="72" t="s">
        <v>2228</v>
      </c>
      <c r="C12058" s="73" t="s">
        <v>138</v>
      </c>
      <c r="D12058" s="74" t="str">
        <f t="shared" si="377"/>
        <v>dez/2018</v>
      </c>
      <c r="E12058" s="53">
        <v>43447</v>
      </c>
      <c r="F12058" s="75" t="s">
        <v>1261</v>
      </c>
      <c r="G12058" s="72" t="s">
        <v>2229</v>
      </c>
      <c r="H12058" s="49" t="s">
        <v>2250</v>
      </c>
      <c r="I12058" s="49" t="s">
        <v>135</v>
      </c>
      <c r="J12058" s="76">
        <v>-9.5</v>
      </c>
      <c r="K12058" s="83" t="str">
        <f>IFERROR(IFERROR(VLOOKUP(I12058,'DE-PARA'!B:D,3,0),VLOOKUP(I12058,'DE-PARA'!C:D,2,0)),"NÃO ENCONTRADO")</f>
        <v>Outras Saídas</v>
      </c>
      <c r="L12058" s="50" t="str">
        <f>VLOOKUP(K12058,'Base -Receita-Despesa'!$B:$AS,1,FALSE)</f>
        <v>Outras Saídas</v>
      </c>
    </row>
    <row r="12059" spans="1:12" ht="15" customHeight="1" x14ac:dyDescent="0.3">
      <c r="A12059" s="82" t="str">
        <f t="shared" si="376"/>
        <v>2018</v>
      </c>
      <c r="B12059" s="72" t="s">
        <v>2228</v>
      </c>
      <c r="C12059" s="73" t="s">
        <v>138</v>
      </c>
      <c r="D12059" s="74" t="str">
        <f t="shared" si="377"/>
        <v>dez/2018</v>
      </c>
      <c r="E12059" s="53">
        <v>43447</v>
      </c>
      <c r="F12059" s="75" t="s">
        <v>1261</v>
      </c>
      <c r="G12059" s="72" t="s">
        <v>2229</v>
      </c>
      <c r="H12059" s="49" t="s">
        <v>2250</v>
      </c>
      <c r="I12059" s="49" t="s">
        <v>135</v>
      </c>
      <c r="J12059" s="76">
        <v>-9.5</v>
      </c>
      <c r="K12059" s="83" t="str">
        <f>IFERROR(IFERROR(VLOOKUP(I12059,'DE-PARA'!B:D,3,0),VLOOKUP(I12059,'DE-PARA'!C:D,2,0)),"NÃO ENCONTRADO")</f>
        <v>Outras Saídas</v>
      </c>
      <c r="L12059" s="50" t="str">
        <f>VLOOKUP(K12059,'Base -Receita-Despesa'!$B:$AS,1,FALSE)</f>
        <v>Outras Saídas</v>
      </c>
    </row>
    <row r="12060" spans="1:12" ht="15" customHeight="1" x14ac:dyDescent="0.3">
      <c r="A12060" s="82" t="str">
        <f t="shared" si="376"/>
        <v>2018</v>
      </c>
      <c r="B12060" s="72" t="s">
        <v>2228</v>
      </c>
      <c r="C12060" s="73" t="s">
        <v>138</v>
      </c>
      <c r="D12060" s="74" t="str">
        <f t="shared" si="377"/>
        <v>dez/2018</v>
      </c>
      <c r="E12060" s="53">
        <v>43447</v>
      </c>
      <c r="F12060" s="75" t="s">
        <v>1261</v>
      </c>
      <c r="G12060" s="72" t="s">
        <v>2229</v>
      </c>
      <c r="H12060" s="49" t="s">
        <v>2250</v>
      </c>
      <c r="I12060" s="49" t="s">
        <v>135</v>
      </c>
      <c r="J12060" s="76">
        <v>-9.5</v>
      </c>
      <c r="K12060" s="83" t="str">
        <f>IFERROR(IFERROR(VLOOKUP(I12060,'DE-PARA'!B:D,3,0),VLOOKUP(I12060,'DE-PARA'!C:D,2,0)),"NÃO ENCONTRADO")</f>
        <v>Outras Saídas</v>
      </c>
      <c r="L12060" s="50" t="str">
        <f>VLOOKUP(K12060,'Base -Receita-Despesa'!$B:$AS,1,FALSE)</f>
        <v>Outras Saídas</v>
      </c>
    </row>
    <row r="12061" spans="1:12" ht="15" customHeight="1" x14ac:dyDescent="0.3">
      <c r="A12061" s="82" t="str">
        <f t="shared" si="376"/>
        <v>2018</v>
      </c>
      <c r="B12061" s="72" t="s">
        <v>2228</v>
      </c>
      <c r="C12061" s="73" t="s">
        <v>138</v>
      </c>
      <c r="D12061" s="74" t="str">
        <f t="shared" si="377"/>
        <v>dez/2018</v>
      </c>
      <c r="E12061" s="53">
        <v>43447</v>
      </c>
      <c r="F12061" s="75" t="s">
        <v>1261</v>
      </c>
      <c r="G12061" s="72" t="s">
        <v>2229</v>
      </c>
      <c r="H12061" s="49" t="s">
        <v>2250</v>
      </c>
      <c r="I12061" s="49" t="s">
        <v>135</v>
      </c>
      <c r="J12061" s="76">
        <v>-9.5</v>
      </c>
      <c r="K12061" s="83" t="str">
        <f>IFERROR(IFERROR(VLOOKUP(I12061,'DE-PARA'!B:D,3,0),VLOOKUP(I12061,'DE-PARA'!C:D,2,0)),"NÃO ENCONTRADO")</f>
        <v>Outras Saídas</v>
      </c>
      <c r="L12061" s="50" t="str">
        <f>VLOOKUP(K12061,'Base -Receita-Despesa'!$B:$AS,1,FALSE)</f>
        <v>Outras Saídas</v>
      </c>
    </row>
    <row r="12062" spans="1:12" ht="15" customHeight="1" x14ac:dyDescent="0.3">
      <c r="A12062" s="82" t="str">
        <f t="shared" si="376"/>
        <v>2018</v>
      </c>
      <c r="B12062" s="72" t="s">
        <v>2228</v>
      </c>
      <c r="C12062" s="73" t="s">
        <v>138</v>
      </c>
      <c r="D12062" s="74" t="str">
        <f t="shared" si="377"/>
        <v>dez/2018</v>
      </c>
      <c r="E12062" s="53">
        <v>43447</v>
      </c>
      <c r="F12062" s="75" t="s">
        <v>1261</v>
      </c>
      <c r="G12062" s="72" t="s">
        <v>2229</v>
      </c>
      <c r="H12062" s="49" t="s">
        <v>2250</v>
      </c>
      <c r="I12062" s="49" t="s">
        <v>135</v>
      </c>
      <c r="J12062" s="76">
        <v>-9.5</v>
      </c>
      <c r="K12062" s="83" t="str">
        <f>IFERROR(IFERROR(VLOOKUP(I12062,'DE-PARA'!B:D,3,0),VLOOKUP(I12062,'DE-PARA'!C:D,2,0)),"NÃO ENCONTRADO")</f>
        <v>Outras Saídas</v>
      </c>
      <c r="L12062" s="50" t="str">
        <f>VLOOKUP(K12062,'Base -Receita-Despesa'!$B:$AS,1,FALSE)</f>
        <v>Outras Saídas</v>
      </c>
    </row>
    <row r="12063" spans="1:12" ht="15" customHeight="1" x14ac:dyDescent="0.3">
      <c r="A12063" s="82" t="str">
        <f t="shared" si="376"/>
        <v>2018</v>
      </c>
      <c r="B12063" s="72" t="s">
        <v>2228</v>
      </c>
      <c r="C12063" s="73" t="s">
        <v>138</v>
      </c>
      <c r="D12063" s="74" t="str">
        <f t="shared" si="377"/>
        <v>dez/2018</v>
      </c>
      <c r="E12063" s="53">
        <v>43447</v>
      </c>
      <c r="F12063" s="75" t="s">
        <v>1261</v>
      </c>
      <c r="G12063" s="72" t="s">
        <v>2229</v>
      </c>
      <c r="H12063" s="49" t="s">
        <v>2250</v>
      </c>
      <c r="I12063" s="49" t="s">
        <v>135</v>
      </c>
      <c r="J12063" s="76">
        <v>-9.5</v>
      </c>
      <c r="K12063" s="83" t="str">
        <f>IFERROR(IFERROR(VLOOKUP(I12063,'DE-PARA'!B:D,3,0),VLOOKUP(I12063,'DE-PARA'!C:D,2,0)),"NÃO ENCONTRADO")</f>
        <v>Outras Saídas</v>
      </c>
      <c r="L12063" s="50" t="str">
        <f>VLOOKUP(K12063,'Base -Receita-Despesa'!$B:$AS,1,FALSE)</f>
        <v>Outras Saídas</v>
      </c>
    </row>
    <row r="12064" spans="1:12" ht="15" customHeight="1" x14ac:dyDescent="0.3">
      <c r="A12064" s="82" t="str">
        <f t="shared" si="376"/>
        <v>2018</v>
      </c>
      <c r="B12064" s="72" t="s">
        <v>2228</v>
      </c>
      <c r="C12064" s="73" t="s">
        <v>138</v>
      </c>
      <c r="D12064" s="74" t="str">
        <f t="shared" si="377"/>
        <v>dez/2018</v>
      </c>
      <c r="E12064" s="53">
        <v>43447</v>
      </c>
      <c r="F12064" s="75" t="s">
        <v>1261</v>
      </c>
      <c r="G12064" s="72" t="s">
        <v>2229</v>
      </c>
      <c r="H12064" s="49" t="s">
        <v>2250</v>
      </c>
      <c r="I12064" s="49" t="s">
        <v>135</v>
      </c>
      <c r="J12064" s="76">
        <v>-9.5</v>
      </c>
      <c r="K12064" s="83" t="str">
        <f>IFERROR(IFERROR(VLOOKUP(I12064,'DE-PARA'!B:D,3,0),VLOOKUP(I12064,'DE-PARA'!C:D,2,0)),"NÃO ENCONTRADO")</f>
        <v>Outras Saídas</v>
      </c>
      <c r="L12064" s="50" t="str">
        <f>VLOOKUP(K12064,'Base -Receita-Despesa'!$B:$AS,1,FALSE)</f>
        <v>Outras Saídas</v>
      </c>
    </row>
    <row r="12065" spans="1:12" ht="15" customHeight="1" x14ac:dyDescent="0.3">
      <c r="A12065" s="82" t="str">
        <f t="shared" si="376"/>
        <v>2018</v>
      </c>
      <c r="B12065" s="72" t="s">
        <v>2228</v>
      </c>
      <c r="C12065" s="73" t="s">
        <v>138</v>
      </c>
      <c r="D12065" s="74" t="str">
        <f t="shared" si="377"/>
        <v>dez/2018</v>
      </c>
      <c r="E12065" s="53">
        <v>43447</v>
      </c>
      <c r="F12065" s="75" t="s">
        <v>1261</v>
      </c>
      <c r="G12065" s="72" t="s">
        <v>2229</v>
      </c>
      <c r="H12065" s="49" t="s">
        <v>2250</v>
      </c>
      <c r="I12065" s="49" t="s">
        <v>135</v>
      </c>
      <c r="J12065" s="76">
        <v>-9.5</v>
      </c>
      <c r="K12065" s="83" t="str">
        <f>IFERROR(IFERROR(VLOOKUP(I12065,'DE-PARA'!B:D,3,0),VLOOKUP(I12065,'DE-PARA'!C:D,2,0)),"NÃO ENCONTRADO")</f>
        <v>Outras Saídas</v>
      </c>
      <c r="L12065" s="50" t="str">
        <f>VLOOKUP(K12065,'Base -Receita-Despesa'!$B:$AS,1,FALSE)</f>
        <v>Outras Saídas</v>
      </c>
    </row>
    <row r="12066" spans="1:12" ht="15" customHeight="1" x14ac:dyDescent="0.3">
      <c r="A12066" s="82" t="str">
        <f t="shared" si="376"/>
        <v>2018</v>
      </c>
      <c r="B12066" s="72" t="s">
        <v>2228</v>
      </c>
      <c r="C12066" s="73" t="s">
        <v>138</v>
      </c>
      <c r="D12066" s="74" t="str">
        <f t="shared" si="377"/>
        <v>dez/2018</v>
      </c>
      <c r="E12066" s="53">
        <v>43447</v>
      </c>
      <c r="F12066" s="75" t="s">
        <v>1261</v>
      </c>
      <c r="G12066" s="72" t="s">
        <v>2229</v>
      </c>
      <c r="H12066" s="49" t="s">
        <v>2250</v>
      </c>
      <c r="I12066" s="49" t="s">
        <v>135</v>
      </c>
      <c r="J12066" s="76">
        <v>-9.5</v>
      </c>
      <c r="K12066" s="83" t="str">
        <f>IFERROR(IFERROR(VLOOKUP(I12066,'DE-PARA'!B:D,3,0),VLOOKUP(I12066,'DE-PARA'!C:D,2,0)),"NÃO ENCONTRADO")</f>
        <v>Outras Saídas</v>
      </c>
      <c r="L12066" s="50" t="str">
        <f>VLOOKUP(K12066,'Base -Receita-Despesa'!$B:$AS,1,FALSE)</f>
        <v>Outras Saídas</v>
      </c>
    </row>
    <row r="12067" spans="1:12" ht="15" customHeight="1" x14ac:dyDescent="0.3">
      <c r="A12067" s="82" t="str">
        <f t="shared" si="376"/>
        <v>2018</v>
      </c>
      <c r="B12067" s="72" t="s">
        <v>2228</v>
      </c>
      <c r="C12067" s="73" t="s">
        <v>138</v>
      </c>
      <c r="D12067" s="74" t="str">
        <f t="shared" si="377"/>
        <v>dez/2018</v>
      </c>
      <c r="E12067" s="53">
        <v>43447</v>
      </c>
      <c r="F12067" s="75" t="s">
        <v>1261</v>
      </c>
      <c r="G12067" s="72" t="s">
        <v>2229</v>
      </c>
      <c r="H12067" s="49" t="s">
        <v>2250</v>
      </c>
      <c r="I12067" s="49" t="s">
        <v>135</v>
      </c>
      <c r="J12067" s="76">
        <v>-9.5</v>
      </c>
      <c r="K12067" s="83" t="str">
        <f>IFERROR(IFERROR(VLOOKUP(I12067,'DE-PARA'!B:D,3,0),VLOOKUP(I12067,'DE-PARA'!C:D,2,0)),"NÃO ENCONTRADO")</f>
        <v>Outras Saídas</v>
      </c>
      <c r="L12067" s="50" t="str">
        <f>VLOOKUP(K12067,'Base -Receita-Despesa'!$B:$AS,1,FALSE)</f>
        <v>Outras Saídas</v>
      </c>
    </row>
    <row r="12068" spans="1:12" ht="15" customHeight="1" x14ac:dyDescent="0.3">
      <c r="A12068" s="82" t="str">
        <f t="shared" si="376"/>
        <v>2018</v>
      </c>
      <c r="B12068" s="72" t="s">
        <v>2228</v>
      </c>
      <c r="C12068" s="73" t="s">
        <v>138</v>
      </c>
      <c r="D12068" s="74" t="str">
        <f t="shared" si="377"/>
        <v>dez/2018</v>
      </c>
      <c r="E12068" s="53">
        <v>43447</v>
      </c>
      <c r="F12068" s="75" t="s">
        <v>1261</v>
      </c>
      <c r="G12068" s="72" t="s">
        <v>2229</v>
      </c>
      <c r="H12068" s="49" t="s">
        <v>2250</v>
      </c>
      <c r="I12068" s="49" t="s">
        <v>135</v>
      </c>
      <c r="J12068" s="76">
        <v>-9.5</v>
      </c>
      <c r="K12068" s="83" t="str">
        <f>IFERROR(IFERROR(VLOOKUP(I12068,'DE-PARA'!B:D,3,0),VLOOKUP(I12068,'DE-PARA'!C:D,2,0)),"NÃO ENCONTRADO")</f>
        <v>Outras Saídas</v>
      </c>
      <c r="L12068" s="50" t="str">
        <f>VLOOKUP(K12068,'Base -Receita-Despesa'!$B:$AS,1,FALSE)</f>
        <v>Outras Saídas</v>
      </c>
    </row>
    <row r="12069" spans="1:12" ht="15" customHeight="1" x14ac:dyDescent="0.3">
      <c r="A12069" s="82" t="str">
        <f t="shared" si="376"/>
        <v>2018</v>
      </c>
      <c r="B12069" s="72" t="s">
        <v>2228</v>
      </c>
      <c r="C12069" s="73" t="s">
        <v>138</v>
      </c>
      <c r="D12069" s="74" t="str">
        <f t="shared" si="377"/>
        <v>dez/2018</v>
      </c>
      <c r="E12069" s="53">
        <v>43447</v>
      </c>
      <c r="F12069" s="75" t="s">
        <v>1261</v>
      </c>
      <c r="G12069" s="72" t="s">
        <v>2229</v>
      </c>
      <c r="H12069" s="49" t="s">
        <v>2250</v>
      </c>
      <c r="I12069" s="49" t="s">
        <v>135</v>
      </c>
      <c r="J12069" s="76">
        <v>-9.5</v>
      </c>
      <c r="K12069" s="83" t="str">
        <f>IFERROR(IFERROR(VLOOKUP(I12069,'DE-PARA'!B:D,3,0),VLOOKUP(I12069,'DE-PARA'!C:D,2,0)),"NÃO ENCONTRADO")</f>
        <v>Outras Saídas</v>
      </c>
      <c r="L12069" s="50" t="str">
        <f>VLOOKUP(K12069,'Base -Receita-Despesa'!$B:$AS,1,FALSE)</f>
        <v>Outras Saídas</v>
      </c>
    </row>
    <row r="12070" spans="1:12" ht="15" customHeight="1" x14ac:dyDescent="0.3">
      <c r="A12070" s="82" t="str">
        <f t="shared" si="376"/>
        <v>2018</v>
      </c>
      <c r="B12070" s="72" t="s">
        <v>2228</v>
      </c>
      <c r="C12070" s="73" t="s">
        <v>138</v>
      </c>
      <c r="D12070" s="74" t="str">
        <f t="shared" si="377"/>
        <v>dez/2018</v>
      </c>
      <c r="E12070" s="53">
        <v>43447</v>
      </c>
      <c r="F12070" s="75" t="s">
        <v>1261</v>
      </c>
      <c r="G12070" s="72" t="s">
        <v>2229</v>
      </c>
      <c r="H12070" s="49" t="s">
        <v>2250</v>
      </c>
      <c r="I12070" s="49" t="s">
        <v>135</v>
      </c>
      <c r="J12070" s="76">
        <v>-9.5</v>
      </c>
      <c r="K12070" s="83" t="str">
        <f>IFERROR(IFERROR(VLOOKUP(I12070,'DE-PARA'!B:D,3,0),VLOOKUP(I12070,'DE-PARA'!C:D,2,0)),"NÃO ENCONTRADO")</f>
        <v>Outras Saídas</v>
      </c>
      <c r="L12070" s="50" t="str">
        <f>VLOOKUP(K12070,'Base -Receita-Despesa'!$B:$AS,1,FALSE)</f>
        <v>Outras Saídas</v>
      </c>
    </row>
    <row r="12071" spans="1:12" ht="15" customHeight="1" x14ac:dyDescent="0.3">
      <c r="A12071" s="82" t="str">
        <f t="shared" si="376"/>
        <v>2018</v>
      </c>
      <c r="B12071" s="72" t="s">
        <v>2228</v>
      </c>
      <c r="C12071" s="73" t="s">
        <v>138</v>
      </c>
      <c r="D12071" s="74" t="str">
        <f t="shared" si="377"/>
        <v>dez/2018</v>
      </c>
      <c r="E12071" s="53">
        <v>43448</v>
      </c>
      <c r="F12071" s="75">
        <v>39011</v>
      </c>
      <c r="G12071" s="72" t="s">
        <v>2229</v>
      </c>
      <c r="H12071" s="49" t="s">
        <v>2317</v>
      </c>
      <c r="I12071" s="49" t="s">
        <v>846</v>
      </c>
      <c r="J12071" s="76">
        <v>-128</v>
      </c>
      <c r="K12071" s="83" t="str">
        <f>IFERROR(IFERROR(VLOOKUP(I12071,'DE-PARA'!B:D,3,0),VLOOKUP(I12071,'DE-PARA'!C:D,2,0)),"NÃO ENCONTRADO")</f>
        <v>Pessoal</v>
      </c>
      <c r="L12071" s="50" t="str">
        <f>VLOOKUP(K12071,'Base -Receita-Despesa'!$B:$AS,1,FALSE)</f>
        <v>Pessoal</v>
      </c>
    </row>
    <row r="12072" spans="1:12" ht="15" customHeight="1" x14ac:dyDescent="0.3">
      <c r="A12072" s="82" t="str">
        <f t="shared" si="376"/>
        <v>2018</v>
      </c>
      <c r="B12072" s="72" t="s">
        <v>2228</v>
      </c>
      <c r="C12072" s="73" t="s">
        <v>138</v>
      </c>
      <c r="D12072" s="74" t="str">
        <f t="shared" si="377"/>
        <v>dez/2018</v>
      </c>
      <c r="E12072" s="53">
        <v>43448</v>
      </c>
      <c r="F12072" s="75">
        <v>39011</v>
      </c>
      <c r="G12072" s="72" t="s">
        <v>2229</v>
      </c>
      <c r="H12072" s="49" t="s">
        <v>2317</v>
      </c>
      <c r="I12072" s="49" t="s">
        <v>562</v>
      </c>
      <c r="J12072" s="76">
        <v>-2.73</v>
      </c>
      <c r="K12072" s="83" t="str">
        <f>IFERROR(IFERROR(VLOOKUP(I12072,'DE-PARA'!B:D,3,0),VLOOKUP(I12072,'DE-PARA'!C:D,2,0)),"NÃO ENCONTRADO")</f>
        <v>Outras Saídas</v>
      </c>
      <c r="L12072" s="50" t="str">
        <f>VLOOKUP(K12072,'Base -Receita-Despesa'!$B:$AS,1,FALSE)</f>
        <v>Outras Saídas</v>
      </c>
    </row>
    <row r="12073" spans="1:12" ht="15" customHeight="1" x14ac:dyDescent="0.3">
      <c r="A12073" s="82" t="str">
        <f t="shared" si="376"/>
        <v>2018</v>
      </c>
      <c r="B12073" s="72" t="s">
        <v>2228</v>
      </c>
      <c r="C12073" s="73" t="s">
        <v>138</v>
      </c>
      <c r="D12073" s="74" t="str">
        <f t="shared" si="377"/>
        <v>dez/2018</v>
      </c>
      <c r="E12073" s="53">
        <v>43448</v>
      </c>
      <c r="F12073" s="75">
        <v>20773</v>
      </c>
      <c r="G12073" s="72" t="s">
        <v>2229</v>
      </c>
      <c r="H12073" s="49" t="s">
        <v>217</v>
      </c>
      <c r="I12073" s="49" t="s">
        <v>2182</v>
      </c>
      <c r="J12073" s="76">
        <v>-288</v>
      </c>
      <c r="K12073" s="83" t="str">
        <f>IFERROR(IFERROR(VLOOKUP(I12073,'DE-PARA'!B:D,3,0),VLOOKUP(I12073,'DE-PARA'!C:D,2,0)),"NÃO ENCONTRADO")</f>
        <v>Materiais</v>
      </c>
      <c r="L12073" s="50" t="str">
        <f>VLOOKUP(K12073,'Base -Receita-Despesa'!$B:$AS,1,FALSE)</f>
        <v>Materiais</v>
      </c>
    </row>
    <row r="12074" spans="1:12" ht="15" customHeight="1" x14ac:dyDescent="0.3">
      <c r="A12074" s="82" t="str">
        <f t="shared" ref="A12074:A12137" si="378">IF(K12074="NÃO ENCONTRADO",0,RIGHT(D12074,4))</f>
        <v>2018</v>
      </c>
      <c r="B12074" s="72" t="s">
        <v>2228</v>
      </c>
      <c r="C12074" s="73" t="s">
        <v>138</v>
      </c>
      <c r="D12074" s="74" t="str">
        <f t="shared" si="377"/>
        <v>dez/2018</v>
      </c>
      <c r="E12074" s="53">
        <v>43448</v>
      </c>
      <c r="F12074" s="75" t="s">
        <v>2471</v>
      </c>
      <c r="G12074" s="72" t="s">
        <v>2229</v>
      </c>
      <c r="H12074" s="49" t="s">
        <v>2362</v>
      </c>
      <c r="I12074" s="49" t="s">
        <v>439</v>
      </c>
      <c r="J12074" s="76">
        <v>-954</v>
      </c>
      <c r="K12074" s="83" t="str">
        <f>IFERROR(IFERROR(VLOOKUP(I12074,'DE-PARA'!B:D,3,0),VLOOKUP(I12074,'DE-PARA'!C:D,2,0)),"NÃO ENCONTRADO")</f>
        <v>Aluguéis</v>
      </c>
      <c r="L12074" s="50" t="str">
        <f>VLOOKUP(K12074,'Base -Receita-Despesa'!$B:$AS,1,FALSE)</f>
        <v>Aluguéis</v>
      </c>
    </row>
    <row r="12075" spans="1:12" ht="15" customHeight="1" x14ac:dyDescent="0.3">
      <c r="A12075" s="82" t="str">
        <f t="shared" si="378"/>
        <v>2018</v>
      </c>
      <c r="B12075" s="72" t="s">
        <v>2228</v>
      </c>
      <c r="C12075" s="73" t="s">
        <v>138</v>
      </c>
      <c r="D12075" s="74" t="str">
        <f t="shared" si="377"/>
        <v>dez/2018</v>
      </c>
      <c r="E12075" s="53">
        <v>43448</v>
      </c>
      <c r="F12075" s="75">
        <v>1020227</v>
      </c>
      <c r="G12075" s="72" t="s">
        <v>2284</v>
      </c>
      <c r="H12075" s="49" t="s">
        <v>2605</v>
      </c>
      <c r="I12075" s="49" t="s">
        <v>2182</v>
      </c>
      <c r="J12075" s="76">
        <v>-2971.37</v>
      </c>
      <c r="K12075" s="83" t="str">
        <f>IFERROR(IFERROR(VLOOKUP(I12075,'DE-PARA'!B:D,3,0),VLOOKUP(I12075,'DE-PARA'!C:D,2,0)),"NÃO ENCONTRADO")</f>
        <v>Materiais</v>
      </c>
      <c r="L12075" s="50" t="str">
        <f>VLOOKUP(K12075,'Base -Receita-Despesa'!$B:$AS,1,FALSE)</f>
        <v>Materiais</v>
      </c>
    </row>
    <row r="12076" spans="1:12" ht="15" customHeight="1" x14ac:dyDescent="0.3">
      <c r="A12076" s="82" t="str">
        <f t="shared" si="378"/>
        <v>2018</v>
      </c>
      <c r="B12076" s="72" t="s">
        <v>2228</v>
      </c>
      <c r="C12076" s="73" t="s">
        <v>138</v>
      </c>
      <c r="D12076" s="74" t="str">
        <f t="shared" si="377"/>
        <v>dez/2018</v>
      </c>
      <c r="E12076" s="53">
        <v>43448</v>
      </c>
      <c r="F12076" s="75">
        <v>19</v>
      </c>
      <c r="G12076" s="72" t="s">
        <v>2229</v>
      </c>
      <c r="H12076" s="49" t="s">
        <v>3189</v>
      </c>
      <c r="I12076" s="49" t="s">
        <v>2176</v>
      </c>
      <c r="J12076" s="76">
        <v>-202299.43</v>
      </c>
      <c r="K12076" s="83" t="str">
        <f>IFERROR(IFERROR(VLOOKUP(I12076,'DE-PARA'!B:D,3,0),VLOOKUP(I12076,'DE-PARA'!C:D,2,0)),"NÃO ENCONTRADO")</f>
        <v>Pessoal</v>
      </c>
      <c r="L12076" s="50" t="str">
        <f>VLOOKUP(K12076,'Base -Receita-Despesa'!$B:$AS,1,FALSE)</f>
        <v>Pessoal</v>
      </c>
    </row>
    <row r="12077" spans="1:12" ht="15" customHeight="1" x14ac:dyDescent="0.3">
      <c r="A12077" s="82" t="str">
        <f t="shared" si="378"/>
        <v>2018</v>
      </c>
      <c r="B12077" s="72" t="s">
        <v>2228</v>
      </c>
      <c r="C12077" s="73" t="s">
        <v>138</v>
      </c>
      <c r="D12077" s="74" t="str">
        <f t="shared" si="377"/>
        <v>dez/2018</v>
      </c>
      <c r="E12077" s="53">
        <v>43448</v>
      </c>
      <c r="F12077" s="75">
        <v>18</v>
      </c>
      <c r="G12077" s="72" t="s">
        <v>2229</v>
      </c>
      <c r="H12077" s="49" t="s">
        <v>3189</v>
      </c>
      <c r="I12077" s="49" t="s">
        <v>2176</v>
      </c>
      <c r="J12077" s="76">
        <v>-43193.27</v>
      </c>
      <c r="K12077" s="83" t="str">
        <f>IFERROR(IFERROR(VLOOKUP(I12077,'DE-PARA'!B:D,3,0),VLOOKUP(I12077,'DE-PARA'!C:D,2,0)),"NÃO ENCONTRADO")</f>
        <v>Pessoal</v>
      </c>
      <c r="L12077" s="50" t="str">
        <f>VLOOKUP(K12077,'Base -Receita-Despesa'!$B:$AS,1,FALSE)</f>
        <v>Pessoal</v>
      </c>
    </row>
    <row r="12078" spans="1:12" ht="15" customHeight="1" x14ac:dyDescent="0.3">
      <c r="A12078" s="82" t="str">
        <f t="shared" si="378"/>
        <v>2018</v>
      </c>
      <c r="B12078" s="72" t="s">
        <v>2228</v>
      </c>
      <c r="C12078" s="73" t="s">
        <v>138</v>
      </c>
      <c r="D12078" s="74" t="str">
        <f t="shared" si="377"/>
        <v>dez/2018</v>
      </c>
      <c r="E12078" s="53">
        <v>43448</v>
      </c>
      <c r="F12078" s="75">
        <v>17</v>
      </c>
      <c r="G12078" s="72" t="s">
        <v>2229</v>
      </c>
      <c r="H12078" s="49" t="s">
        <v>3189</v>
      </c>
      <c r="I12078" s="49" t="s">
        <v>2176</v>
      </c>
      <c r="J12078" s="76">
        <v>-47777.74</v>
      </c>
      <c r="K12078" s="83" t="str">
        <f>IFERROR(IFERROR(VLOOKUP(I12078,'DE-PARA'!B:D,3,0),VLOOKUP(I12078,'DE-PARA'!C:D,2,0)),"NÃO ENCONTRADO")</f>
        <v>Pessoal</v>
      </c>
      <c r="L12078" s="50" t="str">
        <f>VLOOKUP(K12078,'Base -Receita-Despesa'!$B:$AS,1,FALSE)</f>
        <v>Pessoal</v>
      </c>
    </row>
    <row r="12079" spans="1:12" ht="15" customHeight="1" x14ac:dyDescent="0.3">
      <c r="A12079" s="82" t="str">
        <f t="shared" si="378"/>
        <v>2018</v>
      </c>
      <c r="B12079" s="72" t="s">
        <v>2228</v>
      </c>
      <c r="C12079" s="73" t="s">
        <v>138</v>
      </c>
      <c r="D12079" s="74" t="str">
        <f t="shared" si="377"/>
        <v>dez/2018</v>
      </c>
      <c r="E12079" s="53">
        <v>43448</v>
      </c>
      <c r="F12079" s="75">
        <v>20</v>
      </c>
      <c r="G12079" s="72" t="s">
        <v>2229</v>
      </c>
      <c r="H12079" s="49" t="s">
        <v>3189</v>
      </c>
      <c r="I12079" s="49" t="s">
        <v>2176</v>
      </c>
      <c r="J12079" s="76">
        <v>-9572.7000000000007</v>
      </c>
      <c r="K12079" s="83" t="str">
        <f>IFERROR(IFERROR(VLOOKUP(I12079,'DE-PARA'!B:D,3,0),VLOOKUP(I12079,'DE-PARA'!C:D,2,0)),"NÃO ENCONTRADO")</f>
        <v>Pessoal</v>
      </c>
      <c r="L12079" s="50" t="str">
        <f>VLOOKUP(K12079,'Base -Receita-Despesa'!$B:$AS,1,FALSE)</f>
        <v>Pessoal</v>
      </c>
    </row>
    <row r="12080" spans="1:12" ht="15" customHeight="1" x14ac:dyDescent="0.3">
      <c r="A12080" s="82" t="str">
        <f t="shared" si="378"/>
        <v>2018</v>
      </c>
      <c r="B12080" s="72" t="s">
        <v>2228</v>
      </c>
      <c r="C12080" s="73" t="s">
        <v>138</v>
      </c>
      <c r="D12080" s="74" t="str">
        <f t="shared" si="377"/>
        <v>dez/2018</v>
      </c>
      <c r="E12080" s="53">
        <v>43448</v>
      </c>
      <c r="F12080" s="75">
        <v>18800</v>
      </c>
      <c r="G12080" s="72" t="s">
        <v>2229</v>
      </c>
      <c r="H12080" s="49" t="s">
        <v>3244</v>
      </c>
      <c r="I12080" s="49" t="s">
        <v>2191</v>
      </c>
      <c r="J12080" s="76">
        <v>-422</v>
      </c>
      <c r="K12080" s="83" t="str">
        <f>IFERROR(IFERROR(VLOOKUP(I12080,'DE-PARA'!B:D,3,0),VLOOKUP(I12080,'DE-PARA'!C:D,2,0)),"NÃO ENCONTRADO")</f>
        <v>Materiais</v>
      </c>
      <c r="L12080" s="50" t="str">
        <f>VLOOKUP(K12080,'Base -Receita-Despesa'!$B:$AS,1,FALSE)</f>
        <v>Materiais</v>
      </c>
    </row>
    <row r="12081" spans="1:12" ht="15" customHeight="1" x14ac:dyDescent="0.3">
      <c r="A12081" s="82" t="str">
        <f t="shared" si="378"/>
        <v>2018</v>
      </c>
      <c r="B12081" s="72" t="s">
        <v>2228</v>
      </c>
      <c r="C12081" s="73" t="s">
        <v>138</v>
      </c>
      <c r="D12081" s="74" t="str">
        <f t="shared" si="377"/>
        <v>dez/2018</v>
      </c>
      <c r="E12081" s="53">
        <v>43448</v>
      </c>
      <c r="F12081" s="75">
        <v>77726</v>
      </c>
      <c r="G12081" s="72" t="s">
        <v>2229</v>
      </c>
      <c r="H12081" s="49" t="s">
        <v>359</v>
      </c>
      <c r="I12081" s="49" t="s">
        <v>2181</v>
      </c>
      <c r="J12081" s="76">
        <v>-1048</v>
      </c>
      <c r="K12081" s="83" t="str">
        <f>IFERROR(IFERROR(VLOOKUP(I12081,'DE-PARA'!B:D,3,0),VLOOKUP(I12081,'DE-PARA'!C:D,2,0)),"NÃO ENCONTRADO")</f>
        <v>Materiais</v>
      </c>
      <c r="L12081" s="50" t="str">
        <f>VLOOKUP(K12081,'Base -Receita-Despesa'!$B:$AS,1,FALSE)</f>
        <v>Materiais</v>
      </c>
    </row>
    <row r="12082" spans="1:12" ht="15" customHeight="1" x14ac:dyDescent="0.3">
      <c r="A12082" s="82" t="str">
        <f t="shared" si="378"/>
        <v>2018</v>
      </c>
      <c r="B12082" s="72" t="s">
        <v>2228</v>
      </c>
      <c r="C12082" s="73" t="s">
        <v>138</v>
      </c>
      <c r="D12082" s="74" t="str">
        <f t="shared" si="377"/>
        <v>dez/2018</v>
      </c>
      <c r="E12082" s="53">
        <v>43448</v>
      </c>
      <c r="F12082" s="75">
        <v>76012</v>
      </c>
      <c r="G12082" s="72" t="s">
        <v>2232</v>
      </c>
      <c r="H12082" s="49" t="s">
        <v>359</v>
      </c>
      <c r="I12082" s="49" t="s">
        <v>2181</v>
      </c>
      <c r="J12082" s="76">
        <v>-2009.52</v>
      </c>
      <c r="K12082" s="83" t="str">
        <f>IFERROR(IFERROR(VLOOKUP(I12082,'DE-PARA'!B:D,3,0),VLOOKUP(I12082,'DE-PARA'!C:D,2,0)),"NÃO ENCONTRADO")</f>
        <v>Materiais</v>
      </c>
      <c r="L12082" s="50" t="str">
        <f>VLOOKUP(K12082,'Base -Receita-Despesa'!$B:$AS,1,FALSE)</f>
        <v>Materiais</v>
      </c>
    </row>
    <row r="12083" spans="1:12" ht="15" customHeight="1" x14ac:dyDescent="0.3">
      <c r="A12083" s="82" t="str">
        <f t="shared" si="378"/>
        <v>2018</v>
      </c>
      <c r="B12083" s="72" t="s">
        <v>2228</v>
      </c>
      <c r="C12083" s="73" t="s">
        <v>138</v>
      </c>
      <c r="D12083" s="74" t="str">
        <f t="shared" si="377"/>
        <v>dez/2018</v>
      </c>
      <c r="E12083" s="53">
        <v>43448</v>
      </c>
      <c r="F12083" s="75">
        <v>76507</v>
      </c>
      <c r="G12083" s="72" t="s">
        <v>2229</v>
      </c>
      <c r="H12083" s="49" t="s">
        <v>359</v>
      </c>
      <c r="I12083" s="49" t="s">
        <v>2182</v>
      </c>
      <c r="J12083" s="76">
        <v>-1399.4</v>
      </c>
      <c r="K12083" s="83" t="str">
        <f>IFERROR(IFERROR(VLOOKUP(I12083,'DE-PARA'!B:D,3,0),VLOOKUP(I12083,'DE-PARA'!C:D,2,0)),"NÃO ENCONTRADO")</f>
        <v>Materiais</v>
      </c>
      <c r="L12083" s="50" t="str">
        <f>VLOOKUP(K12083,'Base -Receita-Despesa'!$B:$AS,1,FALSE)</f>
        <v>Materiais</v>
      </c>
    </row>
    <row r="12084" spans="1:12" ht="15" customHeight="1" x14ac:dyDescent="0.3">
      <c r="A12084" s="82" t="str">
        <f t="shared" si="378"/>
        <v>2018</v>
      </c>
      <c r="B12084" s="72" t="s">
        <v>2228</v>
      </c>
      <c r="C12084" s="73" t="s">
        <v>138</v>
      </c>
      <c r="D12084" s="74" t="str">
        <f t="shared" si="377"/>
        <v>dez/2018</v>
      </c>
      <c r="E12084" s="53">
        <v>43448</v>
      </c>
      <c r="F12084" s="75">
        <v>75235</v>
      </c>
      <c r="G12084" s="72" t="s">
        <v>2232</v>
      </c>
      <c r="H12084" s="49" t="s">
        <v>359</v>
      </c>
      <c r="I12084" s="49" t="s">
        <v>2182</v>
      </c>
      <c r="J12084" s="76">
        <v>-580.78</v>
      </c>
      <c r="K12084" s="83" t="str">
        <f>IFERROR(IFERROR(VLOOKUP(I12084,'DE-PARA'!B:D,3,0),VLOOKUP(I12084,'DE-PARA'!C:D,2,0)),"NÃO ENCONTRADO")</f>
        <v>Materiais</v>
      </c>
      <c r="L12084" s="50" t="str">
        <f>VLOOKUP(K12084,'Base -Receita-Despesa'!$B:$AS,1,FALSE)</f>
        <v>Materiais</v>
      </c>
    </row>
    <row r="12085" spans="1:12" ht="15" customHeight="1" x14ac:dyDescent="0.3">
      <c r="A12085" s="82" t="str">
        <f t="shared" si="378"/>
        <v>2018</v>
      </c>
      <c r="B12085" s="72" t="s">
        <v>2228</v>
      </c>
      <c r="C12085" s="73" t="s">
        <v>138</v>
      </c>
      <c r="D12085" s="74" t="str">
        <f t="shared" si="377"/>
        <v>dez/2018</v>
      </c>
      <c r="E12085" s="53">
        <v>43448</v>
      </c>
      <c r="F12085" s="75">
        <v>2380</v>
      </c>
      <c r="G12085" s="72" t="s">
        <v>2229</v>
      </c>
      <c r="H12085" s="49" t="s">
        <v>3127</v>
      </c>
      <c r="I12085" s="49" t="s">
        <v>2190</v>
      </c>
      <c r="J12085" s="76">
        <v>-1966</v>
      </c>
      <c r="K12085" s="83" t="str">
        <f>IFERROR(IFERROR(VLOOKUP(I12085,'DE-PARA'!B:D,3,0),VLOOKUP(I12085,'DE-PARA'!C:D,2,0)),"NÃO ENCONTRADO")</f>
        <v>Materiais</v>
      </c>
      <c r="L12085" s="50" t="str">
        <f>VLOOKUP(K12085,'Base -Receita-Despesa'!$B:$AS,1,FALSE)</f>
        <v>Materiais</v>
      </c>
    </row>
    <row r="12086" spans="1:12" ht="15" customHeight="1" x14ac:dyDescent="0.3">
      <c r="A12086" s="82" t="str">
        <f t="shared" si="378"/>
        <v>2018</v>
      </c>
      <c r="B12086" s="72" t="s">
        <v>2228</v>
      </c>
      <c r="C12086" s="73" t="s">
        <v>138</v>
      </c>
      <c r="D12086" s="74" t="str">
        <f t="shared" si="377"/>
        <v>dez/2018</v>
      </c>
      <c r="E12086" s="53">
        <v>43448</v>
      </c>
      <c r="F12086" s="75">
        <v>285553</v>
      </c>
      <c r="G12086" s="72" t="s">
        <v>2232</v>
      </c>
      <c r="H12086" s="49" t="s">
        <v>174</v>
      </c>
      <c r="I12086" s="49" t="s">
        <v>2188</v>
      </c>
      <c r="J12086" s="76">
        <v>-1503.15</v>
      </c>
      <c r="K12086" s="83" t="str">
        <f>IFERROR(IFERROR(VLOOKUP(I12086,'DE-PARA'!B:D,3,0),VLOOKUP(I12086,'DE-PARA'!C:D,2,0)),"NÃO ENCONTRADO")</f>
        <v>Materiais</v>
      </c>
      <c r="L12086" s="50" t="str">
        <f>VLOOKUP(K12086,'Base -Receita-Despesa'!$B:$AS,1,FALSE)</f>
        <v>Materiais</v>
      </c>
    </row>
    <row r="12087" spans="1:12" ht="15" customHeight="1" x14ac:dyDescent="0.3">
      <c r="A12087" s="82" t="str">
        <f t="shared" si="378"/>
        <v>2018</v>
      </c>
      <c r="B12087" s="72" t="s">
        <v>2228</v>
      </c>
      <c r="C12087" s="73" t="s">
        <v>138</v>
      </c>
      <c r="D12087" s="74" t="str">
        <f t="shared" si="377"/>
        <v>dez/2018</v>
      </c>
      <c r="E12087" s="53">
        <v>43448</v>
      </c>
      <c r="F12087" s="75">
        <v>34609</v>
      </c>
      <c r="G12087" s="72" t="s">
        <v>2229</v>
      </c>
      <c r="H12087" s="49" t="s">
        <v>2654</v>
      </c>
      <c r="I12087" s="49" t="s">
        <v>120</v>
      </c>
      <c r="J12087" s="76">
        <v>-1500</v>
      </c>
      <c r="K12087" s="83" t="str">
        <f>IFERROR(IFERROR(VLOOKUP(I12087,'DE-PARA'!B:D,3,0),VLOOKUP(I12087,'DE-PARA'!C:D,2,0)),"NÃO ENCONTRADO")</f>
        <v>Serviços</v>
      </c>
      <c r="L12087" s="50" t="str">
        <f>VLOOKUP(K12087,'Base -Receita-Despesa'!$B:$AS,1,FALSE)</f>
        <v>Serviços</v>
      </c>
    </row>
    <row r="12088" spans="1:12" ht="15" customHeight="1" x14ac:dyDescent="0.3">
      <c r="A12088" s="82" t="str">
        <f t="shared" si="378"/>
        <v>2018</v>
      </c>
      <c r="B12088" s="72" t="s">
        <v>2228</v>
      </c>
      <c r="C12088" s="73" t="s">
        <v>138</v>
      </c>
      <c r="D12088" s="74" t="str">
        <f t="shared" si="377"/>
        <v>dez/2018</v>
      </c>
      <c r="E12088" s="53">
        <v>43448</v>
      </c>
      <c r="F12088" s="75" t="s">
        <v>1261</v>
      </c>
      <c r="G12088" s="72" t="s">
        <v>2229</v>
      </c>
      <c r="H12088" s="49" t="s">
        <v>2250</v>
      </c>
      <c r="I12088" s="49" t="s">
        <v>135</v>
      </c>
      <c r="J12088" s="76">
        <v>-9.5</v>
      </c>
      <c r="K12088" s="83" t="str">
        <f>IFERROR(IFERROR(VLOOKUP(I12088,'DE-PARA'!B:D,3,0),VLOOKUP(I12088,'DE-PARA'!C:D,2,0)),"NÃO ENCONTRADO")</f>
        <v>Outras Saídas</v>
      </c>
      <c r="L12088" s="50" t="str">
        <f>VLOOKUP(K12088,'Base -Receita-Despesa'!$B:$AS,1,FALSE)</f>
        <v>Outras Saídas</v>
      </c>
    </row>
    <row r="12089" spans="1:12" ht="15" customHeight="1" x14ac:dyDescent="0.3">
      <c r="A12089" s="82" t="str">
        <f t="shared" si="378"/>
        <v>2018</v>
      </c>
      <c r="B12089" s="72" t="s">
        <v>2228</v>
      </c>
      <c r="C12089" s="73" t="s">
        <v>138</v>
      </c>
      <c r="D12089" s="74" t="str">
        <f t="shared" si="377"/>
        <v>dez/2018</v>
      </c>
      <c r="E12089" s="53">
        <v>43448</v>
      </c>
      <c r="F12089" s="75" t="s">
        <v>1261</v>
      </c>
      <c r="G12089" s="72" t="s">
        <v>2229</v>
      </c>
      <c r="H12089" s="49" t="s">
        <v>2250</v>
      </c>
      <c r="I12089" s="49" t="s">
        <v>135</v>
      </c>
      <c r="J12089" s="76">
        <v>-9.5</v>
      </c>
      <c r="K12089" s="83" t="str">
        <f>IFERROR(IFERROR(VLOOKUP(I12089,'DE-PARA'!B:D,3,0),VLOOKUP(I12089,'DE-PARA'!C:D,2,0)),"NÃO ENCONTRADO")</f>
        <v>Outras Saídas</v>
      </c>
      <c r="L12089" s="50" t="str">
        <f>VLOOKUP(K12089,'Base -Receita-Despesa'!$B:$AS,1,FALSE)</f>
        <v>Outras Saídas</v>
      </c>
    </row>
    <row r="12090" spans="1:12" ht="15" customHeight="1" x14ac:dyDescent="0.3">
      <c r="A12090" s="82" t="str">
        <f t="shared" si="378"/>
        <v>2018</v>
      </c>
      <c r="B12090" s="72" t="s">
        <v>2228</v>
      </c>
      <c r="C12090" s="73" t="s">
        <v>138</v>
      </c>
      <c r="D12090" s="74" t="str">
        <f t="shared" si="377"/>
        <v>dez/2018</v>
      </c>
      <c r="E12090" s="53">
        <v>43448</v>
      </c>
      <c r="F12090" s="75" t="s">
        <v>1261</v>
      </c>
      <c r="G12090" s="72" t="s">
        <v>2229</v>
      </c>
      <c r="H12090" s="49" t="s">
        <v>2250</v>
      </c>
      <c r="I12090" s="49" t="s">
        <v>135</v>
      </c>
      <c r="J12090" s="76">
        <v>-9.5</v>
      </c>
      <c r="K12090" s="83" t="str">
        <f>IFERROR(IFERROR(VLOOKUP(I12090,'DE-PARA'!B:D,3,0),VLOOKUP(I12090,'DE-PARA'!C:D,2,0)),"NÃO ENCONTRADO")</f>
        <v>Outras Saídas</v>
      </c>
      <c r="L12090" s="50" t="str">
        <f>VLOOKUP(K12090,'Base -Receita-Despesa'!$B:$AS,1,FALSE)</f>
        <v>Outras Saídas</v>
      </c>
    </row>
    <row r="12091" spans="1:12" ht="15" customHeight="1" x14ac:dyDescent="0.3">
      <c r="A12091" s="82" t="str">
        <f t="shared" si="378"/>
        <v>2018</v>
      </c>
      <c r="B12091" s="72" t="s">
        <v>2228</v>
      </c>
      <c r="C12091" s="73" t="s">
        <v>138</v>
      </c>
      <c r="D12091" s="74" t="str">
        <f t="shared" si="377"/>
        <v>dez/2018</v>
      </c>
      <c r="E12091" s="53">
        <v>43448</v>
      </c>
      <c r="F12091" s="75" t="s">
        <v>1261</v>
      </c>
      <c r="G12091" s="72" t="s">
        <v>2229</v>
      </c>
      <c r="H12091" s="49" t="s">
        <v>2250</v>
      </c>
      <c r="I12091" s="49" t="s">
        <v>135</v>
      </c>
      <c r="J12091" s="76">
        <v>-9.5</v>
      </c>
      <c r="K12091" s="83" t="str">
        <f>IFERROR(IFERROR(VLOOKUP(I12091,'DE-PARA'!B:D,3,0),VLOOKUP(I12091,'DE-PARA'!C:D,2,0)),"NÃO ENCONTRADO")</f>
        <v>Outras Saídas</v>
      </c>
      <c r="L12091" s="50" t="str">
        <f>VLOOKUP(K12091,'Base -Receita-Despesa'!$B:$AS,1,FALSE)</f>
        <v>Outras Saídas</v>
      </c>
    </row>
    <row r="12092" spans="1:12" ht="15" customHeight="1" x14ac:dyDescent="0.3">
      <c r="A12092" s="82" t="str">
        <f t="shared" si="378"/>
        <v>2018</v>
      </c>
      <c r="B12092" s="72" t="s">
        <v>2228</v>
      </c>
      <c r="C12092" s="73" t="s">
        <v>138</v>
      </c>
      <c r="D12092" s="74" t="str">
        <f t="shared" si="377"/>
        <v>dez/2018</v>
      </c>
      <c r="E12092" s="53">
        <v>43448</v>
      </c>
      <c r="F12092" s="75" t="s">
        <v>1261</v>
      </c>
      <c r="G12092" s="72" t="s">
        <v>2229</v>
      </c>
      <c r="H12092" s="49" t="s">
        <v>2250</v>
      </c>
      <c r="I12092" s="49" t="s">
        <v>135</v>
      </c>
      <c r="J12092" s="76">
        <v>-9.5</v>
      </c>
      <c r="K12092" s="83" t="str">
        <f>IFERROR(IFERROR(VLOOKUP(I12092,'DE-PARA'!B:D,3,0),VLOOKUP(I12092,'DE-PARA'!C:D,2,0)),"NÃO ENCONTRADO")</f>
        <v>Outras Saídas</v>
      </c>
      <c r="L12092" s="50" t="str">
        <f>VLOOKUP(K12092,'Base -Receita-Despesa'!$B:$AS,1,FALSE)</f>
        <v>Outras Saídas</v>
      </c>
    </row>
    <row r="12093" spans="1:12" ht="15" customHeight="1" x14ac:dyDescent="0.3">
      <c r="A12093" s="82" t="str">
        <f t="shared" si="378"/>
        <v>2018</v>
      </c>
      <c r="B12093" s="72" t="s">
        <v>2228</v>
      </c>
      <c r="C12093" s="73" t="s">
        <v>138</v>
      </c>
      <c r="D12093" s="74" t="str">
        <f t="shared" si="377"/>
        <v>dez/2018</v>
      </c>
      <c r="E12093" s="53">
        <v>43448</v>
      </c>
      <c r="F12093" s="75" t="s">
        <v>1261</v>
      </c>
      <c r="G12093" s="72" t="s">
        <v>2229</v>
      </c>
      <c r="H12093" s="49" t="s">
        <v>2250</v>
      </c>
      <c r="I12093" s="49" t="s">
        <v>135</v>
      </c>
      <c r="J12093" s="76">
        <v>-9.5</v>
      </c>
      <c r="K12093" s="83" t="str">
        <f>IFERROR(IFERROR(VLOOKUP(I12093,'DE-PARA'!B:D,3,0),VLOOKUP(I12093,'DE-PARA'!C:D,2,0)),"NÃO ENCONTRADO")</f>
        <v>Outras Saídas</v>
      </c>
      <c r="L12093" s="50" t="str">
        <f>VLOOKUP(K12093,'Base -Receita-Despesa'!$B:$AS,1,FALSE)</f>
        <v>Outras Saídas</v>
      </c>
    </row>
    <row r="12094" spans="1:12" ht="15" customHeight="1" x14ac:dyDescent="0.3">
      <c r="A12094" s="82" t="str">
        <f t="shared" si="378"/>
        <v>2018</v>
      </c>
      <c r="B12094" s="72" t="s">
        <v>2228</v>
      </c>
      <c r="C12094" s="73" t="s">
        <v>138</v>
      </c>
      <c r="D12094" s="74" t="str">
        <f t="shared" si="377"/>
        <v>dez/2018</v>
      </c>
      <c r="E12094" s="53">
        <v>43448</v>
      </c>
      <c r="F12094" s="75" t="s">
        <v>1261</v>
      </c>
      <c r="G12094" s="72" t="s">
        <v>2229</v>
      </c>
      <c r="H12094" s="49" t="s">
        <v>2250</v>
      </c>
      <c r="I12094" s="49" t="s">
        <v>135</v>
      </c>
      <c r="J12094" s="76">
        <v>-9.5</v>
      </c>
      <c r="K12094" s="83" t="str">
        <f>IFERROR(IFERROR(VLOOKUP(I12094,'DE-PARA'!B:D,3,0),VLOOKUP(I12094,'DE-PARA'!C:D,2,0)),"NÃO ENCONTRADO")</f>
        <v>Outras Saídas</v>
      </c>
      <c r="L12094" s="50" t="str">
        <f>VLOOKUP(K12094,'Base -Receita-Despesa'!$B:$AS,1,FALSE)</f>
        <v>Outras Saídas</v>
      </c>
    </row>
    <row r="12095" spans="1:12" ht="15" customHeight="1" x14ac:dyDescent="0.3">
      <c r="A12095" s="82" t="str">
        <f t="shared" si="378"/>
        <v>2018</v>
      </c>
      <c r="B12095" s="72" t="s">
        <v>2228</v>
      </c>
      <c r="C12095" s="73" t="s">
        <v>138</v>
      </c>
      <c r="D12095" s="74" t="str">
        <f t="shared" si="377"/>
        <v>dez/2018</v>
      </c>
      <c r="E12095" s="53">
        <v>43448</v>
      </c>
      <c r="F12095" s="75" t="s">
        <v>1261</v>
      </c>
      <c r="G12095" s="72" t="s">
        <v>2229</v>
      </c>
      <c r="H12095" s="49" t="s">
        <v>2250</v>
      </c>
      <c r="I12095" s="49" t="s">
        <v>135</v>
      </c>
      <c r="J12095" s="76">
        <v>-9.5</v>
      </c>
      <c r="K12095" s="83" t="str">
        <f>IFERROR(IFERROR(VLOOKUP(I12095,'DE-PARA'!B:D,3,0),VLOOKUP(I12095,'DE-PARA'!C:D,2,0)),"NÃO ENCONTRADO")</f>
        <v>Outras Saídas</v>
      </c>
      <c r="L12095" s="50" t="str">
        <f>VLOOKUP(K12095,'Base -Receita-Despesa'!$B:$AS,1,FALSE)</f>
        <v>Outras Saídas</v>
      </c>
    </row>
    <row r="12096" spans="1:12" ht="15" customHeight="1" x14ac:dyDescent="0.3">
      <c r="A12096" s="82" t="str">
        <f t="shared" si="378"/>
        <v>2018</v>
      </c>
      <c r="B12096" s="72" t="s">
        <v>2228</v>
      </c>
      <c r="C12096" s="73" t="s">
        <v>138</v>
      </c>
      <c r="D12096" s="74" t="str">
        <f t="shared" si="377"/>
        <v>dez/2018</v>
      </c>
      <c r="E12096" s="53">
        <v>43448</v>
      </c>
      <c r="F12096" s="75" t="s">
        <v>1261</v>
      </c>
      <c r="G12096" s="72" t="s">
        <v>2229</v>
      </c>
      <c r="H12096" s="49" t="s">
        <v>2250</v>
      </c>
      <c r="I12096" s="49" t="s">
        <v>135</v>
      </c>
      <c r="J12096" s="76">
        <v>-9.5</v>
      </c>
      <c r="K12096" s="83" t="str">
        <f>IFERROR(IFERROR(VLOOKUP(I12096,'DE-PARA'!B:D,3,0),VLOOKUP(I12096,'DE-PARA'!C:D,2,0)),"NÃO ENCONTRADO")</f>
        <v>Outras Saídas</v>
      </c>
      <c r="L12096" s="50" t="str">
        <f>VLOOKUP(K12096,'Base -Receita-Despesa'!$B:$AS,1,FALSE)</f>
        <v>Outras Saídas</v>
      </c>
    </row>
    <row r="12097" spans="1:12" ht="15" customHeight="1" x14ac:dyDescent="0.3">
      <c r="A12097" s="82" t="str">
        <f t="shared" si="378"/>
        <v>2018</v>
      </c>
      <c r="B12097" s="72" t="s">
        <v>2228</v>
      </c>
      <c r="C12097" s="73" t="s">
        <v>138</v>
      </c>
      <c r="D12097" s="74" t="str">
        <f t="shared" si="377"/>
        <v>dez/2018</v>
      </c>
      <c r="E12097" s="53">
        <v>43448</v>
      </c>
      <c r="F12097" s="75" t="s">
        <v>1261</v>
      </c>
      <c r="G12097" s="72" t="s">
        <v>2229</v>
      </c>
      <c r="H12097" s="49" t="s">
        <v>2250</v>
      </c>
      <c r="I12097" s="49" t="s">
        <v>135</v>
      </c>
      <c r="J12097" s="76">
        <v>-9.5</v>
      </c>
      <c r="K12097" s="83" t="str">
        <f>IFERROR(IFERROR(VLOOKUP(I12097,'DE-PARA'!B:D,3,0),VLOOKUP(I12097,'DE-PARA'!C:D,2,0)),"NÃO ENCONTRADO")</f>
        <v>Outras Saídas</v>
      </c>
      <c r="L12097" s="50" t="str">
        <f>VLOOKUP(K12097,'Base -Receita-Despesa'!$B:$AS,1,FALSE)</f>
        <v>Outras Saídas</v>
      </c>
    </row>
    <row r="12098" spans="1:12" ht="15" customHeight="1" x14ac:dyDescent="0.3">
      <c r="A12098" s="82" t="str">
        <f t="shared" si="378"/>
        <v>2018</v>
      </c>
      <c r="B12098" s="72" t="s">
        <v>2228</v>
      </c>
      <c r="C12098" s="73" t="s">
        <v>138</v>
      </c>
      <c r="D12098" s="74" t="str">
        <f t="shared" si="377"/>
        <v>dez/2018</v>
      </c>
      <c r="E12098" s="53">
        <v>43448</v>
      </c>
      <c r="F12098" s="75" t="s">
        <v>1261</v>
      </c>
      <c r="G12098" s="72" t="s">
        <v>2229</v>
      </c>
      <c r="H12098" s="49" t="s">
        <v>2250</v>
      </c>
      <c r="I12098" s="49" t="s">
        <v>135</v>
      </c>
      <c r="J12098" s="76">
        <v>-9.5</v>
      </c>
      <c r="K12098" s="83" t="str">
        <f>IFERROR(IFERROR(VLOOKUP(I12098,'DE-PARA'!B:D,3,0),VLOOKUP(I12098,'DE-PARA'!C:D,2,0)),"NÃO ENCONTRADO")</f>
        <v>Outras Saídas</v>
      </c>
      <c r="L12098" s="50" t="str">
        <f>VLOOKUP(K12098,'Base -Receita-Despesa'!$B:$AS,1,FALSE)</f>
        <v>Outras Saídas</v>
      </c>
    </row>
    <row r="12099" spans="1:12" ht="15" customHeight="1" x14ac:dyDescent="0.3">
      <c r="A12099" s="82" t="str">
        <f t="shared" si="378"/>
        <v>2018</v>
      </c>
      <c r="B12099" s="72" t="s">
        <v>2228</v>
      </c>
      <c r="C12099" s="73" t="s">
        <v>138</v>
      </c>
      <c r="D12099" s="74" t="str">
        <f t="shared" si="377"/>
        <v>dez/2018</v>
      </c>
      <c r="E12099" s="53">
        <v>43448</v>
      </c>
      <c r="F12099" s="75" t="s">
        <v>1261</v>
      </c>
      <c r="G12099" s="72" t="s">
        <v>2229</v>
      </c>
      <c r="H12099" s="49" t="s">
        <v>2250</v>
      </c>
      <c r="I12099" s="49" t="s">
        <v>135</v>
      </c>
      <c r="J12099" s="76">
        <v>-9.5</v>
      </c>
      <c r="K12099" s="83" t="str">
        <f>IFERROR(IFERROR(VLOOKUP(I12099,'DE-PARA'!B:D,3,0),VLOOKUP(I12099,'DE-PARA'!C:D,2,0)),"NÃO ENCONTRADO")</f>
        <v>Outras Saídas</v>
      </c>
      <c r="L12099" s="50" t="str">
        <f>VLOOKUP(K12099,'Base -Receita-Despesa'!$B:$AS,1,FALSE)</f>
        <v>Outras Saídas</v>
      </c>
    </row>
    <row r="12100" spans="1:12" ht="15" customHeight="1" x14ac:dyDescent="0.3">
      <c r="A12100" s="82" t="str">
        <f t="shared" si="378"/>
        <v>2018</v>
      </c>
      <c r="B12100" s="72" t="s">
        <v>2228</v>
      </c>
      <c r="C12100" s="73" t="s">
        <v>138</v>
      </c>
      <c r="D12100" s="74" t="str">
        <f t="shared" ref="D12100:D12163" si="379">TEXT(E12100,"mmm/aaaa")</f>
        <v>dez/2018</v>
      </c>
      <c r="E12100" s="53">
        <v>43451</v>
      </c>
      <c r="F12100" s="75">
        <v>435820</v>
      </c>
      <c r="G12100" s="72" t="s">
        <v>2229</v>
      </c>
      <c r="H12100" s="49" t="s">
        <v>257</v>
      </c>
      <c r="I12100" s="49" t="s">
        <v>145</v>
      </c>
      <c r="J12100" s="76">
        <v>-825.04</v>
      </c>
      <c r="K12100" s="83" t="str">
        <f>IFERROR(IFERROR(VLOOKUP(I12100,'DE-PARA'!B:D,3,0),VLOOKUP(I12100,'DE-PARA'!C:D,2,0)),"NÃO ENCONTRADO")</f>
        <v>Serviços</v>
      </c>
      <c r="L12100" s="50" t="str">
        <f>VLOOKUP(K12100,'Base -Receita-Despesa'!$B:$AS,1,FALSE)</f>
        <v>Serviços</v>
      </c>
    </row>
    <row r="12101" spans="1:12" ht="15" customHeight="1" x14ac:dyDescent="0.3">
      <c r="A12101" s="82" t="str">
        <f t="shared" si="378"/>
        <v>2018</v>
      </c>
      <c r="B12101" s="72" t="s">
        <v>2228</v>
      </c>
      <c r="C12101" s="73" t="s">
        <v>138</v>
      </c>
      <c r="D12101" s="74" t="str">
        <f t="shared" si="379"/>
        <v>dez/2018</v>
      </c>
      <c r="E12101" s="53">
        <v>43451</v>
      </c>
      <c r="F12101" s="75">
        <v>435820</v>
      </c>
      <c r="G12101" s="72" t="s">
        <v>2229</v>
      </c>
      <c r="H12101" s="49" t="s">
        <v>257</v>
      </c>
      <c r="I12101" s="49" t="s">
        <v>562</v>
      </c>
      <c r="J12101" s="76">
        <v>-19.440000000000001</v>
      </c>
      <c r="K12101" s="83" t="str">
        <f>IFERROR(IFERROR(VLOOKUP(I12101,'DE-PARA'!B:D,3,0),VLOOKUP(I12101,'DE-PARA'!C:D,2,0)),"NÃO ENCONTRADO")</f>
        <v>Outras Saídas</v>
      </c>
      <c r="L12101" s="50" t="str">
        <f>VLOOKUP(K12101,'Base -Receita-Despesa'!$B:$AS,1,FALSE)</f>
        <v>Outras Saídas</v>
      </c>
    </row>
    <row r="12102" spans="1:12" ht="15" customHeight="1" x14ac:dyDescent="0.3">
      <c r="A12102" s="82" t="str">
        <f t="shared" si="378"/>
        <v>2018</v>
      </c>
      <c r="B12102" s="72" t="s">
        <v>2228</v>
      </c>
      <c r="C12102" s="73" t="s">
        <v>138</v>
      </c>
      <c r="D12102" s="74" t="str">
        <f t="shared" si="379"/>
        <v>dez/2018</v>
      </c>
      <c r="E12102" s="53">
        <v>43451</v>
      </c>
      <c r="F12102" s="75">
        <v>85906</v>
      </c>
      <c r="G12102" s="72" t="s">
        <v>2229</v>
      </c>
      <c r="H12102" s="49" t="s">
        <v>1022</v>
      </c>
      <c r="I12102" s="49" t="s">
        <v>2184</v>
      </c>
      <c r="J12102" s="76">
        <v>-4112.5</v>
      </c>
      <c r="K12102" s="83" t="str">
        <f>IFERROR(IFERROR(VLOOKUP(I12102,'DE-PARA'!B:D,3,0),VLOOKUP(I12102,'DE-PARA'!C:D,2,0)),"NÃO ENCONTRADO")</f>
        <v>Materiais</v>
      </c>
      <c r="L12102" s="50" t="str">
        <f>VLOOKUP(K12102,'Base -Receita-Despesa'!$B:$AS,1,FALSE)</f>
        <v>Materiais</v>
      </c>
    </row>
    <row r="12103" spans="1:12" ht="15" customHeight="1" x14ac:dyDescent="0.3">
      <c r="A12103" s="82" t="str">
        <f t="shared" si="378"/>
        <v>2018</v>
      </c>
      <c r="B12103" s="72" t="s">
        <v>2228</v>
      </c>
      <c r="C12103" s="73" t="s">
        <v>138</v>
      </c>
      <c r="D12103" s="74" t="str">
        <f t="shared" si="379"/>
        <v>dez/2018</v>
      </c>
      <c r="E12103" s="53">
        <v>43451</v>
      </c>
      <c r="F12103" s="75" t="s">
        <v>1261</v>
      </c>
      <c r="G12103" s="72" t="s">
        <v>2229</v>
      </c>
      <c r="H12103" s="49" t="s">
        <v>2250</v>
      </c>
      <c r="I12103" s="49" t="s">
        <v>135</v>
      </c>
      <c r="J12103" s="76">
        <v>-9.5</v>
      </c>
      <c r="K12103" s="83" t="str">
        <f>IFERROR(IFERROR(VLOOKUP(I12103,'DE-PARA'!B:D,3,0),VLOOKUP(I12103,'DE-PARA'!C:D,2,0)),"NÃO ENCONTRADO")</f>
        <v>Outras Saídas</v>
      </c>
      <c r="L12103" s="50" t="str">
        <f>VLOOKUP(K12103,'Base -Receita-Despesa'!$B:$AS,1,FALSE)</f>
        <v>Outras Saídas</v>
      </c>
    </row>
    <row r="12104" spans="1:12" ht="15" customHeight="1" x14ac:dyDescent="0.3">
      <c r="A12104" s="82" t="str">
        <f t="shared" si="378"/>
        <v>2018</v>
      </c>
      <c r="B12104" s="72" t="s">
        <v>2228</v>
      </c>
      <c r="C12104" s="73" t="s">
        <v>138</v>
      </c>
      <c r="D12104" s="74" t="str">
        <f t="shared" si="379"/>
        <v>dez/2018</v>
      </c>
      <c r="E12104" s="53">
        <v>43451</v>
      </c>
      <c r="F12104" s="75" t="s">
        <v>1261</v>
      </c>
      <c r="G12104" s="72" t="s">
        <v>2229</v>
      </c>
      <c r="H12104" s="49" t="s">
        <v>2338</v>
      </c>
      <c r="I12104" s="49" t="s">
        <v>135</v>
      </c>
      <c r="J12104" s="76">
        <v>-169</v>
      </c>
      <c r="K12104" s="83" t="str">
        <f>IFERROR(IFERROR(VLOOKUP(I12104,'DE-PARA'!B:D,3,0),VLOOKUP(I12104,'DE-PARA'!C:D,2,0)),"NÃO ENCONTRADO")</f>
        <v>Outras Saídas</v>
      </c>
      <c r="L12104" s="50" t="str">
        <f>VLOOKUP(K12104,'Base -Receita-Despesa'!$B:$AS,1,FALSE)</f>
        <v>Outras Saídas</v>
      </c>
    </row>
    <row r="12105" spans="1:12" ht="15" customHeight="1" x14ac:dyDescent="0.3">
      <c r="A12105" s="82" t="str">
        <f t="shared" si="378"/>
        <v>2018</v>
      </c>
      <c r="B12105" s="72" t="s">
        <v>2228</v>
      </c>
      <c r="C12105" s="73" t="s">
        <v>138</v>
      </c>
      <c r="D12105" s="74" t="str">
        <f t="shared" si="379"/>
        <v>dez/2018</v>
      </c>
      <c r="E12105" s="53">
        <v>43451</v>
      </c>
      <c r="F12105" s="75" t="s">
        <v>1070</v>
      </c>
      <c r="G12105" s="72" t="s">
        <v>2229</v>
      </c>
      <c r="H12105" s="49" t="s">
        <v>1071</v>
      </c>
      <c r="I12105" s="49" t="s">
        <v>1072</v>
      </c>
      <c r="J12105" s="76">
        <v>912.95</v>
      </c>
      <c r="K12105" s="83" t="str">
        <f>IFERROR(IFERROR(VLOOKUP(I12105,'DE-PARA'!B:D,3,0),VLOOKUP(I12105,'DE-PARA'!C:D,2,0)),"NÃO ENCONTRADO")</f>
        <v>ENTRADA CONTA APLICAÇÃO (+)</v>
      </c>
      <c r="L12105" s="50" t="str">
        <f>VLOOKUP(K12105,'Base -Receita-Despesa'!$B:$AS,1,FALSE)</f>
        <v>ENTRADA CONTA APLICAÇÃO (+)</v>
      </c>
    </row>
    <row r="12106" spans="1:12" ht="15" customHeight="1" x14ac:dyDescent="0.3">
      <c r="A12106" s="82" t="str">
        <f t="shared" si="378"/>
        <v>2018</v>
      </c>
      <c r="B12106" s="72" t="s">
        <v>2228</v>
      </c>
      <c r="C12106" s="73" t="s">
        <v>138</v>
      </c>
      <c r="D12106" s="74" t="str">
        <f t="shared" si="379"/>
        <v>dez/2018</v>
      </c>
      <c r="E12106" s="53">
        <v>43453</v>
      </c>
      <c r="F12106" s="75" t="s">
        <v>3356</v>
      </c>
      <c r="G12106" s="72" t="s">
        <v>2229</v>
      </c>
      <c r="H12106" s="49" t="s">
        <v>3357</v>
      </c>
      <c r="I12106" s="49" t="s">
        <v>540</v>
      </c>
      <c r="J12106" s="76">
        <v>-114.4</v>
      </c>
      <c r="K12106" s="83" t="str">
        <f>IFERROR(IFERROR(VLOOKUP(I12106,'DE-PARA'!B:D,3,0),VLOOKUP(I12106,'DE-PARA'!C:D,2,0)),"NÃO ENCONTRADO")</f>
        <v>Tributos, Taxas e Contribuições</v>
      </c>
      <c r="L12106" s="50" t="str">
        <f>VLOOKUP(K12106,'Base -Receita-Despesa'!$B:$AS,1,FALSE)</f>
        <v>Tributos, Taxas e Contribuições</v>
      </c>
    </row>
    <row r="12107" spans="1:12" ht="15" customHeight="1" x14ac:dyDescent="0.3">
      <c r="A12107" s="82" t="str">
        <f t="shared" si="378"/>
        <v>2018</v>
      </c>
      <c r="B12107" s="72" t="s">
        <v>2228</v>
      </c>
      <c r="C12107" s="73" t="s">
        <v>138</v>
      </c>
      <c r="D12107" s="74" t="str">
        <f t="shared" si="379"/>
        <v>dez/2018</v>
      </c>
      <c r="E12107" s="53">
        <v>43453</v>
      </c>
      <c r="F12107" s="75" t="s">
        <v>3227</v>
      </c>
      <c r="G12107" s="72" t="s">
        <v>2229</v>
      </c>
      <c r="H12107" s="49" t="s">
        <v>3358</v>
      </c>
      <c r="I12107" s="49" t="s">
        <v>130</v>
      </c>
      <c r="J12107" s="76">
        <v>-1156.67</v>
      </c>
      <c r="K12107" s="83" t="str">
        <f>IFERROR(IFERROR(VLOOKUP(I12107,'DE-PARA'!B:D,3,0),VLOOKUP(I12107,'DE-PARA'!C:D,2,0)),"NÃO ENCONTRADO")</f>
        <v>Rescisões Trabalhistas</v>
      </c>
      <c r="L12107" s="50" t="str">
        <f>VLOOKUP(K12107,'Base -Receita-Despesa'!$B:$AS,1,FALSE)</f>
        <v>Rescisões Trabalhistas</v>
      </c>
    </row>
    <row r="12108" spans="1:12" ht="15" customHeight="1" x14ac:dyDescent="0.3">
      <c r="A12108" s="82" t="str">
        <f t="shared" si="378"/>
        <v>2018</v>
      </c>
      <c r="B12108" s="72" t="s">
        <v>2228</v>
      </c>
      <c r="C12108" s="73" t="s">
        <v>138</v>
      </c>
      <c r="D12108" s="74" t="str">
        <f t="shared" si="379"/>
        <v>dez/2018</v>
      </c>
      <c r="E12108" s="53">
        <v>43453</v>
      </c>
      <c r="F12108" s="75" t="s">
        <v>1261</v>
      </c>
      <c r="G12108" s="72" t="s">
        <v>2229</v>
      </c>
      <c r="H12108" s="49" t="s">
        <v>2250</v>
      </c>
      <c r="I12108" s="49" t="s">
        <v>135</v>
      </c>
      <c r="J12108" s="76">
        <v>-9.5</v>
      </c>
      <c r="K12108" s="83" t="str">
        <f>IFERROR(IFERROR(VLOOKUP(I12108,'DE-PARA'!B:D,3,0),VLOOKUP(I12108,'DE-PARA'!C:D,2,0)),"NÃO ENCONTRADO")</f>
        <v>Outras Saídas</v>
      </c>
      <c r="L12108" s="50" t="str">
        <f>VLOOKUP(K12108,'Base -Receita-Despesa'!$B:$AS,1,FALSE)</f>
        <v>Outras Saídas</v>
      </c>
    </row>
    <row r="12109" spans="1:12" ht="15" customHeight="1" x14ac:dyDescent="0.3">
      <c r="A12109" s="82" t="str">
        <f t="shared" si="378"/>
        <v>2018</v>
      </c>
      <c r="B12109" s="72" t="s">
        <v>2228</v>
      </c>
      <c r="C12109" s="73" t="s">
        <v>138</v>
      </c>
      <c r="D12109" s="74" t="str">
        <f t="shared" si="379"/>
        <v>dez/2018</v>
      </c>
      <c r="E12109" s="53">
        <v>43453</v>
      </c>
      <c r="F12109" s="75" t="s">
        <v>1070</v>
      </c>
      <c r="G12109" s="72" t="s">
        <v>2229</v>
      </c>
      <c r="H12109" s="49" t="s">
        <v>1071</v>
      </c>
      <c r="I12109" s="49" t="s">
        <v>1072</v>
      </c>
      <c r="J12109" s="76">
        <v>1280.57</v>
      </c>
      <c r="K12109" s="83" t="str">
        <f>IFERROR(IFERROR(VLOOKUP(I12109,'DE-PARA'!B:D,3,0),VLOOKUP(I12109,'DE-PARA'!C:D,2,0)),"NÃO ENCONTRADO")</f>
        <v>ENTRADA CONTA APLICAÇÃO (+)</v>
      </c>
      <c r="L12109" s="50" t="str">
        <f>VLOOKUP(K12109,'Base -Receita-Despesa'!$B:$AS,1,FALSE)</f>
        <v>ENTRADA CONTA APLICAÇÃO (+)</v>
      </c>
    </row>
    <row r="12110" spans="1:12" ht="15" customHeight="1" x14ac:dyDescent="0.3">
      <c r="A12110" s="82" t="str">
        <f t="shared" si="378"/>
        <v>2018</v>
      </c>
      <c r="B12110" s="72" t="s">
        <v>2240</v>
      </c>
      <c r="C12110" s="73" t="s">
        <v>138</v>
      </c>
      <c r="D12110" s="74" t="str">
        <f t="shared" si="379"/>
        <v>dez/2018</v>
      </c>
      <c r="E12110" s="53">
        <v>43455</v>
      </c>
      <c r="F12110" s="75" t="s">
        <v>161</v>
      </c>
      <c r="G12110" s="72" t="s">
        <v>2229</v>
      </c>
      <c r="H12110" s="49" t="s">
        <v>161</v>
      </c>
      <c r="I12110" s="49" t="s">
        <v>2168</v>
      </c>
      <c r="J12110" s="76">
        <v>307905.69</v>
      </c>
      <c r="K12110" s="83" t="str">
        <f>IFERROR(IFERROR(VLOOKUP(I12110,'DE-PARA'!B:D,3,0),VLOOKUP(I12110,'DE-PARA'!C:D,2,0)),"NÃO ENCONTRADO")</f>
        <v>Repasses Contrato de Gestão</v>
      </c>
      <c r="L12110" s="50" t="str">
        <f>VLOOKUP(K12110,'Base -Receita-Despesa'!$B:$AS,1,FALSE)</f>
        <v>Repasses Contrato de Gestão</v>
      </c>
    </row>
    <row r="12111" spans="1:12" ht="15" customHeight="1" x14ac:dyDescent="0.3">
      <c r="A12111" s="82" t="str">
        <f t="shared" si="378"/>
        <v>2018</v>
      </c>
      <c r="B12111" s="72" t="s">
        <v>2240</v>
      </c>
      <c r="C12111" s="73" t="s">
        <v>138</v>
      </c>
      <c r="D12111" s="74" t="str">
        <f t="shared" si="379"/>
        <v>dez/2018</v>
      </c>
      <c r="E12111" s="53">
        <v>43455</v>
      </c>
      <c r="F12111" s="75" t="s">
        <v>1261</v>
      </c>
      <c r="G12111" s="72" t="s">
        <v>2229</v>
      </c>
      <c r="H12111" s="49" t="s">
        <v>2338</v>
      </c>
      <c r="I12111" s="49" t="s">
        <v>135</v>
      </c>
      <c r="J12111" s="76">
        <v>-126.75</v>
      </c>
      <c r="K12111" s="83" t="str">
        <f>IFERROR(IFERROR(VLOOKUP(I12111,'DE-PARA'!B:D,3,0),VLOOKUP(I12111,'DE-PARA'!C:D,2,0)),"NÃO ENCONTRADO")</f>
        <v>Outras Saídas</v>
      </c>
      <c r="L12111" s="50" t="str">
        <f>VLOOKUP(K12111,'Base -Receita-Despesa'!$B:$AS,1,FALSE)</f>
        <v>Outras Saídas</v>
      </c>
    </row>
    <row r="12112" spans="1:12" ht="15" customHeight="1" x14ac:dyDescent="0.3">
      <c r="A12112" s="82" t="str">
        <f t="shared" si="378"/>
        <v>2018</v>
      </c>
      <c r="B12112" s="72" t="s">
        <v>2240</v>
      </c>
      <c r="C12112" s="73" t="s">
        <v>138</v>
      </c>
      <c r="D12112" s="74" t="str">
        <f t="shared" si="379"/>
        <v>dez/2018</v>
      </c>
      <c r="E12112" s="53">
        <v>43458</v>
      </c>
      <c r="F12112" s="75" t="s">
        <v>1061</v>
      </c>
      <c r="G12112" s="72" t="s">
        <v>2229</v>
      </c>
      <c r="H12112" s="49" t="s">
        <v>2251</v>
      </c>
      <c r="I12112" s="49" t="s">
        <v>126</v>
      </c>
      <c r="J12112" s="76">
        <v>-307000</v>
      </c>
      <c r="K12112" s="83" t="str">
        <f>IFERROR(IFERROR(VLOOKUP(I12112,'DE-PARA'!B:D,3,0),VLOOKUP(I12112,'DE-PARA'!C:D,2,0)),"NÃO ENCONTRADO")</f>
        <v>TEV – Transferências Entre Contas (Entradas)</v>
      </c>
      <c r="L12112" s="50" t="str">
        <f>VLOOKUP(K12112,'Base -Receita-Despesa'!$B:$AS,1,FALSE)</f>
        <v>TEV – Transferências Entre Contas (Entradas)</v>
      </c>
    </row>
    <row r="12113" spans="1:12" ht="15" customHeight="1" x14ac:dyDescent="0.3">
      <c r="A12113" s="82" t="str">
        <f t="shared" si="378"/>
        <v>2018</v>
      </c>
      <c r="B12113" s="72" t="s">
        <v>2240</v>
      </c>
      <c r="C12113" s="73" t="s">
        <v>138</v>
      </c>
      <c r="D12113" s="74" t="str">
        <f t="shared" si="379"/>
        <v>dez/2018</v>
      </c>
      <c r="E12113" s="53">
        <v>43458</v>
      </c>
      <c r="F12113" s="75" t="s">
        <v>1061</v>
      </c>
      <c r="G12113" s="72" t="s">
        <v>2229</v>
      </c>
      <c r="H12113" s="49" t="s">
        <v>2251</v>
      </c>
      <c r="I12113" s="49" t="s">
        <v>126</v>
      </c>
      <c r="J12113" s="76">
        <v>-778</v>
      </c>
      <c r="K12113" s="83" t="str">
        <f>IFERROR(IFERROR(VLOOKUP(I12113,'DE-PARA'!B:D,3,0),VLOOKUP(I12113,'DE-PARA'!C:D,2,0)),"NÃO ENCONTRADO")</f>
        <v>TEV – Transferências Entre Contas (Entradas)</v>
      </c>
      <c r="L12113" s="50" t="str">
        <f>VLOOKUP(K12113,'Base -Receita-Despesa'!$B:$AS,1,FALSE)</f>
        <v>TEV – Transferências Entre Contas (Entradas)</v>
      </c>
    </row>
    <row r="12114" spans="1:12" ht="15" customHeight="1" x14ac:dyDescent="0.3">
      <c r="A12114" s="82" t="str">
        <f t="shared" si="378"/>
        <v>2018</v>
      </c>
      <c r="B12114" s="72" t="s">
        <v>2228</v>
      </c>
      <c r="C12114" s="73" t="s">
        <v>138</v>
      </c>
      <c r="D12114" s="74" t="str">
        <f t="shared" si="379"/>
        <v>dez/2018</v>
      </c>
      <c r="E12114" s="53">
        <v>43458</v>
      </c>
      <c r="F12114" s="75">
        <v>1437</v>
      </c>
      <c r="G12114" s="72" t="s">
        <v>2229</v>
      </c>
      <c r="H12114" s="49" t="s">
        <v>2328</v>
      </c>
      <c r="I12114" s="49" t="s">
        <v>145</v>
      </c>
      <c r="J12114" s="76">
        <v>3500</v>
      </c>
      <c r="K12114" s="83" t="str">
        <f>IFERROR(IFERROR(VLOOKUP(I12114,'DE-PARA'!B:D,3,0),VLOOKUP(I12114,'DE-PARA'!C:D,2,0)),"NÃO ENCONTRADO")</f>
        <v>Serviços</v>
      </c>
      <c r="L12114" s="50" t="str">
        <f>VLOOKUP(K12114,'Base -Receita-Despesa'!$B:$AS,1,FALSE)</f>
        <v>Serviços</v>
      </c>
    </row>
    <row r="12115" spans="1:12" ht="15" customHeight="1" x14ac:dyDescent="0.3">
      <c r="A12115" s="82" t="str">
        <f t="shared" si="378"/>
        <v>2018</v>
      </c>
      <c r="B12115" s="72" t="s">
        <v>2228</v>
      </c>
      <c r="C12115" s="73" t="s">
        <v>138</v>
      </c>
      <c r="D12115" s="74" t="str">
        <f t="shared" si="379"/>
        <v>dez/2018</v>
      </c>
      <c r="E12115" s="53">
        <v>43458</v>
      </c>
      <c r="F12115" s="75" t="s">
        <v>1061</v>
      </c>
      <c r="G12115" s="72" t="s">
        <v>2229</v>
      </c>
      <c r="H12115" s="49" t="s">
        <v>2251</v>
      </c>
      <c r="I12115" s="49" t="s">
        <v>126</v>
      </c>
      <c r="J12115" s="76">
        <v>307000</v>
      </c>
      <c r="K12115" s="83" t="str">
        <f>IFERROR(IFERROR(VLOOKUP(I12115,'DE-PARA'!B:D,3,0),VLOOKUP(I12115,'DE-PARA'!C:D,2,0)),"NÃO ENCONTRADO")</f>
        <v>TEV – Transferências Entre Contas (Entradas)</v>
      </c>
      <c r="L12115" s="50" t="str">
        <f>VLOOKUP(K12115,'Base -Receita-Despesa'!$B:$AS,1,FALSE)</f>
        <v>TEV – Transferências Entre Contas (Entradas)</v>
      </c>
    </row>
    <row r="12116" spans="1:12" ht="15" customHeight="1" x14ac:dyDescent="0.3">
      <c r="A12116" s="82" t="str">
        <f t="shared" si="378"/>
        <v>2018</v>
      </c>
      <c r="B12116" s="72" t="s">
        <v>2228</v>
      </c>
      <c r="C12116" s="73" t="s">
        <v>138</v>
      </c>
      <c r="D12116" s="74" t="str">
        <f t="shared" si="379"/>
        <v>dez/2018</v>
      </c>
      <c r="E12116" s="53">
        <v>43458</v>
      </c>
      <c r="F12116" s="75" t="s">
        <v>1061</v>
      </c>
      <c r="G12116" s="72" t="s">
        <v>2229</v>
      </c>
      <c r="H12116" s="49" t="s">
        <v>2251</v>
      </c>
      <c r="I12116" s="49" t="s">
        <v>126</v>
      </c>
      <c r="J12116" s="76">
        <v>778</v>
      </c>
      <c r="K12116" s="83" t="str">
        <f>IFERROR(IFERROR(VLOOKUP(I12116,'DE-PARA'!B:D,3,0),VLOOKUP(I12116,'DE-PARA'!C:D,2,0)),"NÃO ENCONTRADO")</f>
        <v>TEV – Transferências Entre Contas (Entradas)</v>
      </c>
      <c r="L12116" s="50" t="str">
        <f>VLOOKUP(K12116,'Base -Receita-Despesa'!$B:$AS,1,FALSE)</f>
        <v>TEV – Transferências Entre Contas (Entradas)</v>
      </c>
    </row>
    <row r="12117" spans="1:12" ht="15" customHeight="1" x14ac:dyDescent="0.3">
      <c r="A12117" s="82" t="str">
        <f t="shared" si="378"/>
        <v>2018</v>
      </c>
      <c r="B12117" s="72" t="s">
        <v>2228</v>
      </c>
      <c r="C12117" s="73" t="s">
        <v>138</v>
      </c>
      <c r="D12117" s="74" t="str">
        <f t="shared" si="379"/>
        <v>dez/2018</v>
      </c>
      <c r="E12117" s="53">
        <v>43458</v>
      </c>
      <c r="F12117" s="75">
        <v>86390</v>
      </c>
      <c r="G12117" s="72" t="s">
        <v>2229</v>
      </c>
      <c r="H12117" s="49" t="s">
        <v>2336</v>
      </c>
      <c r="I12117" s="49" t="s">
        <v>2192</v>
      </c>
      <c r="J12117" s="76">
        <v>-4327.99</v>
      </c>
      <c r="K12117" s="83" t="str">
        <f>IFERROR(IFERROR(VLOOKUP(I12117,'DE-PARA'!B:D,3,0),VLOOKUP(I12117,'DE-PARA'!C:D,2,0)),"NÃO ENCONTRADO")</f>
        <v>Materiais</v>
      </c>
      <c r="L12117" s="50" t="str">
        <f>VLOOKUP(K12117,'Base -Receita-Despesa'!$B:$AS,1,FALSE)</f>
        <v>Materiais</v>
      </c>
    </row>
    <row r="12118" spans="1:12" ht="15" customHeight="1" x14ac:dyDescent="0.3">
      <c r="A12118" s="82" t="str">
        <f t="shared" si="378"/>
        <v>2018</v>
      </c>
      <c r="B12118" s="72" t="s">
        <v>2228</v>
      </c>
      <c r="C12118" s="73" t="s">
        <v>138</v>
      </c>
      <c r="D12118" s="74" t="str">
        <f t="shared" si="379"/>
        <v>dez/2018</v>
      </c>
      <c r="E12118" s="53">
        <v>43458</v>
      </c>
      <c r="F12118" s="75">
        <v>86390</v>
      </c>
      <c r="G12118" s="72" t="s">
        <v>2229</v>
      </c>
      <c r="H12118" s="49" t="s">
        <v>2336</v>
      </c>
      <c r="I12118" s="49" t="s">
        <v>562</v>
      </c>
      <c r="J12118" s="76">
        <v>-173.11</v>
      </c>
      <c r="K12118" s="83" t="str">
        <f>IFERROR(IFERROR(VLOOKUP(I12118,'DE-PARA'!B:D,3,0),VLOOKUP(I12118,'DE-PARA'!C:D,2,0)),"NÃO ENCONTRADO")</f>
        <v>Outras Saídas</v>
      </c>
      <c r="L12118" s="50" t="str">
        <f>VLOOKUP(K12118,'Base -Receita-Despesa'!$B:$AS,1,FALSE)</f>
        <v>Outras Saídas</v>
      </c>
    </row>
    <row r="12119" spans="1:12" ht="15" customHeight="1" x14ac:dyDescent="0.3">
      <c r="A12119" s="82" t="str">
        <f t="shared" si="378"/>
        <v>2018</v>
      </c>
      <c r="B12119" s="72" t="s">
        <v>2228</v>
      </c>
      <c r="C12119" s="73" t="s">
        <v>138</v>
      </c>
      <c r="D12119" s="74" t="str">
        <f t="shared" si="379"/>
        <v>dez/2018</v>
      </c>
      <c r="E12119" s="53">
        <v>43458</v>
      </c>
      <c r="F12119" s="75">
        <v>424428</v>
      </c>
      <c r="G12119" s="72" t="s">
        <v>2229</v>
      </c>
      <c r="H12119" s="49" t="s">
        <v>2377</v>
      </c>
      <c r="I12119" s="49" t="s">
        <v>846</v>
      </c>
      <c r="J12119" s="76">
        <v>-1623.34</v>
      </c>
      <c r="K12119" s="83" t="str">
        <f>IFERROR(IFERROR(VLOOKUP(I12119,'DE-PARA'!B:D,3,0),VLOOKUP(I12119,'DE-PARA'!C:D,2,0)),"NÃO ENCONTRADO")</f>
        <v>Pessoal</v>
      </c>
      <c r="L12119" s="50" t="str">
        <f>VLOOKUP(K12119,'Base -Receita-Despesa'!$B:$AS,1,FALSE)</f>
        <v>Pessoal</v>
      </c>
    </row>
    <row r="12120" spans="1:12" ht="15" customHeight="1" x14ac:dyDescent="0.3">
      <c r="A12120" s="82" t="str">
        <f t="shared" si="378"/>
        <v>2018</v>
      </c>
      <c r="B12120" s="72" t="s">
        <v>2228</v>
      </c>
      <c r="C12120" s="73" t="s">
        <v>138</v>
      </c>
      <c r="D12120" s="74" t="str">
        <f t="shared" si="379"/>
        <v>dez/2018</v>
      </c>
      <c r="E12120" s="53">
        <v>43458</v>
      </c>
      <c r="F12120" s="75">
        <v>424428</v>
      </c>
      <c r="G12120" s="72" t="s">
        <v>2229</v>
      </c>
      <c r="H12120" s="49" t="s">
        <v>2377</v>
      </c>
      <c r="I12120" s="49" t="s">
        <v>562</v>
      </c>
      <c r="J12120" s="76">
        <v>-35.17</v>
      </c>
      <c r="K12120" s="83" t="str">
        <f>IFERROR(IFERROR(VLOOKUP(I12120,'DE-PARA'!B:D,3,0),VLOOKUP(I12120,'DE-PARA'!C:D,2,0)),"NÃO ENCONTRADO")</f>
        <v>Outras Saídas</v>
      </c>
      <c r="L12120" s="50" t="str">
        <f>VLOOKUP(K12120,'Base -Receita-Despesa'!$B:$AS,1,FALSE)</f>
        <v>Outras Saídas</v>
      </c>
    </row>
    <row r="12121" spans="1:12" ht="15" customHeight="1" x14ac:dyDescent="0.3">
      <c r="A12121" s="82" t="str">
        <f t="shared" si="378"/>
        <v>2018</v>
      </c>
      <c r="B12121" s="72" t="s">
        <v>2228</v>
      </c>
      <c r="C12121" s="73" t="s">
        <v>138</v>
      </c>
      <c r="D12121" s="74" t="str">
        <f t="shared" si="379"/>
        <v>dez/2018</v>
      </c>
      <c r="E12121" s="53">
        <v>43458</v>
      </c>
      <c r="F12121" s="75">
        <v>1812002132145</v>
      </c>
      <c r="G12121" s="72" t="s">
        <v>2229</v>
      </c>
      <c r="H12121" s="49" t="s">
        <v>516</v>
      </c>
      <c r="I12121" s="49" t="s">
        <v>151</v>
      </c>
      <c r="J12121" s="76">
        <v>-2416.19</v>
      </c>
      <c r="K12121" s="83" t="str">
        <f>IFERROR(IFERROR(VLOOKUP(I12121,'DE-PARA'!B:D,3,0),VLOOKUP(I12121,'DE-PARA'!C:D,2,0)),"NÃO ENCONTRADO")</f>
        <v>Concessionárias (água, luz e telefone)</v>
      </c>
      <c r="L12121" s="50" t="str">
        <f>VLOOKUP(K12121,'Base -Receita-Despesa'!$B:$AS,1,FALSE)</f>
        <v>Concessionárias (água, luz e telefone)</v>
      </c>
    </row>
    <row r="12122" spans="1:12" ht="15" customHeight="1" x14ac:dyDescent="0.3">
      <c r="A12122" s="82" t="str">
        <f t="shared" si="378"/>
        <v>2018</v>
      </c>
      <c r="B12122" s="72" t="s">
        <v>2228</v>
      </c>
      <c r="C12122" s="73" t="s">
        <v>138</v>
      </c>
      <c r="D12122" s="74" t="str">
        <f t="shared" si="379"/>
        <v>dez/2018</v>
      </c>
      <c r="E12122" s="53">
        <v>43458</v>
      </c>
      <c r="F12122" s="75" t="s">
        <v>3227</v>
      </c>
      <c r="G12122" s="72" t="s">
        <v>2229</v>
      </c>
      <c r="H12122" s="49" t="s">
        <v>3359</v>
      </c>
      <c r="I12122" s="49" t="s">
        <v>130</v>
      </c>
      <c r="J12122" s="76">
        <v>-1716.93</v>
      </c>
      <c r="K12122" s="83" t="str">
        <f>IFERROR(IFERROR(VLOOKUP(I12122,'DE-PARA'!B:D,3,0),VLOOKUP(I12122,'DE-PARA'!C:D,2,0)),"NÃO ENCONTRADO")</f>
        <v>Rescisões Trabalhistas</v>
      </c>
      <c r="L12122" s="50" t="str">
        <f>VLOOKUP(K12122,'Base -Receita-Despesa'!$B:$AS,1,FALSE)</f>
        <v>Rescisões Trabalhistas</v>
      </c>
    </row>
    <row r="12123" spans="1:12" ht="15" customHeight="1" x14ac:dyDescent="0.3">
      <c r="A12123" s="82" t="str">
        <f t="shared" si="378"/>
        <v>2018</v>
      </c>
      <c r="B12123" s="72" t="s">
        <v>2228</v>
      </c>
      <c r="C12123" s="73" t="s">
        <v>138</v>
      </c>
      <c r="D12123" s="74" t="str">
        <f t="shared" si="379"/>
        <v>dez/2018</v>
      </c>
      <c r="E12123" s="53">
        <v>43458</v>
      </c>
      <c r="F12123" s="75">
        <v>6832</v>
      </c>
      <c r="G12123" s="72" t="s">
        <v>2229</v>
      </c>
      <c r="H12123" s="49" t="s">
        <v>202</v>
      </c>
      <c r="I12123" s="49" t="s">
        <v>2209</v>
      </c>
      <c r="J12123" s="76">
        <v>-4939.91</v>
      </c>
      <c r="K12123" s="83" t="str">
        <f>IFERROR(IFERROR(VLOOKUP(I12123,'DE-PARA'!B:D,3,0),VLOOKUP(I12123,'DE-PARA'!C:D,2,0)),"NÃO ENCONTRADO")</f>
        <v>Despesas com Viagens</v>
      </c>
      <c r="L12123" s="50" t="str">
        <f>VLOOKUP(K12123,'Base -Receita-Despesa'!$B:$AS,1,FALSE)</f>
        <v>Despesas com Viagens</v>
      </c>
    </row>
    <row r="12124" spans="1:12" ht="15" customHeight="1" x14ac:dyDescent="0.3">
      <c r="A12124" s="82" t="str">
        <f t="shared" si="378"/>
        <v>2018</v>
      </c>
      <c r="B12124" s="72" t="s">
        <v>2228</v>
      </c>
      <c r="C12124" s="73" t="s">
        <v>138</v>
      </c>
      <c r="D12124" s="74" t="str">
        <f t="shared" si="379"/>
        <v>dez/2018</v>
      </c>
      <c r="E12124" s="53">
        <v>43458</v>
      </c>
      <c r="F12124" s="75">
        <v>7</v>
      </c>
      <c r="G12124" s="72" t="s">
        <v>2229</v>
      </c>
      <c r="H12124" s="49" t="s">
        <v>3189</v>
      </c>
      <c r="I12124" s="49" t="s">
        <v>2176</v>
      </c>
      <c r="J12124" s="76">
        <v>-9460.08</v>
      </c>
      <c r="K12124" s="83" t="str">
        <f>IFERROR(IFERROR(VLOOKUP(I12124,'DE-PARA'!B:D,3,0),VLOOKUP(I12124,'DE-PARA'!C:D,2,0)),"NÃO ENCONTRADO")</f>
        <v>Pessoal</v>
      </c>
      <c r="L12124" s="50" t="str">
        <f>VLOOKUP(K12124,'Base -Receita-Despesa'!$B:$AS,1,FALSE)</f>
        <v>Pessoal</v>
      </c>
    </row>
    <row r="12125" spans="1:12" ht="15" customHeight="1" x14ac:dyDescent="0.3">
      <c r="A12125" s="82" t="str">
        <f t="shared" si="378"/>
        <v>2018</v>
      </c>
      <c r="B12125" s="72" t="s">
        <v>2228</v>
      </c>
      <c r="C12125" s="73" t="s">
        <v>138</v>
      </c>
      <c r="D12125" s="74" t="str">
        <f t="shared" si="379"/>
        <v>dez/2018</v>
      </c>
      <c r="E12125" s="53">
        <v>43458</v>
      </c>
      <c r="F12125" s="75">
        <v>22</v>
      </c>
      <c r="G12125" s="72" t="s">
        <v>2229</v>
      </c>
      <c r="H12125" s="49" t="s">
        <v>3189</v>
      </c>
      <c r="I12125" s="49" t="s">
        <v>2176</v>
      </c>
      <c r="J12125" s="76">
        <v>-21454.11</v>
      </c>
      <c r="K12125" s="83" t="str">
        <f>IFERROR(IFERROR(VLOOKUP(I12125,'DE-PARA'!B:D,3,0),VLOOKUP(I12125,'DE-PARA'!C:D,2,0)),"NÃO ENCONTRADO")</f>
        <v>Pessoal</v>
      </c>
      <c r="L12125" s="50" t="str">
        <f>VLOOKUP(K12125,'Base -Receita-Despesa'!$B:$AS,1,FALSE)</f>
        <v>Pessoal</v>
      </c>
    </row>
    <row r="12126" spans="1:12" ht="15" customHeight="1" x14ac:dyDescent="0.3">
      <c r="A12126" s="82" t="str">
        <f t="shared" si="378"/>
        <v>2018</v>
      </c>
      <c r="B12126" s="72" t="s">
        <v>2228</v>
      </c>
      <c r="C12126" s="73" t="s">
        <v>138</v>
      </c>
      <c r="D12126" s="74" t="str">
        <f t="shared" si="379"/>
        <v>dez/2018</v>
      </c>
      <c r="E12126" s="53">
        <v>43458</v>
      </c>
      <c r="F12126" s="75" t="s">
        <v>208</v>
      </c>
      <c r="G12126" s="72" t="s">
        <v>3360</v>
      </c>
      <c r="H12126" s="49" t="s">
        <v>2421</v>
      </c>
      <c r="I12126" s="49" t="s">
        <v>846</v>
      </c>
      <c r="J12126" s="76">
        <v>-300</v>
      </c>
      <c r="K12126" s="83" t="str">
        <f>IFERROR(IFERROR(VLOOKUP(I12126,'DE-PARA'!B:D,3,0),VLOOKUP(I12126,'DE-PARA'!C:D,2,0)),"NÃO ENCONTRADO")</f>
        <v>Pessoal</v>
      </c>
      <c r="L12126" s="50" t="str">
        <f>VLOOKUP(K12126,'Base -Receita-Despesa'!$B:$AS,1,FALSE)</f>
        <v>Pessoal</v>
      </c>
    </row>
    <row r="12127" spans="1:12" ht="15" customHeight="1" x14ac:dyDescent="0.3">
      <c r="A12127" s="82" t="str">
        <f t="shared" si="378"/>
        <v>2018</v>
      </c>
      <c r="B12127" s="72" t="s">
        <v>2228</v>
      </c>
      <c r="C12127" s="73" t="s">
        <v>138</v>
      </c>
      <c r="D12127" s="74" t="str">
        <f t="shared" si="379"/>
        <v>dez/2018</v>
      </c>
      <c r="E12127" s="53">
        <v>43458</v>
      </c>
      <c r="F12127" s="75">
        <v>8</v>
      </c>
      <c r="G12127" s="72" t="s">
        <v>2229</v>
      </c>
      <c r="H12127" s="49" t="s">
        <v>3189</v>
      </c>
      <c r="I12127" s="49" t="s">
        <v>2176</v>
      </c>
      <c r="J12127" s="76">
        <v>-10676.38</v>
      </c>
      <c r="K12127" s="83" t="str">
        <f>IFERROR(IFERROR(VLOOKUP(I12127,'DE-PARA'!B:D,3,0),VLOOKUP(I12127,'DE-PARA'!C:D,2,0)),"NÃO ENCONTRADO")</f>
        <v>Pessoal</v>
      </c>
      <c r="L12127" s="50" t="str">
        <f>VLOOKUP(K12127,'Base -Receita-Despesa'!$B:$AS,1,FALSE)</f>
        <v>Pessoal</v>
      </c>
    </row>
    <row r="12128" spans="1:12" ht="15" customHeight="1" x14ac:dyDescent="0.3">
      <c r="A12128" s="82" t="str">
        <f t="shared" si="378"/>
        <v>2018</v>
      </c>
      <c r="B12128" s="72" t="s">
        <v>2228</v>
      </c>
      <c r="C12128" s="73" t="s">
        <v>138</v>
      </c>
      <c r="D12128" s="74" t="str">
        <f t="shared" si="379"/>
        <v>dez/2018</v>
      </c>
      <c r="E12128" s="53">
        <v>43458</v>
      </c>
      <c r="F12128" s="75">
        <v>6234</v>
      </c>
      <c r="G12128" s="72" t="s">
        <v>2229</v>
      </c>
      <c r="H12128" s="49" t="s">
        <v>2974</v>
      </c>
      <c r="I12128" s="49" t="s">
        <v>151</v>
      </c>
      <c r="J12128" s="76">
        <v>-620</v>
      </c>
      <c r="K12128" s="83" t="str">
        <f>IFERROR(IFERROR(VLOOKUP(I12128,'DE-PARA'!B:D,3,0),VLOOKUP(I12128,'DE-PARA'!C:D,2,0)),"NÃO ENCONTRADO")</f>
        <v>Concessionárias (água, luz e telefone)</v>
      </c>
      <c r="L12128" s="50" t="str">
        <f>VLOOKUP(K12128,'Base -Receita-Despesa'!$B:$AS,1,FALSE)</f>
        <v>Concessionárias (água, luz e telefone)</v>
      </c>
    </row>
    <row r="12129" spans="1:12" ht="15" customHeight="1" x14ac:dyDescent="0.3">
      <c r="A12129" s="82" t="str">
        <f t="shared" si="378"/>
        <v>2018</v>
      </c>
      <c r="B12129" s="72" t="s">
        <v>2228</v>
      </c>
      <c r="C12129" s="73" t="s">
        <v>138</v>
      </c>
      <c r="D12129" s="74" t="str">
        <f t="shared" si="379"/>
        <v>dez/2018</v>
      </c>
      <c r="E12129" s="53">
        <v>43458</v>
      </c>
      <c r="F12129" s="75">
        <v>1437</v>
      </c>
      <c r="G12129" s="72" t="s">
        <v>2229</v>
      </c>
      <c r="H12129" s="49" t="s">
        <v>2328</v>
      </c>
      <c r="I12129" s="49" t="s">
        <v>145</v>
      </c>
      <c r="J12129" s="76">
        <v>-3500</v>
      </c>
      <c r="K12129" s="83" t="str">
        <f>IFERROR(IFERROR(VLOOKUP(I12129,'DE-PARA'!B:D,3,0),VLOOKUP(I12129,'DE-PARA'!C:D,2,0)),"NÃO ENCONTRADO")</f>
        <v>Serviços</v>
      </c>
      <c r="L12129" s="50" t="str">
        <f>VLOOKUP(K12129,'Base -Receita-Despesa'!$B:$AS,1,FALSE)</f>
        <v>Serviços</v>
      </c>
    </row>
    <row r="12130" spans="1:12" ht="15" customHeight="1" x14ac:dyDescent="0.3">
      <c r="A12130" s="82" t="str">
        <f t="shared" si="378"/>
        <v>2018</v>
      </c>
      <c r="B12130" s="72" t="s">
        <v>2228</v>
      </c>
      <c r="C12130" s="73" t="s">
        <v>138</v>
      </c>
      <c r="D12130" s="74" t="str">
        <f t="shared" si="379"/>
        <v>dez/2018</v>
      </c>
      <c r="E12130" s="53">
        <v>43458</v>
      </c>
      <c r="F12130" s="75">
        <v>1437</v>
      </c>
      <c r="G12130" s="72" t="s">
        <v>2229</v>
      </c>
      <c r="H12130" s="49" t="s">
        <v>2328</v>
      </c>
      <c r="I12130" s="49" t="s">
        <v>145</v>
      </c>
      <c r="J12130" s="76">
        <v>-3500</v>
      </c>
      <c r="K12130" s="83" t="str">
        <f>IFERROR(IFERROR(VLOOKUP(I12130,'DE-PARA'!B:D,3,0),VLOOKUP(I12130,'DE-PARA'!C:D,2,0)),"NÃO ENCONTRADO")</f>
        <v>Serviços</v>
      </c>
      <c r="L12130" s="50" t="str">
        <f>VLOOKUP(K12130,'Base -Receita-Despesa'!$B:$AS,1,FALSE)</f>
        <v>Serviços</v>
      </c>
    </row>
    <row r="12131" spans="1:12" ht="15" customHeight="1" x14ac:dyDescent="0.3">
      <c r="A12131" s="82" t="str">
        <f t="shared" si="378"/>
        <v>2018</v>
      </c>
      <c r="B12131" s="72" t="s">
        <v>2228</v>
      </c>
      <c r="C12131" s="73" t="s">
        <v>138</v>
      </c>
      <c r="D12131" s="74" t="str">
        <f t="shared" si="379"/>
        <v>dez/2018</v>
      </c>
      <c r="E12131" s="53">
        <v>43458</v>
      </c>
      <c r="F12131" s="75" t="s">
        <v>1978</v>
      </c>
      <c r="G12131" s="72" t="s">
        <v>2229</v>
      </c>
      <c r="H12131" s="49" t="s">
        <v>3358</v>
      </c>
      <c r="I12131" s="49" t="s">
        <v>1979</v>
      </c>
      <c r="J12131" s="76">
        <v>-107.34</v>
      </c>
      <c r="K12131" s="83" t="str">
        <f>IFERROR(IFERROR(VLOOKUP(I12131,'DE-PARA'!B:D,3,0),VLOOKUP(I12131,'DE-PARA'!C:D,2,0)),"NÃO ENCONTRADO")</f>
        <v>Pessoal</v>
      </c>
      <c r="L12131" s="50" t="str">
        <f>VLOOKUP(K12131,'Base -Receita-Despesa'!$B:$AS,1,FALSE)</f>
        <v>Pessoal</v>
      </c>
    </row>
    <row r="12132" spans="1:12" ht="15" customHeight="1" x14ac:dyDescent="0.3">
      <c r="A12132" s="82" t="str">
        <f t="shared" si="378"/>
        <v>2018</v>
      </c>
      <c r="B12132" s="72" t="s">
        <v>2228</v>
      </c>
      <c r="C12132" s="73" t="s">
        <v>138</v>
      </c>
      <c r="D12132" s="74" t="str">
        <f t="shared" si="379"/>
        <v>dez/2018</v>
      </c>
      <c r="E12132" s="53">
        <v>43458</v>
      </c>
      <c r="F12132" s="75" t="s">
        <v>1978</v>
      </c>
      <c r="G12132" s="72" t="s">
        <v>2229</v>
      </c>
      <c r="H12132" s="49" t="s">
        <v>2676</v>
      </c>
      <c r="I12132" s="49" t="s">
        <v>1979</v>
      </c>
      <c r="J12132" s="76">
        <v>-167.42</v>
      </c>
      <c r="K12132" s="83" t="str">
        <f>IFERROR(IFERROR(VLOOKUP(I12132,'DE-PARA'!B:D,3,0),VLOOKUP(I12132,'DE-PARA'!C:D,2,0)),"NÃO ENCONTRADO")</f>
        <v>Pessoal</v>
      </c>
      <c r="L12132" s="50" t="str">
        <f>VLOOKUP(K12132,'Base -Receita-Despesa'!$B:$AS,1,FALSE)</f>
        <v>Pessoal</v>
      </c>
    </row>
    <row r="12133" spans="1:12" ht="15" customHeight="1" x14ac:dyDescent="0.3">
      <c r="A12133" s="82" t="str">
        <f t="shared" si="378"/>
        <v>2018</v>
      </c>
      <c r="B12133" s="72" t="s">
        <v>2228</v>
      </c>
      <c r="C12133" s="73" t="s">
        <v>138</v>
      </c>
      <c r="D12133" s="74" t="str">
        <f t="shared" si="379"/>
        <v>dez/2018</v>
      </c>
      <c r="E12133" s="53">
        <v>43458</v>
      </c>
      <c r="F12133" s="75" t="s">
        <v>1978</v>
      </c>
      <c r="G12133" s="72" t="s">
        <v>2229</v>
      </c>
      <c r="H12133" s="49" t="s">
        <v>3361</v>
      </c>
      <c r="I12133" s="49" t="s">
        <v>1979</v>
      </c>
      <c r="J12133" s="76">
        <v>-544.29999999999995</v>
      </c>
      <c r="K12133" s="83" t="str">
        <f>IFERROR(IFERROR(VLOOKUP(I12133,'DE-PARA'!B:D,3,0),VLOOKUP(I12133,'DE-PARA'!C:D,2,0)),"NÃO ENCONTRADO")</f>
        <v>Pessoal</v>
      </c>
      <c r="L12133" s="50" t="str">
        <f>VLOOKUP(K12133,'Base -Receita-Despesa'!$B:$AS,1,FALSE)</f>
        <v>Pessoal</v>
      </c>
    </row>
    <row r="12134" spans="1:12" ht="15" customHeight="1" x14ac:dyDescent="0.3">
      <c r="A12134" s="82" t="str">
        <f t="shared" si="378"/>
        <v>2018</v>
      </c>
      <c r="B12134" s="72" t="s">
        <v>2228</v>
      </c>
      <c r="C12134" s="73" t="s">
        <v>138</v>
      </c>
      <c r="D12134" s="74" t="str">
        <f t="shared" si="379"/>
        <v>dez/2018</v>
      </c>
      <c r="E12134" s="53">
        <v>43458</v>
      </c>
      <c r="F12134" s="75" t="s">
        <v>1978</v>
      </c>
      <c r="G12134" s="72" t="s">
        <v>2229</v>
      </c>
      <c r="H12134" s="49" t="s">
        <v>3361</v>
      </c>
      <c r="I12134" s="49" t="s">
        <v>1979</v>
      </c>
      <c r="J12134" s="76">
        <v>-457.49</v>
      </c>
      <c r="K12134" s="83" t="str">
        <f>IFERROR(IFERROR(VLOOKUP(I12134,'DE-PARA'!B:D,3,0),VLOOKUP(I12134,'DE-PARA'!C:D,2,0)),"NÃO ENCONTRADO")</f>
        <v>Pessoal</v>
      </c>
      <c r="L12134" s="50" t="str">
        <f>VLOOKUP(K12134,'Base -Receita-Despesa'!$B:$AS,1,FALSE)</f>
        <v>Pessoal</v>
      </c>
    </row>
    <row r="12135" spans="1:12" ht="15" customHeight="1" x14ac:dyDescent="0.3">
      <c r="A12135" s="82" t="str">
        <f t="shared" si="378"/>
        <v>2018</v>
      </c>
      <c r="B12135" s="72" t="s">
        <v>2228</v>
      </c>
      <c r="C12135" s="73" t="s">
        <v>138</v>
      </c>
      <c r="D12135" s="74" t="str">
        <f t="shared" si="379"/>
        <v>dez/2018</v>
      </c>
      <c r="E12135" s="53">
        <v>43458</v>
      </c>
      <c r="F12135" s="75" t="s">
        <v>1261</v>
      </c>
      <c r="G12135" s="72" t="s">
        <v>2229</v>
      </c>
      <c r="H12135" s="49" t="s">
        <v>2250</v>
      </c>
      <c r="I12135" s="49" t="s">
        <v>135</v>
      </c>
      <c r="J12135" s="76">
        <v>-9.5</v>
      </c>
      <c r="K12135" s="83" t="str">
        <f>IFERROR(IFERROR(VLOOKUP(I12135,'DE-PARA'!B:D,3,0),VLOOKUP(I12135,'DE-PARA'!C:D,2,0)),"NÃO ENCONTRADO")</f>
        <v>Outras Saídas</v>
      </c>
      <c r="L12135" s="50" t="str">
        <f>VLOOKUP(K12135,'Base -Receita-Despesa'!$B:$AS,1,FALSE)</f>
        <v>Outras Saídas</v>
      </c>
    </row>
    <row r="12136" spans="1:12" ht="15" customHeight="1" x14ac:dyDescent="0.3">
      <c r="A12136" s="82" t="str">
        <f t="shared" si="378"/>
        <v>2018</v>
      </c>
      <c r="B12136" s="72" t="s">
        <v>2228</v>
      </c>
      <c r="C12136" s="73" t="s">
        <v>138</v>
      </c>
      <c r="D12136" s="74" t="str">
        <f t="shared" si="379"/>
        <v>dez/2018</v>
      </c>
      <c r="E12136" s="53">
        <v>43458</v>
      </c>
      <c r="F12136" s="75" t="s">
        <v>1261</v>
      </c>
      <c r="G12136" s="72" t="s">
        <v>2229</v>
      </c>
      <c r="H12136" s="49" t="s">
        <v>2250</v>
      </c>
      <c r="I12136" s="49" t="s">
        <v>135</v>
      </c>
      <c r="J12136" s="76">
        <v>-9.5</v>
      </c>
      <c r="K12136" s="83" t="str">
        <f>IFERROR(IFERROR(VLOOKUP(I12136,'DE-PARA'!B:D,3,0),VLOOKUP(I12136,'DE-PARA'!C:D,2,0)),"NÃO ENCONTRADO")</f>
        <v>Outras Saídas</v>
      </c>
      <c r="L12136" s="50" t="str">
        <f>VLOOKUP(K12136,'Base -Receita-Despesa'!$B:$AS,1,FALSE)</f>
        <v>Outras Saídas</v>
      </c>
    </row>
    <row r="12137" spans="1:12" ht="15" customHeight="1" x14ac:dyDescent="0.3">
      <c r="A12137" s="82" t="str">
        <f t="shared" si="378"/>
        <v>2018</v>
      </c>
      <c r="B12137" s="72" t="s">
        <v>2228</v>
      </c>
      <c r="C12137" s="73" t="s">
        <v>138</v>
      </c>
      <c r="D12137" s="74" t="str">
        <f t="shared" si="379"/>
        <v>dez/2018</v>
      </c>
      <c r="E12137" s="53">
        <v>43458</v>
      </c>
      <c r="F12137" s="75" t="s">
        <v>1261</v>
      </c>
      <c r="G12137" s="72" t="s">
        <v>2229</v>
      </c>
      <c r="H12137" s="49" t="s">
        <v>2250</v>
      </c>
      <c r="I12137" s="49" t="s">
        <v>135</v>
      </c>
      <c r="J12137" s="76">
        <v>-9.5</v>
      </c>
      <c r="K12137" s="83" t="str">
        <f>IFERROR(IFERROR(VLOOKUP(I12137,'DE-PARA'!B:D,3,0),VLOOKUP(I12137,'DE-PARA'!C:D,2,0)),"NÃO ENCONTRADO")</f>
        <v>Outras Saídas</v>
      </c>
      <c r="L12137" s="50" t="str">
        <f>VLOOKUP(K12137,'Base -Receita-Despesa'!$B:$AS,1,FALSE)</f>
        <v>Outras Saídas</v>
      </c>
    </row>
    <row r="12138" spans="1:12" ht="15" customHeight="1" x14ac:dyDescent="0.3">
      <c r="A12138" s="82" t="str">
        <f t="shared" ref="A12138:A12201" si="380">IF(K12138="NÃO ENCONTRADO",0,RIGHT(D12138,4))</f>
        <v>2018</v>
      </c>
      <c r="B12138" s="72" t="s">
        <v>2228</v>
      </c>
      <c r="C12138" s="73" t="s">
        <v>138</v>
      </c>
      <c r="D12138" s="74" t="str">
        <f t="shared" si="379"/>
        <v>dez/2018</v>
      </c>
      <c r="E12138" s="53">
        <v>43458</v>
      </c>
      <c r="F12138" s="75" t="s">
        <v>1261</v>
      </c>
      <c r="G12138" s="72" t="s">
        <v>2229</v>
      </c>
      <c r="H12138" s="49" t="s">
        <v>2250</v>
      </c>
      <c r="I12138" s="49" t="s">
        <v>135</v>
      </c>
      <c r="J12138" s="76">
        <v>-9.5</v>
      </c>
      <c r="K12138" s="83" t="str">
        <f>IFERROR(IFERROR(VLOOKUP(I12138,'DE-PARA'!B:D,3,0),VLOOKUP(I12138,'DE-PARA'!C:D,2,0)),"NÃO ENCONTRADO")</f>
        <v>Outras Saídas</v>
      </c>
      <c r="L12138" s="50" t="str">
        <f>VLOOKUP(K12138,'Base -Receita-Despesa'!$B:$AS,1,FALSE)</f>
        <v>Outras Saídas</v>
      </c>
    </row>
    <row r="12139" spans="1:12" ht="15" customHeight="1" x14ac:dyDescent="0.3">
      <c r="A12139" s="82" t="str">
        <f t="shared" si="380"/>
        <v>2018</v>
      </c>
      <c r="B12139" s="72" t="s">
        <v>2228</v>
      </c>
      <c r="C12139" s="73" t="s">
        <v>138</v>
      </c>
      <c r="D12139" s="74" t="str">
        <f t="shared" si="379"/>
        <v>dez/2018</v>
      </c>
      <c r="E12139" s="53">
        <v>43458</v>
      </c>
      <c r="F12139" s="75" t="s">
        <v>1261</v>
      </c>
      <c r="G12139" s="72" t="s">
        <v>2229</v>
      </c>
      <c r="H12139" s="49" t="s">
        <v>2250</v>
      </c>
      <c r="I12139" s="49" t="s">
        <v>135</v>
      </c>
      <c r="J12139" s="76">
        <v>-9.5</v>
      </c>
      <c r="K12139" s="83" t="str">
        <f>IFERROR(IFERROR(VLOOKUP(I12139,'DE-PARA'!B:D,3,0),VLOOKUP(I12139,'DE-PARA'!C:D,2,0)),"NÃO ENCONTRADO")</f>
        <v>Outras Saídas</v>
      </c>
      <c r="L12139" s="50" t="str">
        <f>VLOOKUP(K12139,'Base -Receita-Despesa'!$B:$AS,1,FALSE)</f>
        <v>Outras Saídas</v>
      </c>
    </row>
    <row r="12140" spans="1:12" ht="15" customHeight="1" x14ac:dyDescent="0.3">
      <c r="A12140" s="82" t="str">
        <f t="shared" si="380"/>
        <v>2018</v>
      </c>
      <c r="B12140" s="72" t="s">
        <v>2228</v>
      </c>
      <c r="C12140" s="73" t="s">
        <v>138</v>
      </c>
      <c r="D12140" s="74" t="str">
        <f t="shared" si="379"/>
        <v>dez/2018</v>
      </c>
      <c r="E12140" s="53">
        <v>43458</v>
      </c>
      <c r="F12140" s="75" t="s">
        <v>1261</v>
      </c>
      <c r="G12140" s="72" t="s">
        <v>2229</v>
      </c>
      <c r="H12140" s="49" t="s">
        <v>2250</v>
      </c>
      <c r="I12140" s="49" t="s">
        <v>135</v>
      </c>
      <c r="J12140" s="76">
        <v>-9.5</v>
      </c>
      <c r="K12140" s="83" t="str">
        <f>IFERROR(IFERROR(VLOOKUP(I12140,'DE-PARA'!B:D,3,0),VLOOKUP(I12140,'DE-PARA'!C:D,2,0)),"NÃO ENCONTRADO")</f>
        <v>Outras Saídas</v>
      </c>
      <c r="L12140" s="50" t="str">
        <f>VLOOKUP(K12140,'Base -Receita-Despesa'!$B:$AS,1,FALSE)</f>
        <v>Outras Saídas</v>
      </c>
    </row>
    <row r="12141" spans="1:12" ht="15" customHeight="1" x14ac:dyDescent="0.3">
      <c r="A12141" s="82" t="str">
        <f t="shared" si="380"/>
        <v>2018</v>
      </c>
      <c r="B12141" s="72" t="s">
        <v>2228</v>
      </c>
      <c r="C12141" s="73" t="s">
        <v>138</v>
      </c>
      <c r="D12141" s="74" t="str">
        <f t="shared" si="379"/>
        <v>dez/2018</v>
      </c>
      <c r="E12141" s="53">
        <v>43458</v>
      </c>
      <c r="F12141" s="75" t="s">
        <v>1261</v>
      </c>
      <c r="G12141" s="72" t="s">
        <v>2229</v>
      </c>
      <c r="H12141" s="49" t="s">
        <v>2250</v>
      </c>
      <c r="I12141" s="49" t="s">
        <v>135</v>
      </c>
      <c r="J12141" s="76">
        <v>-9.5</v>
      </c>
      <c r="K12141" s="83" t="str">
        <f>IFERROR(IFERROR(VLOOKUP(I12141,'DE-PARA'!B:D,3,0),VLOOKUP(I12141,'DE-PARA'!C:D,2,0)),"NÃO ENCONTRADO")</f>
        <v>Outras Saídas</v>
      </c>
      <c r="L12141" s="50" t="str">
        <f>VLOOKUP(K12141,'Base -Receita-Despesa'!$B:$AS,1,FALSE)</f>
        <v>Outras Saídas</v>
      </c>
    </row>
    <row r="12142" spans="1:12" ht="15" customHeight="1" x14ac:dyDescent="0.3">
      <c r="A12142" s="82" t="str">
        <f t="shared" si="380"/>
        <v>2018</v>
      </c>
      <c r="B12142" s="72" t="s">
        <v>2228</v>
      </c>
      <c r="C12142" s="73" t="s">
        <v>138</v>
      </c>
      <c r="D12142" s="74" t="str">
        <f t="shared" si="379"/>
        <v>dez/2018</v>
      </c>
      <c r="E12142" s="53">
        <v>43458</v>
      </c>
      <c r="F12142" s="75" t="s">
        <v>1261</v>
      </c>
      <c r="G12142" s="72" t="s">
        <v>2229</v>
      </c>
      <c r="H12142" s="49" t="s">
        <v>2250</v>
      </c>
      <c r="I12142" s="49" t="s">
        <v>135</v>
      </c>
      <c r="J12142" s="76">
        <v>-9.5</v>
      </c>
      <c r="K12142" s="83" t="str">
        <f>IFERROR(IFERROR(VLOOKUP(I12142,'DE-PARA'!B:D,3,0),VLOOKUP(I12142,'DE-PARA'!C:D,2,0)),"NÃO ENCONTRADO")</f>
        <v>Outras Saídas</v>
      </c>
      <c r="L12142" s="50" t="str">
        <f>VLOOKUP(K12142,'Base -Receita-Despesa'!$B:$AS,1,FALSE)</f>
        <v>Outras Saídas</v>
      </c>
    </row>
    <row r="12143" spans="1:12" ht="15" customHeight="1" x14ac:dyDescent="0.3">
      <c r="A12143" s="82" t="str">
        <f t="shared" si="380"/>
        <v>2018</v>
      </c>
      <c r="B12143" s="72" t="s">
        <v>2228</v>
      </c>
      <c r="C12143" s="73" t="s">
        <v>138</v>
      </c>
      <c r="D12143" s="74" t="str">
        <f t="shared" si="379"/>
        <v>dez/2018</v>
      </c>
      <c r="E12143" s="53">
        <v>43458</v>
      </c>
      <c r="F12143" s="75" t="s">
        <v>1261</v>
      </c>
      <c r="G12143" s="72" t="s">
        <v>2229</v>
      </c>
      <c r="H12143" s="49" t="s">
        <v>2250</v>
      </c>
      <c r="I12143" s="49" t="s">
        <v>135</v>
      </c>
      <c r="J12143" s="76">
        <v>-9.5</v>
      </c>
      <c r="K12143" s="83" t="str">
        <f>IFERROR(IFERROR(VLOOKUP(I12143,'DE-PARA'!B:D,3,0),VLOOKUP(I12143,'DE-PARA'!C:D,2,0)),"NÃO ENCONTRADO")</f>
        <v>Outras Saídas</v>
      </c>
      <c r="L12143" s="50" t="str">
        <f>VLOOKUP(K12143,'Base -Receita-Despesa'!$B:$AS,1,FALSE)</f>
        <v>Outras Saídas</v>
      </c>
    </row>
    <row r="12144" spans="1:12" ht="15" customHeight="1" x14ac:dyDescent="0.3">
      <c r="A12144" s="82" t="str">
        <f t="shared" si="380"/>
        <v>2018</v>
      </c>
      <c r="B12144" s="72" t="s">
        <v>2228</v>
      </c>
      <c r="C12144" s="73" t="s">
        <v>138</v>
      </c>
      <c r="D12144" s="74" t="str">
        <f t="shared" si="379"/>
        <v>dez/2018</v>
      </c>
      <c r="E12144" s="53">
        <v>43458</v>
      </c>
      <c r="F12144" s="75" t="s">
        <v>1978</v>
      </c>
      <c r="G12144" s="72" t="s">
        <v>2229</v>
      </c>
      <c r="H12144" s="49" t="s">
        <v>3362</v>
      </c>
      <c r="I12144" s="49" t="s">
        <v>1979</v>
      </c>
      <c r="J12144" s="76">
        <v>-240302.35</v>
      </c>
      <c r="K12144" s="83" t="str">
        <f>IFERROR(IFERROR(VLOOKUP(I12144,'DE-PARA'!B:D,3,0),VLOOKUP(I12144,'DE-PARA'!C:D,2,0)),"NÃO ENCONTRADO")</f>
        <v>Pessoal</v>
      </c>
      <c r="L12144" s="50" t="str">
        <f>VLOOKUP(K12144,'Base -Receita-Despesa'!$B:$AS,1,FALSE)</f>
        <v>Pessoal</v>
      </c>
    </row>
    <row r="12145" spans="1:12" ht="15" customHeight="1" x14ac:dyDescent="0.3">
      <c r="A12145" s="82" t="str">
        <f t="shared" si="380"/>
        <v>2018</v>
      </c>
      <c r="B12145" s="72" t="s">
        <v>2228</v>
      </c>
      <c r="C12145" s="73" t="s">
        <v>138</v>
      </c>
      <c r="D12145" s="74" t="str">
        <f t="shared" si="379"/>
        <v>dez/2018</v>
      </c>
      <c r="E12145" s="53">
        <v>43460</v>
      </c>
      <c r="F12145" s="75" t="s">
        <v>1061</v>
      </c>
      <c r="G12145" s="72" t="s">
        <v>2229</v>
      </c>
      <c r="H12145" s="49" t="s">
        <v>2241</v>
      </c>
      <c r="I12145" s="49" t="s">
        <v>2170</v>
      </c>
      <c r="J12145" s="76">
        <v>10355.84</v>
      </c>
      <c r="K12145" s="83" t="str">
        <f>IFERROR(IFERROR(VLOOKUP(I12145,'DE-PARA'!B:D,3,0),VLOOKUP(I12145,'DE-PARA'!C:D,2,0)),"NÃO ENCONTRADO")</f>
        <v>Reembolso de Rateios(-)</v>
      </c>
      <c r="L12145" s="50" t="str">
        <f>VLOOKUP(K12145,'Base -Receita-Despesa'!$B:$AS,1,FALSE)</f>
        <v>Reembolso de Rateios(-)</v>
      </c>
    </row>
    <row r="12146" spans="1:12" ht="15" customHeight="1" x14ac:dyDescent="0.3">
      <c r="A12146" s="82" t="str">
        <f t="shared" si="380"/>
        <v>2018</v>
      </c>
      <c r="B12146" s="72" t="s">
        <v>2228</v>
      </c>
      <c r="C12146" s="73" t="s">
        <v>138</v>
      </c>
      <c r="D12146" s="74" t="str">
        <f t="shared" si="379"/>
        <v>dez/2018</v>
      </c>
      <c r="E12146" s="53">
        <v>43460</v>
      </c>
      <c r="F12146" s="75" t="s">
        <v>1978</v>
      </c>
      <c r="G12146" s="72" t="s">
        <v>2229</v>
      </c>
      <c r="H12146" s="49" t="s">
        <v>3361</v>
      </c>
      <c r="I12146" s="49" t="s">
        <v>1979</v>
      </c>
      <c r="J12146" s="76">
        <v>544.29999999999995</v>
      </c>
      <c r="K12146" s="83" t="str">
        <f>IFERROR(IFERROR(VLOOKUP(I12146,'DE-PARA'!B:D,3,0),VLOOKUP(I12146,'DE-PARA'!C:D,2,0)),"NÃO ENCONTRADO")</f>
        <v>Pessoal</v>
      </c>
      <c r="L12146" s="50" t="str">
        <f>VLOOKUP(K12146,'Base -Receita-Despesa'!$B:$AS,1,FALSE)</f>
        <v>Pessoal</v>
      </c>
    </row>
    <row r="12147" spans="1:12" ht="15" customHeight="1" x14ac:dyDescent="0.3">
      <c r="A12147" s="82" t="str">
        <f t="shared" si="380"/>
        <v>2018</v>
      </c>
      <c r="B12147" s="72" t="s">
        <v>2228</v>
      </c>
      <c r="C12147" s="73" t="s">
        <v>138</v>
      </c>
      <c r="D12147" s="74" t="str">
        <f t="shared" si="379"/>
        <v>dez/2018</v>
      </c>
      <c r="E12147" s="53">
        <v>43460</v>
      </c>
      <c r="F12147" s="75" t="s">
        <v>1978</v>
      </c>
      <c r="G12147" s="72" t="s">
        <v>2229</v>
      </c>
      <c r="H12147" s="49" t="s">
        <v>3361</v>
      </c>
      <c r="I12147" s="49" t="s">
        <v>1979</v>
      </c>
      <c r="J12147" s="76">
        <v>457.49</v>
      </c>
      <c r="K12147" s="83" t="str">
        <f>IFERROR(IFERROR(VLOOKUP(I12147,'DE-PARA'!B:D,3,0),VLOOKUP(I12147,'DE-PARA'!C:D,2,0)),"NÃO ENCONTRADO")</f>
        <v>Pessoal</v>
      </c>
      <c r="L12147" s="50" t="str">
        <f>VLOOKUP(K12147,'Base -Receita-Despesa'!$B:$AS,1,FALSE)</f>
        <v>Pessoal</v>
      </c>
    </row>
    <row r="12148" spans="1:12" ht="15" customHeight="1" x14ac:dyDescent="0.3">
      <c r="A12148" s="82" t="str">
        <f t="shared" si="380"/>
        <v>2018</v>
      </c>
      <c r="B12148" s="72" t="s">
        <v>2228</v>
      </c>
      <c r="C12148" s="73" t="s">
        <v>138</v>
      </c>
      <c r="D12148" s="74" t="str">
        <f t="shared" si="379"/>
        <v>dez/2018</v>
      </c>
      <c r="E12148" s="53">
        <v>43460</v>
      </c>
      <c r="F12148" s="75">
        <v>1812002132146</v>
      </c>
      <c r="G12148" s="72" t="s">
        <v>2229</v>
      </c>
      <c r="H12148" s="49" t="s">
        <v>516</v>
      </c>
      <c r="I12148" s="49" t="s">
        <v>151</v>
      </c>
      <c r="J12148" s="76">
        <v>-2972.86</v>
      </c>
      <c r="K12148" s="83" t="str">
        <f>IFERROR(IFERROR(VLOOKUP(I12148,'DE-PARA'!B:D,3,0),VLOOKUP(I12148,'DE-PARA'!C:D,2,0)),"NÃO ENCONTRADO")</f>
        <v>Concessionárias (água, luz e telefone)</v>
      </c>
      <c r="L12148" s="50" t="str">
        <f>VLOOKUP(K12148,'Base -Receita-Despesa'!$B:$AS,1,FALSE)</f>
        <v>Concessionárias (água, luz e telefone)</v>
      </c>
    </row>
    <row r="12149" spans="1:12" ht="15" customHeight="1" x14ac:dyDescent="0.3">
      <c r="A12149" s="82" t="str">
        <f t="shared" si="380"/>
        <v>2018</v>
      </c>
      <c r="B12149" s="72" t="s">
        <v>2228</v>
      </c>
      <c r="C12149" s="73" t="s">
        <v>138</v>
      </c>
      <c r="D12149" s="74" t="str">
        <f t="shared" si="379"/>
        <v>dez/2018</v>
      </c>
      <c r="E12149" s="53">
        <v>43460</v>
      </c>
      <c r="F12149" s="75">
        <v>143615</v>
      </c>
      <c r="G12149" s="72" t="s">
        <v>2229</v>
      </c>
      <c r="H12149" s="49" t="s">
        <v>1337</v>
      </c>
      <c r="I12149" s="49" t="s">
        <v>145</v>
      </c>
      <c r="J12149" s="76">
        <v>-550.33000000000004</v>
      </c>
      <c r="K12149" s="83" t="str">
        <f>IFERROR(IFERROR(VLOOKUP(I12149,'DE-PARA'!B:D,3,0),VLOOKUP(I12149,'DE-PARA'!C:D,2,0)),"NÃO ENCONTRADO")</f>
        <v>Serviços</v>
      </c>
      <c r="L12149" s="50" t="str">
        <f>VLOOKUP(K12149,'Base -Receita-Despesa'!$B:$AS,1,FALSE)</f>
        <v>Serviços</v>
      </c>
    </row>
    <row r="12150" spans="1:12" ht="15" customHeight="1" x14ac:dyDescent="0.3">
      <c r="A12150" s="82" t="str">
        <f t="shared" si="380"/>
        <v>2018</v>
      </c>
      <c r="B12150" s="72" t="s">
        <v>2228</v>
      </c>
      <c r="C12150" s="73" t="s">
        <v>138</v>
      </c>
      <c r="D12150" s="74" t="str">
        <f t="shared" si="379"/>
        <v>dez/2018</v>
      </c>
      <c r="E12150" s="53">
        <v>43460</v>
      </c>
      <c r="F12150" s="75" t="s">
        <v>2519</v>
      </c>
      <c r="G12150" s="72" t="s">
        <v>2229</v>
      </c>
      <c r="H12150" s="49" t="s">
        <v>3363</v>
      </c>
      <c r="I12150" s="49" t="s">
        <v>2214</v>
      </c>
      <c r="J12150" s="76">
        <v>-158.19999999999999</v>
      </c>
      <c r="K12150" s="83" t="str">
        <f>IFERROR(IFERROR(VLOOKUP(I12150,'DE-PARA'!B:D,3,0),VLOOKUP(I12150,'DE-PARA'!C:D,2,0)),"NÃO ENCONTRADO")</f>
        <v>Outras Saídas</v>
      </c>
      <c r="L12150" s="50" t="str">
        <f>VLOOKUP(K12150,'Base -Receita-Despesa'!$B:$AS,1,FALSE)</f>
        <v>Outras Saídas</v>
      </c>
    </row>
    <row r="12151" spans="1:12" ht="15" customHeight="1" x14ac:dyDescent="0.3">
      <c r="A12151" s="82" t="str">
        <f t="shared" si="380"/>
        <v>2018</v>
      </c>
      <c r="B12151" s="72" t="s">
        <v>2228</v>
      </c>
      <c r="C12151" s="73" t="s">
        <v>138</v>
      </c>
      <c r="D12151" s="74" t="str">
        <f t="shared" si="379"/>
        <v>dez/2018</v>
      </c>
      <c r="E12151" s="53">
        <v>43460</v>
      </c>
      <c r="F12151" s="75">
        <v>4723</v>
      </c>
      <c r="G12151" s="72" t="s">
        <v>2229</v>
      </c>
      <c r="H12151" s="49" t="s">
        <v>2342</v>
      </c>
      <c r="I12151" s="49" t="s">
        <v>2182</v>
      </c>
      <c r="J12151" s="76">
        <v>-596.20000000000005</v>
      </c>
      <c r="K12151" s="83" t="str">
        <f>IFERROR(IFERROR(VLOOKUP(I12151,'DE-PARA'!B:D,3,0),VLOOKUP(I12151,'DE-PARA'!C:D,2,0)),"NÃO ENCONTRADO")</f>
        <v>Materiais</v>
      </c>
      <c r="L12151" s="50" t="str">
        <f>VLOOKUP(K12151,'Base -Receita-Despesa'!$B:$AS,1,FALSE)</f>
        <v>Materiais</v>
      </c>
    </row>
    <row r="12152" spans="1:12" ht="15" customHeight="1" x14ac:dyDescent="0.3">
      <c r="A12152" s="82" t="str">
        <f t="shared" si="380"/>
        <v>2018</v>
      </c>
      <c r="B12152" s="72" t="s">
        <v>2228</v>
      </c>
      <c r="C12152" s="73" t="s">
        <v>138</v>
      </c>
      <c r="D12152" s="74" t="str">
        <f t="shared" si="379"/>
        <v>dez/2018</v>
      </c>
      <c r="E12152" s="53">
        <v>43460</v>
      </c>
      <c r="F12152" s="75" t="s">
        <v>131</v>
      </c>
      <c r="G12152" s="72" t="s">
        <v>2229</v>
      </c>
      <c r="H12152" s="49" t="s">
        <v>3225</v>
      </c>
      <c r="I12152" s="49" t="s">
        <v>133</v>
      </c>
      <c r="J12152" s="76">
        <v>-1136.5899999999999</v>
      </c>
      <c r="K12152" s="83" t="str">
        <f>IFERROR(IFERROR(VLOOKUP(I12152,'DE-PARA'!B:D,3,0),VLOOKUP(I12152,'DE-PARA'!C:D,2,0)),"NÃO ENCONTRADO")</f>
        <v>Pessoal</v>
      </c>
      <c r="L12152" s="50" t="str">
        <f>VLOOKUP(K12152,'Base -Receita-Despesa'!$B:$AS,1,FALSE)</f>
        <v>Pessoal</v>
      </c>
    </row>
    <row r="12153" spans="1:12" ht="15" customHeight="1" x14ac:dyDescent="0.3">
      <c r="A12153" s="82" t="str">
        <f t="shared" si="380"/>
        <v>2018</v>
      </c>
      <c r="B12153" s="72" t="s">
        <v>2228</v>
      </c>
      <c r="C12153" s="73" t="s">
        <v>138</v>
      </c>
      <c r="D12153" s="74" t="str">
        <f t="shared" si="379"/>
        <v>dez/2018</v>
      </c>
      <c r="E12153" s="53">
        <v>43460</v>
      </c>
      <c r="F12153" s="75">
        <v>38053</v>
      </c>
      <c r="G12153" s="72" t="s">
        <v>2229</v>
      </c>
      <c r="H12153" s="49" t="s">
        <v>2231</v>
      </c>
      <c r="I12153" s="49" t="s">
        <v>2185</v>
      </c>
      <c r="J12153" s="76">
        <v>-1010</v>
      </c>
      <c r="K12153" s="83" t="str">
        <f>IFERROR(IFERROR(VLOOKUP(I12153,'DE-PARA'!B:D,3,0),VLOOKUP(I12153,'DE-PARA'!C:D,2,0)),"NÃO ENCONTRADO")</f>
        <v>Materiais</v>
      </c>
      <c r="L12153" s="50" t="str">
        <f>VLOOKUP(K12153,'Base -Receita-Despesa'!$B:$AS,1,FALSE)</f>
        <v>Materiais</v>
      </c>
    </row>
    <row r="12154" spans="1:12" ht="15" customHeight="1" x14ac:dyDescent="0.3">
      <c r="A12154" s="82" t="str">
        <f t="shared" si="380"/>
        <v>2018</v>
      </c>
      <c r="B12154" s="72" t="s">
        <v>2228</v>
      </c>
      <c r="C12154" s="73" t="s">
        <v>138</v>
      </c>
      <c r="D12154" s="74" t="str">
        <f t="shared" si="379"/>
        <v>dez/2018</v>
      </c>
      <c r="E12154" s="53">
        <v>43460</v>
      </c>
      <c r="F12154" s="75">
        <v>73563</v>
      </c>
      <c r="G12154" s="72" t="s">
        <v>2229</v>
      </c>
      <c r="H12154" s="49" t="s">
        <v>2231</v>
      </c>
      <c r="I12154" s="49" t="s">
        <v>2185</v>
      </c>
      <c r="J12154" s="76">
        <v>-473.34</v>
      </c>
      <c r="K12154" s="83" t="str">
        <f>IFERROR(IFERROR(VLOOKUP(I12154,'DE-PARA'!B:D,3,0),VLOOKUP(I12154,'DE-PARA'!C:D,2,0)),"NÃO ENCONTRADO")</f>
        <v>Materiais</v>
      </c>
      <c r="L12154" s="50" t="str">
        <f>VLOOKUP(K12154,'Base -Receita-Despesa'!$B:$AS,1,FALSE)</f>
        <v>Materiais</v>
      </c>
    </row>
    <row r="12155" spans="1:12" ht="15" customHeight="1" x14ac:dyDescent="0.3">
      <c r="A12155" s="82" t="str">
        <f t="shared" si="380"/>
        <v>2018</v>
      </c>
      <c r="B12155" s="72" t="s">
        <v>2228</v>
      </c>
      <c r="C12155" s="73" t="s">
        <v>138</v>
      </c>
      <c r="D12155" s="74" t="str">
        <f t="shared" si="379"/>
        <v>dez/2018</v>
      </c>
      <c r="E12155" s="53">
        <v>43460</v>
      </c>
      <c r="F12155" s="75">
        <v>73740</v>
      </c>
      <c r="G12155" s="72" t="s">
        <v>2229</v>
      </c>
      <c r="H12155" s="49" t="s">
        <v>2231</v>
      </c>
      <c r="I12155" s="49" t="s">
        <v>2185</v>
      </c>
      <c r="J12155" s="76">
        <v>-39.450000000000003</v>
      </c>
      <c r="K12155" s="83" t="str">
        <f>IFERROR(IFERROR(VLOOKUP(I12155,'DE-PARA'!B:D,3,0),VLOOKUP(I12155,'DE-PARA'!C:D,2,0)),"NÃO ENCONTRADO")</f>
        <v>Materiais</v>
      </c>
      <c r="L12155" s="50" t="str">
        <f>VLOOKUP(K12155,'Base -Receita-Despesa'!$B:$AS,1,FALSE)</f>
        <v>Materiais</v>
      </c>
    </row>
    <row r="12156" spans="1:12" ht="15" customHeight="1" x14ac:dyDescent="0.3">
      <c r="A12156" s="82" t="str">
        <f t="shared" si="380"/>
        <v>2018</v>
      </c>
      <c r="B12156" s="72" t="s">
        <v>2228</v>
      </c>
      <c r="C12156" s="73" t="s">
        <v>138</v>
      </c>
      <c r="D12156" s="74" t="str">
        <f t="shared" si="379"/>
        <v>dez/2018</v>
      </c>
      <c r="E12156" s="53">
        <v>43460</v>
      </c>
      <c r="F12156" s="75">
        <v>38189</v>
      </c>
      <c r="G12156" s="72" t="s">
        <v>2229</v>
      </c>
      <c r="H12156" s="49" t="s">
        <v>2231</v>
      </c>
      <c r="I12156" s="49" t="s">
        <v>2185</v>
      </c>
      <c r="J12156" s="76">
        <v>-1010</v>
      </c>
      <c r="K12156" s="83" t="str">
        <f>IFERROR(IFERROR(VLOOKUP(I12156,'DE-PARA'!B:D,3,0),VLOOKUP(I12156,'DE-PARA'!C:D,2,0)),"NÃO ENCONTRADO")</f>
        <v>Materiais</v>
      </c>
      <c r="L12156" s="50" t="str">
        <f>VLOOKUP(K12156,'Base -Receita-Despesa'!$B:$AS,1,FALSE)</f>
        <v>Materiais</v>
      </c>
    </row>
    <row r="12157" spans="1:12" ht="15" customHeight="1" x14ac:dyDescent="0.3">
      <c r="A12157" s="82" t="str">
        <f t="shared" si="380"/>
        <v>2018</v>
      </c>
      <c r="B12157" s="72" t="s">
        <v>2228</v>
      </c>
      <c r="C12157" s="73" t="s">
        <v>138</v>
      </c>
      <c r="D12157" s="74" t="str">
        <f t="shared" si="379"/>
        <v>dez/2018</v>
      </c>
      <c r="E12157" s="53">
        <v>43460</v>
      </c>
      <c r="F12157" s="75" t="s">
        <v>1978</v>
      </c>
      <c r="G12157" s="72" t="s">
        <v>2229</v>
      </c>
      <c r="H12157" s="49" t="s">
        <v>542</v>
      </c>
      <c r="I12157" s="49" t="s">
        <v>1979</v>
      </c>
      <c r="J12157" s="76">
        <v>-4453.21</v>
      </c>
      <c r="K12157" s="83" t="str">
        <f>IFERROR(IFERROR(VLOOKUP(I12157,'DE-PARA'!B:D,3,0),VLOOKUP(I12157,'DE-PARA'!C:D,2,0)),"NÃO ENCONTRADO")</f>
        <v>Pessoal</v>
      </c>
      <c r="L12157" s="50" t="str">
        <f>VLOOKUP(K12157,'Base -Receita-Despesa'!$B:$AS,1,FALSE)</f>
        <v>Pessoal</v>
      </c>
    </row>
    <row r="12158" spans="1:12" ht="15" customHeight="1" x14ac:dyDescent="0.3">
      <c r="A12158" s="82" t="str">
        <f t="shared" si="380"/>
        <v>2018</v>
      </c>
      <c r="B12158" s="72" t="s">
        <v>2228</v>
      </c>
      <c r="C12158" s="73" t="s">
        <v>138</v>
      </c>
      <c r="D12158" s="74" t="str">
        <f t="shared" si="379"/>
        <v>dez/2018</v>
      </c>
      <c r="E12158" s="53">
        <v>43460</v>
      </c>
      <c r="F12158" s="75" t="s">
        <v>1978</v>
      </c>
      <c r="G12158" s="72" t="s">
        <v>2229</v>
      </c>
      <c r="H12158" s="49" t="s">
        <v>542</v>
      </c>
      <c r="I12158" s="49" t="s">
        <v>1979</v>
      </c>
      <c r="J12158" s="76">
        <v>-2435.38</v>
      </c>
      <c r="K12158" s="83" t="str">
        <f>IFERROR(IFERROR(VLOOKUP(I12158,'DE-PARA'!B:D,3,0),VLOOKUP(I12158,'DE-PARA'!C:D,2,0)),"NÃO ENCONTRADO")</f>
        <v>Pessoal</v>
      </c>
      <c r="L12158" s="50" t="str">
        <f>VLOOKUP(K12158,'Base -Receita-Despesa'!$B:$AS,1,FALSE)</f>
        <v>Pessoal</v>
      </c>
    </row>
    <row r="12159" spans="1:12" ht="15" customHeight="1" x14ac:dyDescent="0.3">
      <c r="A12159" s="82" t="str">
        <f t="shared" si="380"/>
        <v>2018</v>
      </c>
      <c r="B12159" s="72" t="s">
        <v>2228</v>
      </c>
      <c r="C12159" s="73" t="s">
        <v>138</v>
      </c>
      <c r="D12159" s="74" t="str">
        <f t="shared" si="379"/>
        <v>dez/2018</v>
      </c>
      <c r="E12159" s="53">
        <v>43460</v>
      </c>
      <c r="F12159" s="75" t="s">
        <v>1261</v>
      </c>
      <c r="G12159" s="72" t="s">
        <v>2229</v>
      </c>
      <c r="H12159" s="49" t="s">
        <v>2250</v>
      </c>
      <c r="I12159" s="49" t="s">
        <v>135</v>
      </c>
      <c r="J12159" s="76">
        <v>-9.5</v>
      </c>
      <c r="K12159" s="83" t="str">
        <f>IFERROR(IFERROR(VLOOKUP(I12159,'DE-PARA'!B:D,3,0),VLOOKUP(I12159,'DE-PARA'!C:D,2,0)),"NÃO ENCONTRADO")</f>
        <v>Outras Saídas</v>
      </c>
      <c r="L12159" s="50" t="str">
        <f>VLOOKUP(K12159,'Base -Receita-Despesa'!$B:$AS,1,FALSE)</f>
        <v>Outras Saídas</v>
      </c>
    </row>
    <row r="12160" spans="1:12" ht="15" customHeight="1" x14ac:dyDescent="0.3">
      <c r="A12160" s="82" t="str">
        <f t="shared" si="380"/>
        <v>2018</v>
      </c>
      <c r="B12160" s="72" t="s">
        <v>2228</v>
      </c>
      <c r="C12160" s="73" t="s">
        <v>138</v>
      </c>
      <c r="D12160" s="74" t="str">
        <f t="shared" si="379"/>
        <v>dez/2018</v>
      </c>
      <c r="E12160" s="53">
        <v>43460</v>
      </c>
      <c r="F12160" s="75" t="s">
        <v>1261</v>
      </c>
      <c r="G12160" s="72" t="s">
        <v>2229</v>
      </c>
      <c r="H12160" s="49" t="s">
        <v>2250</v>
      </c>
      <c r="I12160" s="49" t="s">
        <v>135</v>
      </c>
      <c r="J12160" s="76">
        <v>-9.5</v>
      </c>
      <c r="K12160" s="83" t="str">
        <f>IFERROR(IFERROR(VLOOKUP(I12160,'DE-PARA'!B:D,3,0),VLOOKUP(I12160,'DE-PARA'!C:D,2,0)),"NÃO ENCONTRADO")</f>
        <v>Outras Saídas</v>
      </c>
      <c r="L12160" s="50" t="str">
        <f>VLOOKUP(K12160,'Base -Receita-Despesa'!$B:$AS,1,FALSE)</f>
        <v>Outras Saídas</v>
      </c>
    </row>
    <row r="12161" spans="1:16" ht="15" customHeight="1" x14ac:dyDescent="0.3">
      <c r="A12161" s="82" t="str">
        <f t="shared" si="380"/>
        <v>2018</v>
      </c>
      <c r="B12161" s="72" t="s">
        <v>2228</v>
      </c>
      <c r="C12161" s="73" t="s">
        <v>138</v>
      </c>
      <c r="D12161" s="74" t="str">
        <f t="shared" si="379"/>
        <v>dez/2018</v>
      </c>
      <c r="E12161" s="53">
        <v>43460</v>
      </c>
      <c r="F12161" s="75" t="s">
        <v>1261</v>
      </c>
      <c r="G12161" s="72" t="s">
        <v>2229</v>
      </c>
      <c r="H12161" s="49" t="s">
        <v>2250</v>
      </c>
      <c r="I12161" s="49" t="s">
        <v>135</v>
      </c>
      <c r="J12161" s="76">
        <v>-9.5</v>
      </c>
      <c r="K12161" s="83" t="str">
        <f>IFERROR(IFERROR(VLOOKUP(I12161,'DE-PARA'!B:D,3,0),VLOOKUP(I12161,'DE-PARA'!C:D,2,0)),"NÃO ENCONTRADO")</f>
        <v>Outras Saídas</v>
      </c>
      <c r="L12161" s="50" t="str">
        <f>VLOOKUP(K12161,'Base -Receita-Despesa'!$B:$AS,1,FALSE)</f>
        <v>Outras Saídas</v>
      </c>
    </row>
    <row r="12162" spans="1:16" ht="15" customHeight="1" x14ac:dyDescent="0.3">
      <c r="A12162" s="82" t="str">
        <f t="shared" si="380"/>
        <v>2018</v>
      </c>
      <c r="B12162" s="72" t="s">
        <v>2228</v>
      </c>
      <c r="C12162" s="73" t="s">
        <v>138</v>
      </c>
      <c r="D12162" s="74" t="str">
        <f t="shared" si="379"/>
        <v>dez/2018</v>
      </c>
      <c r="E12162" s="53">
        <v>43461</v>
      </c>
      <c r="F12162" s="75">
        <v>65153</v>
      </c>
      <c r="G12162" s="72" t="s">
        <v>2229</v>
      </c>
      <c r="H12162" s="49" t="s">
        <v>3053</v>
      </c>
      <c r="I12162" s="49" t="s">
        <v>2182</v>
      </c>
      <c r="J12162" s="76">
        <v>-643</v>
      </c>
      <c r="K12162" s="83" t="str">
        <f>IFERROR(IFERROR(VLOOKUP(I12162,'DE-PARA'!B:D,3,0),VLOOKUP(I12162,'DE-PARA'!C:D,2,0)),"NÃO ENCONTRADO")</f>
        <v>Materiais</v>
      </c>
      <c r="L12162" s="50" t="str">
        <f>VLOOKUP(K12162,'Base -Receita-Despesa'!$B:$AS,1,FALSE)</f>
        <v>Materiais</v>
      </c>
    </row>
    <row r="12163" spans="1:16" ht="15" customHeight="1" x14ac:dyDescent="0.3">
      <c r="A12163" s="82" t="str">
        <f t="shared" si="380"/>
        <v>2018</v>
      </c>
      <c r="B12163" s="72" t="s">
        <v>2228</v>
      </c>
      <c r="C12163" s="73" t="s">
        <v>138</v>
      </c>
      <c r="D12163" s="74" t="str">
        <f t="shared" si="379"/>
        <v>dez/2018</v>
      </c>
      <c r="E12163" s="53">
        <v>43461</v>
      </c>
      <c r="F12163" s="75" t="s">
        <v>1261</v>
      </c>
      <c r="G12163" s="72" t="s">
        <v>2229</v>
      </c>
      <c r="H12163" s="49" t="s">
        <v>262</v>
      </c>
      <c r="I12163" s="49" t="s">
        <v>135</v>
      </c>
      <c r="J12163" s="76">
        <v>-252.15</v>
      </c>
      <c r="K12163" s="83" t="str">
        <f>IFERROR(IFERROR(VLOOKUP(I12163,'DE-PARA'!B:D,3,0),VLOOKUP(I12163,'DE-PARA'!C:D,2,0)),"NÃO ENCONTRADO")</f>
        <v>Outras Saídas</v>
      </c>
      <c r="L12163" s="50" t="str">
        <f>VLOOKUP(K12163,'Base -Receita-Despesa'!$B:$AS,1,FALSE)</f>
        <v>Outras Saídas</v>
      </c>
    </row>
    <row r="12164" spans="1:16" ht="15" customHeight="1" x14ac:dyDescent="0.3">
      <c r="A12164" s="82" t="str">
        <f t="shared" si="380"/>
        <v>2018</v>
      </c>
      <c r="B12164" s="72" t="s">
        <v>2228</v>
      </c>
      <c r="C12164" s="73" t="s">
        <v>138</v>
      </c>
      <c r="D12164" s="74" t="str">
        <f t="shared" ref="D12164:D12227" si="381">TEXT(E12164,"mmm/aaaa")</f>
        <v>dez/2018</v>
      </c>
      <c r="E12164" s="53">
        <v>43462</v>
      </c>
      <c r="F12164" s="75">
        <v>1825202</v>
      </c>
      <c r="G12164" s="72" t="s">
        <v>2229</v>
      </c>
      <c r="H12164" s="49" t="s">
        <v>3364</v>
      </c>
      <c r="I12164" s="49" t="s">
        <v>846</v>
      </c>
      <c r="J12164" s="76">
        <v>-530.29999999999995</v>
      </c>
      <c r="K12164" s="83" t="str">
        <f>IFERROR(IFERROR(VLOOKUP(I12164,'DE-PARA'!B:D,3,0),VLOOKUP(I12164,'DE-PARA'!C:D,2,0)),"NÃO ENCONTRADO")</f>
        <v>Pessoal</v>
      </c>
      <c r="L12164" s="50" t="str">
        <f>VLOOKUP(K12164,'Base -Receita-Despesa'!$B:$AS,1,FALSE)</f>
        <v>Pessoal</v>
      </c>
    </row>
    <row r="12165" spans="1:16" ht="15" customHeight="1" x14ac:dyDescent="0.3">
      <c r="A12165" s="82" t="str">
        <f t="shared" si="380"/>
        <v>2018</v>
      </c>
      <c r="B12165" s="72" t="s">
        <v>2228</v>
      </c>
      <c r="C12165" s="73" t="s">
        <v>138</v>
      </c>
      <c r="D12165" s="74" t="str">
        <f t="shared" si="381"/>
        <v>dez/2018</v>
      </c>
      <c r="E12165" s="53">
        <v>43462</v>
      </c>
      <c r="F12165" s="75" t="s">
        <v>1070</v>
      </c>
      <c r="G12165" s="72" t="s">
        <v>2229</v>
      </c>
      <c r="H12165" s="49" t="s">
        <v>1071</v>
      </c>
      <c r="I12165" s="49" t="s">
        <v>1072</v>
      </c>
      <c r="J12165" s="76">
        <v>61.49</v>
      </c>
      <c r="K12165" s="83" t="str">
        <f>IFERROR(IFERROR(VLOOKUP(I12165,'DE-PARA'!B:D,3,0),VLOOKUP(I12165,'DE-PARA'!C:D,2,0)),"NÃO ENCONTRADO")</f>
        <v>ENTRADA CONTA APLICAÇÃO (+)</v>
      </c>
      <c r="L12165" s="50" t="str">
        <f>VLOOKUP(K12165,'Base -Receita-Despesa'!$B:$AS,1,FALSE)</f>
        <v>ENTRADA CONTA APLICAÇÃO (+)</v>
      </c>
    </row>
    <row r="12166" spans="1:16" ht="15" customHeight="1" x14ac:dyDescent="0.3">
      <c r="A12166" s="82" t="str">
        <f t="shared" si="380"/>
        <v>2018</v>
      </c>
      <c r="B12166" s="72" t="s">
        <v>2240</v>
      </c>
      <c r="C12166" s="73" t="s">
        <v>138</v>
      </c>
      <c r="D12166" s="74" t="str">
        <f t="shared" si="381"/>
        <v>dez/2018</v>
      </c>
      <c r="E12166" s="53">
        <v>43465</v>
      </c>
      <c r="F12166" s="75" t="s">
        <v>250</v>
      </c>
      <c r="G12166" s="72" t="s">
        <v>2229</v>
      </c>
      <c r="H12166" s="49" t="s">
        <v>3365</v>
      </c>
      <c r="I12166" s="49" t="s">
        <v>2171</v>
      </c>
      <c r="J12166" s="76">
        <v>27.07</v>
      </c>
      <c r="K12166" s="83" t="str">
        <f>IFERROR(IFERROR(VLOOKUP(I12166,'DE-PARA'!B:D,3,0),VLOOKUP(I12166,'DE-PARA'!C:D,2,0)),"NÃO ENCONTRADO")</f>
        <v>Rendimentos sobre Aplicações Financeiras</v>
      </c>
      <c r="L12166" s="50" t="str">
        <f>VLOOKUP(K12166,'Base -Receita-Despesa'!$B:$AS,1,FALSE)</f>
        <v>Rendimentos sobre Aplicações Financeiras</v>
      </c>
    </row>
    <row r="12167" spans="1:16" ht="15" customHeight="1" x14ac:dyDescent="0.3">
      <c r="A12167" s="82" t="str">
        <f t="shared" si="380"/>
        <v>2018</v>
      </c>
      <c r="B12167" s="72" t="s">
        <v>2228</v>
      </c>
      <c r="C12167" s="73" t="s">
        <v>138</v>
      </c>
      <c r="D12167" s="74" t="str">
        <f t="shared" si="381"/>
        <v>dez/2018</v>
      </c>
      <c r="E12167" s="53">
        <v>43465</v>
      </c>
      <c r="F12167" s="75" t="s">
        <v>250</v>
      </c>
      <c r="G12167" s="72" t="s">
        <v>2229</v>
      </c>
      <c r="H12167" s="49" t="s">
        <v>3365</v>
      </c>
      <c r="I12167" s="49" t="s">
        <v>2171</v>
      </c>
      <c r="J12167" s="76">
        <v>26.66</v>
      </c>
      <c r="K12167" s="83" t="str">
        <f>IFERROR(IFERROR(VLOOKUP(I12167,'DE-PARA'!B:D,3,0),VLOOKUP(I12167,'DE-PARA'!C:D,2,0)),"NÃO ENCONTRADO")</f>
        <v>Rendimentos sobre Aplicações Financeiras</v>
      </c>
      <c r="L12167" s="50" t="str">
        <f>VLOOKUP(K12167,'Base -Receita-Despesa'!$B:$AS,1,FALSE)</f>
        <v>Rendimentos sobre Aplicações Financeiras</v>
      </c>
    </row>
    <row r="12168" spans="1:16" x14ac:dyDescent="0.3">
      <c r="A12168" s="82" t="str">
        <f t="shared" si="380"/>
        <v>2019</v>
      </c>
      <c r="B12168" s="277" t="s">
        <v>2228</v>
      </c>
      <c r="C12168" s="261" t="s">
        <v>138</v>
      </c>
      <c r="D12168" s="74" t="str">
        <f t="shared" si="381"/>
        <v>jan/2019</v>
      </c>
      <c r="E12168" s="264">
        <v>43467</v>
      </c>
      <c r="F12168" s="260">
        <v>2601</v>
      </c>
      <c r="G12168" s="260" t="s">
        <v>2229</v>
      </c>
      <c r="H12168" s="265" t="s">
        <v>4368</v>
      </c>
      <c r="I12168" s="265" t="s">
        <v>2217</v>
      </c>
      <c r="J12168" s="265">
        <v>-620</v>
      </c>
      <c r="K12168" s="83" t="str">
        <f>IFERROR(IFERROR(VLOOKUP(I12168,'DE-PARA'!B:D,3,0),VLOOKUP(I12168,'DE-PARA'!C:D,2,0)),"NÃO ENCONTRADO")</f>
        <v>Investimentos</v>
      </c>
      <c r="L12168" s="50" t="str">
        <f>VLOOKUP(K12168,'Base -Receita-Despesa'!$B:$AS,1,FALSE)</f>
        <v>Investimentos</v>
      </c>
      <c r="P12168" s="278" t="s">
        <v>4605</v>
      </c>
    </row>
    <row r="12169" spans="1:16" x14ac:dyDescent="0.3">
      <c r="A12169" s="82" t="str">
        <f t="shared" si="380"/>
        <v>2019</v>
      </c>
      <c r="B12169" s="260" t="s">
        <v>2228</v>
      </c>
      <c r="C12169" s="261" t="s">
        <v>138</v>
      </c>
      <c r="D12169" s="74" t="str">
        <f t="shared" si="381"/>
        <v>jan/2019</v>
      </c>
      <c r="E12169" s="264">
        <v>43467</v>
      </c>
      <c r="F12169" s="260" t="s">
        <v>1070</v>
      </c>
      <c r="G12169" s="260" t="s">
        <v>2229</v>
      </c>
      <c r="H12169" s="265" t="s">
        <v>1071</v>
      </c>
      <c r="I12169" s="265" t="s">
        <v>2237</v>
      </c>
      <c r="J12169" s="265">
        <v>620</v>
      </c>
      <c r="K12169" s="83" t="str">
        <f>IFERROR(IFERROR(VLOOKUP(I12169,'DE-PARA'!B:D,3,0),VLOOKUP(I12169,'DE-PARA'!C:D,2,0)),"NÃO ENCONTRADO")</f>
        <v>Entrada Conta Aplicação (+)</v>
      </c>
      <c r="L12169" s="50" t="str">
        <f>VLOOKUP(K12169,'Base -Receita-Despesa'!$B:$AS,1,FALSE)</f>
        <v>ENTRADA CONTA APLICAÇÃO (+)</v>
      </c>
    </row>
    <row r="12170" spans="1:16" x14ac:dyDescent="0.3">
      <c r="A12170" s="82" t="str">
        <f t="shared" si="380"/>
        <v>2019</v>
      </c>
      <c r="B12170" s="260" t="s">
        <v>2228</v>
      </c>
      <c r="C12170" s="261" t="s">
        <v>138</v>
      </c>
      <c r="D12170" s="74" t="str">
        <f t="shared" si="381"/>
        <v>jan/2019</v>
      </c>
      <c r="E12170" s="264">
        <v>43468</v>
      </c>
      <c r="F12170" s="260">
        <v>2601</v>
      </c>
      <c r="G12170" s="260" t="s">
        <v>2229</v>
      </c>
      <c r="H12170" s="265" t="s">
        <v>4368</v>
      </c>
      <c r="I12170" s="265" t="s">
        <v>2217</v>
      </c>
      <c r="J12170" s="265">
        <v>620</v>
      </c>
      <c r="K12170" s="83" t="str">
        <f>IFERROR(IFERROR(VLOOKUP(I12170,'DE-PARA'!B:D,3,0),VLOOKUP(I12170,'DE-PARA'!C:D,2,0)),"NÃO ENCONTRADO")</f>
        <v>Investimentos</v>
      </c>
      <c r="L12170" s="50" t="str">
        <f>VLOOKUP(K12170,'Base -Receita-Despesa'!$B:$AS,1,FALSE)</f>
        <v>Investimentos</v>
      </c>
    </row>
    <row r="12171" spans="1:16" x14ac:dyDescent="0.3">
      <c r="A12171" s="82" t="str">
        <f t="shared" si="380"/>
        <v>2019</v>
      </c>
      <c r="B12171" s="260" t="s">
        <v>2228</v>
      </c>
      <c r="C12171" s="261" t="s">
        <v>138</v>
      </c>
      <c r="D12171" s="74" t="str">
        <f t="shared" si="381"/>
        <v>jan/2019</v>
      </c>
      <c r="E12171" s="264">
        <v>43469</v>
      </c>
      <c r="F12171" s="260">
        <v>2601</v>
      </c>
      <c r="G12171" s="260" t="s">
        <v>2229</v>
      </c>
      <c r="H12171" s="265" t="s">
        <v>4368</v>
      </c>
      <c r="I12171" s="265" t="s">
        <v>2217</v>
      </c>
      <c r="J12171" s="265">
        <v>-620</v>
      </c>
      <c r="K12171" s="83" t="str">
        <f>IFERROR(IFERROR(VLOOKUP(I12171,'DE-PARA'!B:D,3,0),VLOOKUP(I12171,'DE-PARA'!C:D,2,0)),"NÃO ENCONTRADO")</f>
        <v>Investimentos</v>
      </c>
      <c r="L12171" s="50" t="str">
        <f>VLOOKUP(K12171,'Base -Receita-Despesa'!$B:$AS,1,FALSE)</f>
        <v>Investimentos</v>
      </c>
    </row>
    <row r="12172" spans="1:16" x14ac:dyDescent="0.3">
      <c r="A12172" s="82" t="str">
        <f t="shared" si="380"/>
        <v>2019</v>
      </c>
      <c r="B12172" s="260" t="s">
        <v>2228</v>
      </c>
      <c r="C12172" s="261" t="s">
        <v>138</v>
      </c>
      <c r="D12172" s="74" t="str">
        <f t="shared" si="381"/>
        <v>jan/2019</v>
      </c>
      <c r="E12172" s="264">
        <v>43469</v>
      </c>
      <c r="F12172" s="260">
        <v>10192</v>
      </c>
      <c r="G12172" s="260" t="s">
        <v>2229</v>
      </c>
      <c r="H12172" s="265" t="s">
        <v>4369</v>
      </c>
      <c r="I12172" s="265" t="s">
        <v>2183</v>
      </c>
      <c r="J12172" s="265">
        <v>-202.5</v>
      </c>
      <c r="K12172" s="83" t="str">
        <f>IFERROR(IFERROR(VLOOKUP(I12172,'DE-PARA'!B:D,3,0),VLOOKUP(I12172,'DE-PARA'!C:D,2,0)),"NÃO ENCONTRADO")</f>
        <v>Materiais</v>
      </c>
      <c r="L12172" s="50" t="str">
        <f>VLOOKUP(K12172,'Base -Receita-Despesa'!$B:$AS,1,FALSE)</f>
        <v>Materiais</v>
      </c>
    </row>
    <row r="12173" spans="1:16" x14ac:dyDescent="0.3">
      <c r="A12173" s="82" t="str">
        <f t="shared" si="380"/>
        <v>2019</v>
      </c>
      <c r="B12173" s="260" t="s">
        <v>2228</v>
      </c>
      <c r="C12173" s="261" t="s">
        <v>138</v>
      </c>
      <c r="D12173" s="74" t="str">
        <f t="shared" si="381"/>
        <v>jan/2019</v>
      </c>
      <c r="E12173" s="264">
        <v>43469</v>
      </c>
      <c r="F12173" s="260">
        <v>10192</v>
      </c>
      <c r="G12173" s="260" t="s">
        <v>2229</v>
      </c>
      <c r="H12173" s="265" t="s">
        <v>4369</v>
      </c>
      <c r="I12173" s="265" t="s">
        <v>562</v>
      </c>
      <c r="J12173" s="265">
        <v>-79.73</v>
      </c>
      <c r="K12173" s="83" t="str">
        <f>IFERROR(IFERROR(VLOOKUP(I12173,'DE-PARA'!B:D,3,0),VLOOKUP(I12173,'DE-PARA'!C:D,2,0)),"NÃO ENCONTRADO")</f>
        <v>Outras Saídas</v>
      </c>
      <c r="L12173" s="50" t="str">
        <f>VLOOKUP(K12173,'Base -Receita-Despesa'!$B:$AS,1,FALSE)</f>
        <v>Outras Saídas</v>
      </c>
    </row>
    <row r="12174" spans="1:16" x14ac:dyDescent="0.3">
      <c r="A12174" s="82" t="str">
        <f t="shared" si="380"/>
        <v>2019</v>
      </c>
      <c r="B12174" s="260" t="s">
        <v>2228</v>
      </c>
      <c r="C12174" s="261" t="s">
        <v>138</v>
      </c>
      <c r="D12174" s="74" t="str">
        <f t="shared" si="381"/>
        <v>jan/2019</v>
      </c>
      <c r="E12174" s="264">
        <v>43469</v>
      </c>
      <c r="F12174" s="260" t="s">
        <v>1070</v>
      </c>
      <c r="G12174" s="260" t="s">
        <v>2229</v>
      </c>
      <c r="H12174" s="265" t="s">
        <v>1071</v>
      </c>
      <c r="I12174" s="265" t="s">
        <v>2237</v>
      </c>
      <c r="J12174" s="265">
        <v>282.23</v>
      </c>
      <c r="K12174" s="83" t="str">
        <f>IFERROR(IFERROR(VLOOKUP(I12174,'DE-PARA'!B:D,3,0),VLOOKUP(I12174,'DE-PARA'!C:D,2,0)),"NÃO ENCONTRADO")</f>
        <v>Entrada Conta Aplicação (+)</v>
      </c>
      <c r="L12174" s="50" t="str">
        <f>VLOOKUP(K12174,'Base -Receita-Despesa'!$B:$AS,1,FALSE)</f>
        <v>ENTRADA CONTA APLICAÇÃO (+)</v>
      </c>
    </row>
    <row r="12175" spans="1:16" x14ac:dyDescent="0.3">
      <c r="A12175" s="82" t="str">
        <f t="shared" si="380"/>
        <v>2019</v>
      </c>
      <c r="B12175" s="260" t="s">
        <v>2228</v>
      </c>
      <c r="C12175" s="261" t="s">
        <v>138</v>
      </c>
      <c r="D12175" s="74" t="str">
        <f t="shared" si="381"/>
        <v>jan/2019</v>
      </c>
      <c r="E12175" s="264">
        <v>43480</v>
      </c>
      <c r="F12175" s="260" t="s">
        <v>1261</v>
      </c>
      <c r="G12175" s="260" t="s">
        <v>2229</v>
      </c>
      <c r="H12175" s="265" t="s">
        <v>2338</v>
      </c>
      <c r="I12175" s="265" t="s">
        <v>135</v>
      </c>
      <c r="J12175" s="265">
        <v>-99</v>
      </c>
      <c r="K12175" s="83" t="str">
        <f>IFERROR(IFERROR(VLOOKUP(I12175,'DE-PARA'!B:D,3,0),VLOOKUP(I12175,'DE-PARA'!C:D,2,0)),"NÃO ENCONTRADO")</f>
        <v>Outras Saídas</v>
      </c>
      <c r="L12175" s="50" t="str">
        <f>VLOOKUP(K12175,'Base -Receita-Despesa'!$B:$AS,1,FALSE)</f>
        <v>Outras Saídas</v>
      </c>
    </row>
    <row r="12176" spans="1:16" x14ac:dyDescent="0.3">
      <c r="A12176" s="82" t="str">
        <f t="shared" si="380"/>
        <v>2019</v>
      </c>
      <c r="B12176" s="260" t="s">
        <v>2228</v>
      </c>
      <c r="C12176" s="261" t="s">
        <v>138</v>
      </c>
      <c r="D12176" s="74" t="str">
        <f t="shared" si="381"/>
        <v>jan/2019</v>
      </c>
      <c r="E12176" s="264">
        <v>43480</v>
      </c>
      <c r="F12176" s="260" t="s">
        <v>1070</v>
      </c>
      <c r="G12176" s="260" t="s">
        <v>2229</v>
      </c>
      <c r="H12176" s="265" t="s">
        <v>1071</v>
      </c>
      <c r="I12176" s="265" t="s">
        <v>2237</v>
      </c>
      <c r="J12176" s="265">
        <v>99</v>
      </c>
      <c r="K12176" s="83" t="str">
        <f>IFERROR(IFERROR(VLOOKUP(I12176,'DE-PARA'!B:D,3,0),VLOOKUP(I12176,'DE-PARA'!C:D,2,0)),"NÃO ENCONTRADO")</f>
        <v>Entrada Conta Aplicação (+)</v>
      </c>
      <c r="L12176" s="50" t="str">
        <f>VLOOKUP(K12176,'Base -Receita-Despesa'!$B:$AS,1,FALSE)</f>
        <v>ENTRADA CONTA APLICAÇÃO (+)</v>
      </c>
    </row>
    <row r="12177" spans="1:12" x14ac:dyDescent="0.3">
      <c r="A12177" s="82" t="str">
        <f t="shared" si="380"/>
        <v>2019</v>
      </c>
      <c r="B12177" s="260" t="s">
        <v>2240</v>
      </c>
      <c r="C12177" s="261" t="s">
        <v>138</v>
      </c>
      <c r="D12177" s="74" t="str">
        <f t="shared" si="381"/>
        <v>jan/2019</v>
      </c>
      <c r="E12177" s="264">
        <v>43481</v>
      </c>
      <c r="F12177" s="260" t="s">
        <v>161</v>
      </c>
      <c r="G12177" s="260" t="s">
        <v>2229</v>
      </c>
      <c r="H12177" s="265" t="s">
        <v>161</v>
      </c>
      <c r="I12177" s="265" t="s">
        <v>2168</v>
      </c>
      <c r="J12177" s="266">
        <v>890895.63</v>
      </c>
      <c r="K12177" s="83" t="str">
        <f>IFERROR(IFERROR(VLOOKUP(I12177,'DE-PARA'!B:D,3,0),VLOOKUP(I12177,'DE-PARA'!C:D,2,0)),"NÃO ENCONTRADO")</f>
        <v>Repasses Contrato de Gestão</v>
      </c>
      <c r="L12177" s="50" t="str">
        <f>VLOOKUP(K12177,'Base -Receita-Despesa'!$B:$AS,1,FALSE)</f>
        <v>Repasses Contrato de Gestão</v>
      </c>
    </row>
    <row r="12178" spans="1:12" x14ac:dyDescent="0.3">
      <c r="A12178" s="82" t="str">
        <f t="shared" si="380"/>
        <v>2019</v>
      </c>
      <c r="B12178" s="260" t="s">
        <v>2240</v>
      </c>
      <c r="C12178" s="261" t="s">
        <v>138</v>
      </c>
      <c r="D12178" s="74" t="str">
        <f t="shared" si="381"/>
        <v>jan/2019</v>
      </c>
      <c r="E12178" s="264">
        <v>43481</v>
      </c>
      <c r="F12178" s="260" t="s">
        <v>1261</v>
      </c>
      <c r="G12178" s="260" t="s">
        <v>2229</v>
      </c>
      <c r="H12178" s="265" t="s">
        <v>2338</v>
      </c>
      <c r="I12178" s="265" t="s">
        <v>135</v>
      </c>
      <c r="J12178" s="265">
        <v>-49.5</v>
      </c>
      <c r="K12178" s="83" t="str">
        <f>IFERROR(IFERROR(VLOOKUP(I12178,'DE-PARA'!B:D,3,0),VLOOKUP(I12178,'DE-PARA'!C:D,2,0)),"NÃO ENCONTRADO")</f>
        <v>Outras Saídas</v>
      </c>
      <c r="L12178" s="50" t="str">
        <f>VLOOKUP(K12178,'Base -Receita-Despesa'!$B:$AS,1,FALSE)</f>
        <v>Outras Saídas</v>
      </c>
    </row>
    <row r="12179" spans="1:12" x14ac:dyDescent="0.3">
      <c r="A12179" s="82" t="str">
        <f t="shared" si="380"/>
        <v>2019</v>
      </c>
      <c r="B12179" s="260" t="s">
        <v>2240</v>
      </c>
      <c r="C12179" s="261" t="s">
        <v>138</v>
      </c>
      <c r="D12179" s="74" t="str">
        <f t="shared" si="381"/>
        <v>jan/2019</v>
      </c>
      <c r="E12179" s="264">
        <v>43481</v>
      </c>
      <c r="F12179" s="260" t="s">
        <v>1061</v>
      </c>
      <c r="G12179" s="260" t="s">
        <v>2229</v>
      </c>
      <c r="H12179" s="265" t="s">
        <v>4370</v>
      </c>
      <c r="I12179" s="265" t="s">
        <v>126</v>
      </c>
      <c r="J12179" s="266">
        <v>-500000</v>
      </c>
      <c r="K12179" s="83" t="str">
        <f>IFERROR(IFERROR(VLOOKUP(I12179,'DE-PARA'!B:D,3,0),VLOOKUP(I12179,'DE-PARA'!C:D,2,0)),"NÃO ENCONTRADO")</f>
        <v>TEV – Transferências Entre Contas (Entradas)</v>
      </c>
      <c r="L12179" s="50" t="str">
        <f>VLOOKUP(K12179,'Base -Receita-Despesa'!$B:$AS,1,FALSE)</f>
        <v>TEV – Transferências Entre Contas (Entradas)</v>
      </c>
    </row>
    <row r="12180" spans="1:12" x14ac:dyDescent="0.3">
      <c r="A12180" s="82" t="str">
        <f t="shared" si="380"/>
        <v>2019</v>
      </c>
      <c r="B12180" s="260" t="s">
        <v>2228</v>
      </c>
      <c r="C12180" s="261" t="s">
        <v>138</v>
      </c>
      <c r="D12180" s="74" t="str">
        <f t="shared" si="381"/>
        <v>jan/2019</v>
      </c>
      <c r="E12180" s="264">
        <v>43481</v>
      </c>
      <c r="F12180" s="260" t="s">
        <v>1061</v>
      </c>
      <c r="G12180" s="260" t="s">
        <v>2229</v>
      </c>
      <c r="H12180" s="265" t="s">
        <v>4371</v>
      </c>
      <c r="I12180" s="265" t="s">
        <v>2170</v>
      </c>
      <c r="J12180" s="266">
        <v>-94760.76</v>
      </c>
      <c r="K12180" s="83" t="str">
        <f>IFERROR(IFERROR(VLOOKUP(I12180,'DE-PARA'!B:D,3,0),VLOOKUP(I12180,'DE-PARA'!C:D,2,0)),"NÃO ENCONTRADO")</f>
        <v>Reembolso de Rateios(-)</v>
      </c>
      <c r="L12180" s="50" t="str">
        <f>VLOOKUP(K12180,'Base -Receita-Despesa'!$B:$AS,1,FALSE)</f>
        <v>Reembolso de Rateios(-)</v>
      </c>
    </row>
    <row r="12181" spans="1:12" x14ac:dyDescent="0.3">
      <c r="A12181" s="82" t="str">
        <f t="shared" si="380"/>
        <v>2019</v>
      </c>
      <c r="B12181" s="260" t="s">
        <v>2228</v>
      </c>
      <c r="C12181" s="261" t="s">
        <v>138</v>
      </c>
      <c r="D12181" s="74" t="str">
        <f t="shared" si="381"/>
        <v>jan/2019</v>
      </c>
      <c r="E12181" s="264">
        <v>43481</v>
      </c>
      <c r="F12181" s="260" t="s">
        <v>4372</v>
      </c>
      <c r="G12181" s="260" t="s">
        <v>2229</v>
      </c>
      <c r="H12181" s="265" t="s">
        <v>4373</v>
      </c>
      <c r="I12181" s="265" t="s">
        <v>141</v>
      </c>
      <c r="J12181" s="266">
        <v>-270996.40999999997</v>
      </c>
      <c r="K12181" s="83" t="str">
        <f>IFERROR(IFERROR(VLOOKUP(I12181,'DE-PARA'!B:D,3,0),VLOOKUP(I12181,'DE-PARA'!C:D,2,0)),"NÃO ENCONTRADO")</f>
        <v>Pessoal</v>
      </c>
      <c r="L12181" s="50" t="str">
        <f>VLOOKUP(K12181,'Base -Receita-Despesa'!$B:$AS,1,FALSE)</f>
        <v>Pessoal</v>
      </c>
    </row>
    <row r="12182" spans="1:12" x14ac:dyDescent="0.3">
      <c r="A12182" s="82" t="str">
        <f t="shared" si="380"/>
        <v>2019</v>
      </c>
      <c r="B12182" s="260" t="s">
        <v>2228</v>
      </c>
      <c r="C12182" s="261" t="s">
        <v>138</v>
      </c>
      <c r="D12182" s="74" t="str">
        <f t="shared" si="381"/>
        <v>jan/2019</v>
      </c>
      <c r="E12182" s="264">
        <v>43481</v>
      </c>
      <c r="F12182" s="260" t="s">
        <v>4372</v>
      </c>
      <c r="G12182" s="260" t="s">
        <v>2229</v>
      </c>
      <c r="H12182" s="265" t="s">
        <v>3063</v>
      </c>
      <c r="I12182" s="265" t="s">
        <v>141</v>
      </c>
      <c r="J12182" s="265">
        <v>-750</v>
      </c>
      <c r="K12182" s="83" t="str">
        <f>IFERROR(IFERROR(VLOOKUP(I12182,'DE-PARA'!B:D,3,0),VLOOKUP(I12182,'DE-PARA'!C:D,2,0)),"NÃO ENCONTRADO")</f>
        <v>Pessoal</v>
      </c>
      <c r="L12182" s="50" t="str">
        <f>VLOOKUP(K12182,'Base -Receita-Despesa'!$B:$AS,1,FALSE)</f>
        <v>Pessoal</v>
      </c>
    </row>
    <row r="12183" spans="1:12" x14ac:dyDescent="0.3">
      <c r="A12183" s="82" t="str">
        <f t="shared" si="380"/>
        <v>2019</v>
      </c>
      <c r="B12183" s="260" t="s">
        <v>2228</v>
      </c>
      <c r="C12183" s="261" t="s">
        <v>138</v>
      </c>
      <c r="D12183" s="74" t="str">
        <f t="shared" si="381"/>
        <v>jan/2019</v>
      </c>
      <c r="E12183" s="264">
        <v>43481</v>
      </c>
      <c r="F12183" s="260" t="s">
        <v>1061</v>
      </c>
      <c r="G12183" s="260" t="s">
        <v>2229</v>
      </c>
      <c r="H12183" s="265" t="s">
        <v>4370</v>
      </c>
      <c r="I12183" s="265" t="s">
        <v>126</v>
      </c>
      <c r="J12183" s="266">
        <v>500000</v>
      </c>
      <c r="K12183" s="83" t="str">
        <f>IFERROR(IFERROR(VLOOKUP(I12183,'DE-PARA'!B:D,3,0),VLOOKUP(I12183,'DE-PARA'!C:D,2,0)),"NÃO ENCONTRADO")</f>
        <v>TEV – Transferências Entre Contas (Entradas)</v>
      </c>
      <c r="L12183" s="50" t="str">
        <f>VLOOKUP(K12183,'Base -Receita-Despesa'!$B:$AS,1,FALSE)</f>
        <v>TEV – Transferências Entre Contas (Entradas)</v>
      </c>
    </row>
    <row r="12184" spans="1:12" x14ac:dyDescent="0.3">
      <c r="A12184" s="82" t="str">
        <f t="shared" si="380"/>
        <v>2019</v>
      </c>
      <c r="B12184" s="260" t="s">
        <v>2240</v>
      </c>
      <c r="C12184" s="261" t="s">
        <v>138</v>
      </c>
      <c r="D12184" s="74" t="str">
        <f t="shared" si="381"/>
        <v>jan/2019</v>
      </c>
      <c r="E12184" s="264">
        <v>43482</v>
      </c>
      <c r="F12184" s="260" t="s">
        <v>1061</v>
      </c>
      <c r="G12184" s="260" t="s">
        <v>2229</v>
      </c>
      <c r="H12184" s="265" t="s">
        <v>4370</v>
      </c>
      <c r="I12184" s="265" t="s">
        <v>126</v>
      </c>
      <c r="J12184" s="266">
        <v>-390847.07</v>
      </c>
      <c r="K12184" s="83" t="str">
        <f>IFERROR(IFERROR(VLOOKUP(I12184,'DE-PARA'!B:D,3,0),VLOOKUP(I12184,'DE-PARA'!C:D,2,0)),"NÃO ENCONTRADO")</f>
        <v>TEV – Transferências Entre Contas (Entradas)</v>
      </c>
      <c r="L12184" s="50" t="str">
        <f>VLOOKUP(K12184,'Base -Receita-Despesa'!$B:$AS,1,FALSE)</f>
        <v>TEV – Transferências Entre Contas (Entradas)</v>
      </c>
    </row>
    <row r="12185" spans="1:12" x14ac:dyDescent="0.3">
      <c r="A12185" s="82" t="str">
        <f t="shared" si="380"/>
        <v>2019</v>
      </c>
      <c r="B12185" s="260" t="s">
        <v>2228</v>
      </c>
      <c r="C12185" s="261" t="s">
        <v>138</v>
      </c>
      <c r="D12185" s="74" t="str">
        <f t="shared" si="381"/>
        <v>jan/2019</v>
      </c>
      <c r="E12185" s="264">
        <v>43482</v>
      </c>
      <c r="F12185" s="260" t="s">
        <v>4372</v>
      </c>
      <c r="G12185" s="260" t="s">
        <v>2229</v>
      </c>
      <c r="H12185" s="265" t="s">
        <v>542</v>
      </c>
      <c r="I12185" s="265" t="s">
        <v>141</v>
      </c>
      <c r="J12185" s="266">
        <v>-6706.66</v>
      </c>
      <c r="K12185" s="83" t="str">
        <f>IFERROR(IFERROR(VLOOKUP(I12185,'DE-PARA'!B:D,3,0),VLOOKUP(I12185,'DE-PARA'!C:D,2,0)),"NÃO ENCONTRADO")</f>
        <v>Pessoal</v>
      </c>
      <c r="L12185" s="50" t="str">
        <f>VLOOKUP(K12185,'Base -Receita-Despesa'!$B:$AS,1,FALSE)</f>
        <v>Pessoal</v>
      </c>
    </row>
    <row r="12186" spans="1:12" x14ac:dyDescent="0.3">
      <c r="A12186" s="82" t="str">
        <f t="shared" si="380"/>
        <v>2019</v>
      </c>
      <c r="B12186" s="260" t="s">
        <v>2228</v>
      </c>
      <c r="C12186" s="261" t="s">
        <v>138</v>
      </c>
      <c r="D12186" s="74" t="str">
        <f t="shared" si="381"/>
        <v>jan/2019</v>
      </c>
      <c r="E12186" s="264">
        <v>43482</v>
      </c>
      <c r="F12186" s="260" t="s">
        <v>4374</v>
      </c>
      <c r="G12186" s="260" t="s">
        <v>2229</v>
      </c>
      <c r="H12186" s="265" t="s">
        <v>72</v>
      </c>
      <c r="I12186" s="265" t="s">
        <v>1064</v>
      </c>
      <c r="J12186" s="266">
        <v>-440000</v>
      </c>
      <c r="K12186" s="83" t="str">
        <f>IFERROR(IFERROR(VLOOKUP(I12186,'DE-PARA'!B:D,3,0),VLOOKUP(I12186,'DE-PARA'!C:D,2,0)),"NÃO ENCONTRADO")</f>
        <v>Saídas Da C/A Por Regates (-)</v>
      </c>
      <c r="L12186" s="50" t="str">
        <f>VLOOKUP(K12186,'Base -Receita-Despesa'!$B:$AS,1,FALSE)</f>
        <v>SAÍDAS DA C/A POR REGATES (-)</v>
      </c>
    </row>
    <row r="12187" spans="1:12" x14ac:dyDescent="0.3">
      <c r="A12187" s="82" t="str">
        <f t="shared" si="380"/>
        <v>2019</v>
      </c>
      <c r="B12187" s="260" t="s">
        <v>2228</v>
      </c>
      <c r="C12187" s="261" t="s">
        <v>138</v>
      </c>
      <c r="D12187" s="74" t="str">
        <f t="shared" si="381"/>
        <v>jan/2019</v>
      </c>
      <c r="E12187" s="264">
        <v>43482</v>
      </c>
      <c r="F12187" s="260" t="s">
        <v>1061</v>
      </c>
      <c r="G12187" s="260" t="s">
        <v>2229</v>
      </c>
      <c r="H12187" s="265" t="s">
        <v>4371</v>
      </c>
      <c r="I12187" s="265" t="s">
        <v>2170</v>
      </c>
      <c r="J12187" s="266">
        <v>-25421.1</v>
      </c>
      <c r="K12187" s="83" t="str">
        <f>IFERROR(IFERROR(VLOOKUP(I12187,'DE-PARA'!B:D,3,0),VLOOKUP(I12187,'DE-PARA'!C:D,2,0)),"NÃO ENCONTRADO")</f>
        <v>Reembolso de Rateios(-)</v>
      </c>
      <c r="L12187" s="50" t="str">
        <f>VLOOKUP(K12187,'Base -Receita-Despesa'!$B:$AS,1,FALSE)</f>
        <v>Reembolso de Rateios(-)</v>
      </c>
    </row>
    <row r="12188" spans="1:12" x14ac:dyDescent="0.3">
      <c r="A12188" s="82" t="str">
        <f t="shared" si="380"/>
        <v>2019</v>
      </c>
      <c r="B12188" s="260" t="s">
        <v>2228</v>
      </c>
      <c r="C12188" s="261" t="s">
        <v>138</v>
      </c>
      <c r="D12188" s="74" t="str">
        <f t="shared" si="381"/>
        <v>jan/2019</v>
      </c>
      <c r="E12188" s="264">
        <v>43482</v>
      </c>
      <c r="F12188" s="260" t="s">
        <v>254</v>
      </c>
      <c r="G12188" s="260" t="s">
        <v>2229</v>
      </c>
      <c r="H12188" s="265" t="s">
        <v>690</v>
      </c>
      <c r="I12188" s="265" t="s">
        <v>130</v>
      </c>
      <c r="J12188" s="266">
        <v>-5102.25</v>
      </c>
      <c r="K12188" s="83" t="str">
        <f>IFERROR(IFERROR(VLOOKUP(I12188,'DE-PARA'!B:D,3,0),VLOOKUP(I12188,'DE-PARA'!C:D,2,0)),"NÃO ENCONTRADO")</f>
        <v>Rescisões Trabalhistas</v>
      </c>
      <c r="L12188" s="50" t="str">
        <f>VLOOKUP(K12188,'Base -Receita-Despesa'!$B:$AS,1,FALSE)</f>
        <v>Rescisões Trabalhistas</v>
      </c>
    </row>
    <row r="12189" spans="1:12" x14ac:dyDescent="0.3">
      <c r="A12189" s="82" t="str">
        <f t="shared" si="380"/>
        <v>2019</v>
      </c>
      <c r="B12189" s="260" t="s">
        <v>2228</v>
      </c>
      <c r="C12189" s="261" t="s">
        <v>138</v>
      </c>
      <c r="D12189" s="74" t="str">
        <f t="shared" si="381"/>
        <v>jan/2019</v>
      </c>
      <c r="E12189" s="264">
        <v>43482</v>
      </c>
      <c r="F12189" s="260">
        <v>2618959</v>
      </c>
      <c r="G12189" s="260" t="s">
        <v>2229</v>
      </c>
      <c r="H12189" s="265" t="s">
        <v>2362</v>
      </c>
      <c r="I12189" s="265" t="s">
        <v>164</v>
      </c>
      <c r="J12189" s="265">
        <v>-39.81</v>
      </c>
      <c r="K12189" s="83" t="str">
        <f>IFERROR(IFERROR(VLOOKUP(I12189,'DE-PARA'!B:D,3,0),VLOOKUP(I12189,'DE-PARA'!C:D,2,0)),"NÃO ENCONTRADO")</f>
        <v>Concessionárias (água, luz e telefone)</v>
      </c>
      <c r="L12189" s="50" t="str">
        <f>VLOOKUP(K12189,'Base -Receita-Despesa'!$B:$AS,1,FALSE)</f>
        <v>Concessionárias (água, luz e telefone)</v>
      </c>
    </row>
    <row r="12190" spans="1:12" x14ac:dyDescent="0.3">
      <c r="A12190" s="82" t="str">
        <f t="shared" si="380"/>
        <v>2019</v>
      </c>
      <c r="B12190" s="260" t="s">
        <v>2228</v>
      </c>
      <c r="C12190" s="261" t="s">
        <v>138</v>
      </c>
      <c r="D12190" s="74" t="str">
        <f t="shared" si="381"/>
        <v>jan/2019</v>
      </c>
      <c r="E12190" s="264">
        <v>43482</v>
      </c>
      <c r="F12190" s="260">
        <v>2618959</v>
      </c>
      <c r="G12190" s="260" t="s">
        <v>2229</v>
      </c>
      <c r="H12190" s="265" t="s">
        <v>2362</v>
      </c>
      <c r="I12190" s="265" t="s">
        <v>562</v>
      </c>
      <c r="J12190" s="265">
        <v>-1.87</v>
      </c>
      <c r="K12190" s="83" t="str">
        <f>IFERROR(IFERROR(VLOOKUP(I12190,'DE-PARA'!B:D,3,0),VLOOKUP(I12190,'DE-PARA'!C:D,2,0)),"NÃO ENCONTRADO")</f>
        <v>Outras Saídas</v>
      </c>
      <c r="L12190" s="50" t="str">
        <f>VLOOKUP(K12190,'Base -Receita-Despesa'!$B:$AS,1,FALSE)</f>
        <v>Outras Saídas</v>
      </c>
    </row>
    <row r="12191" spans="1:12" x14ac:dyDescent="0.3">
      <c r="A12191" s="82" t="str">
        <f t="shared" si="380"/>
        <v>2019</v>
      </c>
      <c r="B12191" s="260" t="s">
        <v>2228</v>
      </c>
      <c r="C12191" s="261" t="s">
        <v>138</v>
      </c>
      <c r="D12191" s="74" t="str">
        <f t="shared" si="381"/>
        <v>jan/2019</v>
      </c>
      <c r="E12191" s="264">
        <v>43482</v>
      </c>
      <c r="F12191" s="260">
        <v>2589782</v>
      </c>
      <c r="G12191" s="260" t="s">
        <v>2229</v>
      </c>
      <c r="H12191" s="265" t="s">
        <v>2362</v>
      </c>
      <c r="I12191" s="265" t="s">
        <v>164</v>
      </c>
      <c r="J12191" s="265">
        <v>-40.659999999999997</v>
      </c>
      <c r="K12191" s="83" t="str">
        <f>IFERROR(IFERROR(VLOOKUP(I12191,'DE-PARA'!B:D,3,0),VLOOKUP(I12191,'DE-PARA'!C:D,2,0)),"NÃO ENCONTRADO")</f>
        <v>Concessionárias (água, luz e telefone)</v>
      </c>
      <c r="L12191" s="50" t="str">
        <f>VLOOKUP(K12191,'Base -Receita-Despesa'!$B:$AS,1,FALSE)</f>
        <v>Concessionárias (água, luz e telefone)</v>
      </c>
    </row>
    <row r="12192" spans="1:12" x14ac:dyDescent="0.3">
      <c r="A12192" s="82" t="str">
        <f t="shared" si="380"/>
        <v>2019</v>
      </c>
      <c r="B12192" s="260" t="s">
        <v>2228</v>
      </c>
      <c r="C12192" s="261" t="s">
        <v>138</v>
      </c>
      <c r="D12192" s="74" t="str">
        <f t="shared" si="381"/>
        <v>jan/2019</v>
      </c>
      <c r="E12192" s="264">
        <v>43482</v>
      </c>
      <c r="F12192" s="262" t="s">
        <v>131</v>
      </c>
      <c r="G12192" s="260" t="s">
        <v>2229</v>
      </c>
      <c r="H12192" s="265" t="s">
        <v>4375</v>
      </c>
      <c r="I12192" s="265" t="s">
        <v>133</v>
      </c>
      <c r="J12192" s="266">
        <v>-17387.189999999999</v>
      </c>
      <c r="K12192" s="83" t="str">
        <f>IFERROR(IFERROR(VLOOKUP(I12192,'DE-PARA'!B:D,3,0),VLOOKUP(I12192,'DE-PARA'!C:D,2,0)),"NÃO ENCONTRADO")</f>
        <v>Pessoal</v>
      </c>
      <c r="L12192" s="50" t="str">
        <f>VLOOKUP(K12192,'Base -Receita-Despesa'!$B:$AS,1,FALSE)</f>
        <v>Pessoal</v>
      </c>
    </row>
    <row r="12193" spans="1:12" x14ac:dyDescent="0.3">
      <c r="A12193" s="82" t="str">
        <f t="shared" si="380"/>
        <v>2019</v>
      </c>
      <c r="B12193" s="260" t="s">
        <v>2228</v>
      </c>
      <c r="C12193" s="261" t="s">
        <v>138</v>
      </c>
      <c r="D12193" s="74" t="str">
        <f t="shared" si="381"/>
        <v>jan/2019</v>
      </c>
      <c r="E12193" s="264">
        <v>43482</v>
      </c>
      <c r="F12193" s="260" t="s">
        <v>1061</v>
      </c>
      <c r="G12193" s="260" t="s">
        <v>2229</v>
      </c>
      <c r="H12193" s="267" t="s">
        <v>4370</v>
      </c>
      <c r="I12193" s="265" t="s">
        <v>126</v>
      </c>
      <c r="J12193" s="266">
        <v>390847.07</v>
      </c>
      <c r="K12193" s="83" t="str">
        <f>IFERROR(IFERROR(VLOOKUP(I12193,'DE-PARA'!B:D,3,0),VLOOKUP(I12193,'DE-PARA'!C:D,2,0)),"NÃO ENCONTRADO")</f>
        <v>TEV – Transferências Entre Contas (Entradas)</v>
      </c>
      <c r="L12193" s="50" t="str">
        <f>VLOOKUP(K12193,'Base -Receita-Despesa'!$B:$AS,1,FALSE)</f>
        <v>TEV – Transferências Entre Contas (Entradas)</v>
      </c>
    </row>
    <row r="12194" spans="1:12" x14ac:dyDescent="0.3">
      <c r="A12194" s="82" t="str">
        <f t="shared" si="380"/>
        <v>2019</v>
      </c>
      <c r="B12194" s="260" t="s">
        <v>2228</v>
      </c>
      <c r="C12194" s="261" t="s">
        <v>138</v>
      </c>
      <c r="D12194" s="74" t="str">
        <f t="shared" si="381"/>
        <v>jan/2019</v>
      </c>
      <c r="E12194" s="264">
        <v>43482</v>
      </c>
      <c r="F12194" s="260" t="s">
        <v>254</v>
      </c>
      <c r="G12194" s="260" t="s">
        <v>2229</v>
      </c>
      <c r="H12194" s="265" t="s">
        <v>2572</v>
      </c>
      <c r="I12194" s="265" t="s">
        <v>130</v>
      </c>
      <c r="J12194" s="266">
        <v>-1071.42</v>
      </c>
      <c r="K12194" s="83" t="str">
        <f>IFERROR(IFERROR(VLOOKUP(I12194,'DE-PARA'!B:D,3,0),VLOOKUP(I12194,'DE-PARA'!C:D,2,0)),"NÃO ENCONTRADO")</f>
        <v>Rescisões Trabalhistas</v>
      </c>
      <c r="L12194" s="50" t="str">
        <f>VLOOKUP(K12194,'Base -Receita-Despesa'!$B:$AS,1,FALSE)</f>
        <v>Rescisões Trabalhistas</v>
      </c>
    </row>
    <row r="12195" spans="1:12" x14ac:dyDescent="0.3">
      <c r="A12195" s="82" t="str">
        <f t="shared" si="380"/>
        <v>2019</v>
      </c>
      <c r="B12195" s="260" t="s">
        <v>2228</v>
      </c>
      <c r="C12195" s="261" t="s">
        <v>138</v>
      </c>
      <c r="D12195" s="74" t="str">
        <f t="shared" si="381"/>
        <v>jan/2019</v>
      </c>
      <c r="E12195" s="264">
        <v>43483</v>
      </c>
      <c r="F12195" s="260" t="s">
        <v>1261</v>
      </c>
      <c r="G12195" s="260" t="s">
        <v>2229</v>
      </c>
      <c r="H12195" s="265" t="s">
        <v>262</v>
      </c>
      <c r="I12195" s="265" t="s">
        <v>135</v>
      </c>
      <c r="J12195" s="265">
        <v>-129.15</v>
      </c>
      <c r="K12195" s="83" t="str">
        <f>IFERROR(IFERROR(VLOOKUP(I12195,'DE-PARA'!B:D,3,0),VLOOKUP(I12195,'DE-PARA'!C:D,2,0)),"NÃO ENCONTRADO")</f>
        <v>Outras Saídas</v>
      </c>
      <c r="L12195" s="50" t="str">
        <f>VLOOKUP(K12195,'Base -Receita-Despesa'!$B:$AS,1,FALSE)</f>
        <v>Outras Saídas</v>
      </c>
    </row>
    <row r="12196" spans="1:12" x14ac:dyDescent="0.3">
      <c r="A12196" s="82" t="str">
        <f t="shared" si="380"/>
        <v>2019</v>
      </c>
      <c r="B12196" s="260" t="s">
        <v>2228</v>
      </c>
      <c r="C12196" s="261" t="s">
        <v>138</v>
      </c>
      <c r="D12196" s="74" t="str">
        <f t="shared" si="381"/>
        <v>jan/2019</v>
      </c>
      <c r="E12196" s="264">
        <v>43483</v>
      </c>
      <c r="F12196" s="260">
        <v>4824</v>
      </c>
      <c r="G12196" s="260" t="s">
        <v>2229</v>
      </c>
      <c r="H12196" s="265" t="s">
        <v>4376</v>
      </c>
      <c r="I12196" s="265" t="s">
        <v>2186</v>
      </c>
      <c r="J12196" s="266">
        <v>-1200</v>
      </c>
      <c r="K12196" s="83" t="str">
        <f>IFERROR(IFERROR(VLOOKUP(I12196,'DE-PARA'!B:D,3,0),VLOOKUP(I12196,'DE-PARA'!C:D,2,0)),"NÃO ENCONTRADO")</f>
        <v>Materiais</v>
      </c>
      <c r="L12196" s="50" t="str">
        <f>VLOOKUP(K12196,'Base -Receita-Despesa'!$B:$AS,1,FALSE)</f>
        <v>Materiais</v>
      </c>
    </row>
    <row r="12197" spans="1:12" x14ac:dyDescent="0.3">
      <c r="A12197" s="82" t="str">
        <f t="shared" si="380"/>
        <v>2019</v>
      </c>
      <c r="B12197" s="260" t="s">
        <v>2228</v>
      </c>
      <c r="C12197" s="261" t="s">
        <v>138</v>
      </c>
      <c r="D12197" s="74" t="str">
        <f t="shared" si="381"/>
        <v>jan/2019</v>
      </c>
      <c r="E12197" s="264">
        <v>43483</v>
      </c>
      <c r="F12197" s="260">
        <v>4824</v>
      </c>
      <c r="G12197" s="260" t="s">
        <v>2229</v>
      </c>
      <c r="H12197" s="265" t="s">
        <v>4376</v>
      </c>
      <c r="I12197" s="265" t="s">
        <v>562</v>
      </c>
      <c r="J12197" s="265">
        <v>-44</v>
      </c>
      <c r="K12197" s="83" t="str">
        <f>IFERROR(IFERROR(VLOOKUP(I12197,'DE-PARA'!B:D,3,0),VLOOKUP(I12197,'DE-PARA'!C:D,2,0)),"NÃO ENCONTRADO")</f>
        <v>Outras Saídas</v>
      </c>
      <c r="L12197" s="50" t="str">
        <f>VLOOKUP(K12197,'Base -Receita-Despesa'!$B:$AS,1,FALSE)</f>
        <v>Outras Saídas</v>
      </c>
    </row>
    <row r="12198" spans="1:12" x14ac:dyDescent="0.3">
      <c r="A12198" s="82" t="str">
        <f t="shared" si="380"/>
        <v>2019</v>
      </c>
      <c r="B12198" s="260" t="s">
        <v>2228</v>
      </c>
      <c r="C12198" s="261" t="s">
        <v>138</v>
      </c>
      <c r="D12198" s="74" t="str">
        <f t="shared" si="381"/>
        <v>jan/2019</v>
      </c>
      <c r="E12198" s="264">
        <v>43483</v>
      </c>
      <c r="F12198" s="260" t="s">
        <v>4377</v>
      </c>
      <c r="G12198" s="260" t="s">
        <v>2229</v>
      </c>
      <c r="H12198" s="265" t="s">
        <v>4378</v>
      </c>
      <c r="I12198" s="265" t="s">
        <v>128</v>
      </c>
      <c r="J12198" s="266">
        <v>-38936.120000000003</v>
      </c>
      <c r="K12198" s="83" t="str">
        <f>IFERROR(IFERROR(VLOOKUP(I12198,'DE-PARA'!B:D,3,0),VLOOKUP(I12198,'DE-PARA'!C:D,2,0)),"NÃO ENCONTRADO")</f>
        <v>Encargos sobre Folha de Pagamento</v>
      </c>
      <c r="L12198" s="50" t="str">
        <f>VLOOKUP(K12198,'Base -Receita-Despesa'!$B:$AS,1,FALSE)</f>
        <v>Encargos sobre Folha de Pagamento</v>
      </c>
    </row>
    <row r="12199" spans="1:12" x14ac:dyDescent="0.3">
      <c r="A12199" s="82" t="str">
        <f t="shared" si="380"/>
        <v>2019</v>
      </c>
      <c r="B12199" s="260" t="s">
        <v>2228</v>
      </c>
      <c r="C12199" s="261" t="s">
        <v>138</v>
      </c>
      <c r="D12199" s="74" t="str">
        <f t="shared" si="381"/>
        <v>jan/2019</v>
      </c>
      <c r="E12199" s="264">
        <v>43483</v>
      </c>
      <c r="F12199" s="260" t="s">
        <v>4377</v>
      </c>
      <c r="G12199" s="260" t="s">
        <v>2229</v>
      </c>
      <c r="H12199" s="265" t="s">
        <v>4378</v>
      </c>
      <c r="I12199" s="265" t="s">
        <v>562</v>
      </c>
      <c r="J12199" s="266">
        <v>-2141.4899999999998</v>
      </c>
      <c r="K12199" s="83" t="str">
        <f>IFERROR(IFERROR(VLOOKUP(I12199,'DE-PARA'!B:D,3,0),VLOOKUP(I12199,'DE-PARA'!C:D,2,0)),"NÃO ENCONTRADO")</f>
        <v>Outras Saídas</v>
      </c>
      <c r="L12199" s="50" t="str">
        <f>VLOOKUP(K12199,'Base -Receita-Despesa'!$B:$AS,1,FALSE)</f>
        <v>Outras Saídas</v>
      </c>
    </row>
    <row r="12200" spans="1:12" x14ac:dyDescent="0.3">
      <c r="A12200" s="82" t="str">
        <f t="shared" si="380"/>
        <v>2019</v>
      </c>
      <c r="B12200" s="260" t="s">
        <v>2228</v>
      </c>
      <c r="C12200" s="261" t="s">
        <v>138</v>
      </c>
      <c r="D12200" s="74" t="str">
        <f t="shared" si="381"/>
        <v>jan/2019</v>
      </c>
      <c r="E12200" s="264">
        <v>43483</v>
      </c>
      <c r="F12200" s="260">
        <v>1</v>
      </c>
      <c r="G12200" s="260" t="s">
        <v>2229</v>
      </c>
      <c r="H12200" s="265" t="s">
        <v>4379</v>
      </c>
      <c r="I12200" s="265" t="s">
        <v>2177</v>
      </c>
      <c r="J12200" s="266">
        <v>-18000</v>
      </c>
      <c r="K12200" s="83" t="str">
        <f>IFERROR(IFERROR(VLOOKUP(I12200,'DE-PARA'!B:D,3,0),VLOOKUP(I12200,'DE-PARA'!C:D,2,0)),"NÃO ENCONTRADO")</f>
        <v>Pessoal</v>
      </c>
      <c r="L12200" s="50" t="str">
        <f>VLOOKUP(K12200,'Base -Receita-Despesa'!$B:$AS,1,FALSE)</f>
        <v>Pessoal</v>
      </c>
    </row>
    <row r="12201" spans="1:12" x14ac:dyDescent="0.3">
      <c r="A12201" s="82" t="str">
        <f t="shared" si="380"/>
        <v>2019</v>
      </c>
      <c r="B12201" s="260" t="s">
        <v>2228</v>
      </c>
      <c r="C12201" s="261" t="s">
        <v>138</v>
      </c>
      <c r="D12201" s="74" t="str">
        <f t="shared" si="381"/>
        <v>jan/2019</v>
      </c>
      <c r="E12201" s="264">
        <v>43483</v>
      </c>
      <c r="F12201" s="260">
        <v>34921</v>
      </c>
      <c r="G12201" s="260" t="s">
        <v>2229</v>
      </c>
      <c r="H12201" s="265" t="s">
        <v>4380</v>
      </c>
      <c r="I12201" s="265" t="s">
        <v>120</v>
      </c>
      <c r="J12201" s="266">
        <v>-1500</v>
      </c>
      <c r="K12201" s="83" t="str">
        <f>IFERROR(IFERROR(VLOOKUP(I12201,'DE-PARA'!B:D,3,0),VLOOKUP(I12201,'DE-PARA'!C:D,2,0)),"NÃO ENCONTRADO")</f>
        <v>Serviços</v>
      </c>
      <c r="L12201" s="50" t="str">
        <f>VLOOKUP(K12201,'Base -Receita-Despesa'!$B:$AS,1,FALSE)</f>
        <v>Serviços</v>
      </c>
    </row>
    <row r="12202" spans="1:12" x14ac:dyDescent="0.3">
      <c r="A12202" s="82" t="str">
        <f t="shared" ref="A12202:A12265" si="382">IF(K12202="NÃO ENCONTRADO",0,RIGHT(D12202,4))</f>
        <v>2019</v>
      </c>
      <c r="B12202" s="260" t="s">
        <v>2228</v>
      </c>
      <c r="C12202" s="261" t="s">
        <v>138</v>
      </c>
      <c r="D12202" s="74" t="str">
        <f t="shared" si="381"/>
        <v>jan/2019</v>
      </c>
      <c r="E12202" s="264">
        <v>43483</v>
      </c>
      <c r="F12202" s="260"/>
      <c r="G12202" s="260" t="s">
        <v>2229</v>
      </c>
      <c r="H12202" s="265" t="s">
        <v>3363</v>
      </c>
      <c r="I12202" s="265" t="s">
        <v>2214</v>
      </c>
      <c r="J12202" s="265">
        <v>-158.19999999999999</v>
      </c>
      <c r="K12202" s="83" t="str">
        <f>IFERROR(IFERROR(VLOOKUP(I12202,'DE-PARA'!B:D,3,0),VLOOKUP(I12202,'DE-PARA'!C:D,2,0)),"NÃO ENCONTRADO")</f>
        <v>Outras Saídas</v>
      </c>
      <c r="L12202" s="50" t="str">
        <f>VLOOKUP(K12202,'Base -Receita-Despesa'!$B:$AS,1,FALSE)</f>
        <v>Outras Saídas</v>
      </c>
    </row>
    <row r="12203" spans="1:12" x14ac:dyDescent="0.3">
      <c r="A12203" s="82" t="str">
        <f t="shared" si="382"/>
        <v>2019</v>
      </c>
      <c r="B12203" s="260" t="s">
        <v>2228</v>
      </c>
      <c r="C12203" s="261" t="s">
        <v>138</v>
      </c>
      <c r="D12203" s="74" t="str">
        <f t="shared" si="381"/>
        <v>jan/2019</v>
      </c>
      <c r="E12203" s="264">
        <v>43483</v>
      </c>
      <c r="F12203" s="260">
        <v>6293</v>
      </c>
      <c r="G12203" s="260" t="s">
        <v>2229</v>
      </c>
      <c r="H12203" s="265" t="s">
        <v>2974</v>
      </c>
      <c r="I12203" s="265" t="s">
        <v>151</v>
      </c>
      <c r="J12203" s="265">
        <v>-620</v>
      </c>
      <c r="K12203" s="83" t="str">
        <f>IFERROR(IFERROR(VLOOKUP(I12203,'DE-PARA'!B:D,3,0),VLOOKUP(I12203,'DE-PARA'!C:D,2,0)),"NÃO ENCONTRADO")</f>
        <v>Concessionárias (água, luz e telefone)</v>
      </c>
      <c r="L12203" s="50" t="str">
        <f>VLOOKUP(K12203,'Base -Receita-Despesa'!$B:$AS,1,FALSE)</f>
        <v>Concessionárias (água, luz e telefone)</v>
      </c>
    </row>
    <row r="12204" spans="1:12" x14ac:dyDescent="0.3">
      <c r="A12204" s="82" t="str">
        <f t="shared" si="382"/>
        <v>2019</v>
      </c>
      <c r="B12204" s="260" t="s">
        <v>2228</v>
      </c>
      <c r="C12204" s="261" t="s">
        <v>138</v>
      </c>
      <c r="D12204" s="74" t="str">
        <f t="shared" si="381"/>
        <v>jan/2019</v>
      </c>
      <c r="E12204" s="264">
        <v>43483</v>
      </c>
      <c r="F12204" s="260">
        <v>12686</v>
      </c>
      <c r="G12204" s="260" t="s">
        <v>2229</v>
      </c>
      <c r="H12204" s="265" t="s">
        <v>2592</v>
      </c>
      <c r="I12204" s="265" t="s">
        <v>540</v>
      </c>
      <c r="J12204" s="266">
        <v>-1250</v>
      </c>
      <c r="K12204" s="83" t="str">
        <f>IFERROR(IFERROR(VLOOKUP(I12204,'DE-PARA'!B:D,3,0),VLOOKUP(I12204,'DE-PARA'!C:D,2,0)),"NÃO ENCONTRADO")</f>
        <v>Tributos, Taxas e Contribuições</v>
      </c>
      <c r="L12204" s="50" t="str">
        <f>VLOOKUP(K12204,'Base -Receita-Despesa'!$B:$AS,1,FALSE)</f>
        <v>Tributos, Taxas e Contribuições</v>
      </c>
    </row>
    <row r="12205" spans="1:12" x14ac:dyDescent="0.3">
      <c r="A12205" s="82" t="str">
        <f t="shared" si="382"/>
        <v>2019</v>
      </c>
      <c r="B12205" s="260" t="s">
        <v>2228</v>
      </c>
      <c r="C12205" s="261" t="s">
        <v>138</v>
      </c>
      <c r="D12205" s="74" t="str">
        <f t="shared" si="381"/>
        <v>jan/2019</v>
      </c>
      <c r="E12205" s="264">
        <v>43483</v>
      </c>
      <c r="F12205" s="260" t="s">
        <v>1070</v>
      </c>
      <c r="G12205" s="260" t="s">
        <v>2229</v>
      </c>
      <c r="H12205" s="265" t="s">
        <v>1071</v>
      </c>
      <c r="I12205" s="265" t="s">
        <v>2237</v>
      </c>
      <c r="J12205" s="266">
        <v>71057.539999999994</v>
      </c>
      <c r="K12205" s="83" t="str">
        <f>IFERROR(IFERROR(VLOOKUP(I12205,'DE-PARA'!B:D,3,0),VLOOKUP(I12205,'DE-PARA'!C:D,2,0)),"NÃO ENCONTRADO")</f>
        <v>Entrada Conta Aplicação (+)</v>
      </c>
      <c r="L12205" s="50" t="str">
        <f>VLOOKUP(K12205,'Base -Receita-Despesa'!$B:$AS,1,FALSE)</f>
        <v>ENTRADA CONTA APLICAÇÃO (+)</v>
      </c>
    </row>
    <row r="12206" spans="1:12" x14ac:dyDescent="0.3">
      <c r="A12206" s="82" t="str">
        <f t="shared" si="382"/>
        <v>2019</v>
      </c>
      <c r="B12206" s="260" t="s">
        <v>2228</v>
      </c>
      <c r="C12206" s="261" t="s">
        <v>138</v>
      </c>
      <c r="D12206" s="74" t="str">
        <f t="shared" si="381"/>
        <v>jan/2019</v>
      </c>
      <c r="E12206" s="264">
        <v>43483</v>
      </c>
      <c r="F12206" s="260">
        <v>2793324617</v>
      </c>
      <c r="G12206" s="260" t="s">
        <v>2229</v>
      </c>
      <c r="H12206" s="265" t="s">
        <v>3631</v>
      </c>
      <c r="I12206" s="265" t="s">
        <v>155</v>
      </c>
      <c r="J12206" s="266">
        <v>-4333.71</v>
      </c>
      <c r="K12206" s="83" t="str">
        <f>IFERROR(IFERROR(VLOOKUP(I12206,'DE-PARA'!B:D,3,0),VLOOKUP(I12206,'DE-PARA'!C:D,2,0)),"NÃO ENCONTRADO")</f>
        <v>Concessionárias (água, luz e telefone)</v>
      </c>
      <c r="L12206" s="50" t="str">
        <f>VLOOKUP(K12206,'Base -Receita-Despesa'!$B:$AS,1,FALSE)</f>
        <v>Concessionárias (água, luz e telefone)</v>
      </c>
    </row>
    <row r="12207" spans="1:12" x14ac:dyDescent="0.3">
      <c r="A12207" s="82" t="str">
        <f t="shared" si="382"/>
        <v>2019</v>
      </c>
      <c r="B12207" s="260" t="s">
        <v>2228</v>
      </c>
      <c r="C12207" s="261" t="s">
        <v>138</v>
      </c>
      <c r="D12207" s="74" t="str">
        <f t="shared" si="381"/>
        <v>jan/2019</v>
      </c>
      <c r="E12207" s="264">
        <v>43483</v>
      </c>
      <c r="F12207" s="260" t="s">
        <v>131</v>
      </c>
      <c r="G12207" s="260" t="s">
        <v>2229</v>
      </c>
      <c r="H12207" s="265" t="s">
        <v>883</v>
      </c>
      <c r="I12207" s="265" t="s">
        <v>133</v>
      </c>
      <c r="J12207" s="266">
        <v>-9659.5</v>
      </c>
      <c r="K12207" s="83" t="str">
        <f>IFERROR(IFERROR(VLOOKUP(I12207,'DE-PARA'!B:D,3,0),VLOOKUP(I12207,'DE-PARA'!C:D,2,0)),"NÃO ENCONTRADO")</f>
        <v>Pessoal</v>
      </c>
      <c r="L12207" s="50" t="str">
        <f>VLOOKUP(K12207,'Base -Receita-Despesa'!$B:$AS,1,FALSE)</f>
        <v>Pessoal</v>
      </c>
    </row>
    <row r="12208" spans="1:12" x14ac:dyDescent="0.3">
      <c r="A12208" s="82" t="str">
        <f t="shared" si="382"/>
        <v>2019</v>
      </c>
      <c r="B12208" s="260" t="s">
        <v>2228</v>
      </c>
      <c r="C12208" s="261" t="s">
        <v>138</v>
      </c>
      <c r="D12208" s="74" t="str">
        <f t="shared" si="381"/>
        <v>jan/2019</v>
      </c>
      <c r="E12208" s="264">
        <v>43483</v>
      </c>
      <c r="F12208" s="260">
        <v>118</v>
      </c>
      <c r="G12208" s="260" t="s">
        <v>2229</v>
      </c>
      <c r="H12208" s="265" t="s">
        <v>3270</v>
      </c>
      <c r="I12208" s="265" t="s">
        <v>2177</v>
      </c>
      <c r="J12208" s="266">
        <v>-6500</v>
      </c>
      <c r="K12208" s="83" t="str">
        <f>IFERROR(IFERROR(VLOOKUP(I12208,'DE-PARA'!B:D,3,0),VLOOKUP(I12208,'DE-PARA'!C:D,2,0)),"NÃO ENCONTRADO")</f>
        <v>Pessoal</v>
      </c>
      <c r="L12208" s="50" t="str">
        <f>VLOOKUP(K12208,'Base -Receita-Despesa'!$B:$AS,1,FALSE)</f>
        <v>Pessoal</v>
      </c>
    </row>
    <row r="12209" spans="1:12" x14ac:dyDescent="0.3">
      <c r="A12209" s="82" t="str">
        <f t="shared" si="382"/>
        <v>2019</v>
      </c>
      <c r="B12209" s="260" t="s">
        <v>2228</v>
      </c>
      <c r="C12209" s="261" t="s">
        <v>138</v>
      </c>
      <c r="D12209" s="74" t="str">
        <f t="shared" si="381"/>
        <v>jan/2019</v>
      </c>
      <c r="E12209" s="264">
        <v>43483</v>
      </c>
      <c r="F12209" s="260" t="s">
        <v>1261</v>
      </c>
      <c r="G12209" s="260" t="s">
        <v>2229</v>
      </c>
      <c r="H12209" s="265" t="s">
        <v>4381</v>
      </c>
      <c r="I12209" s="265" t="s">
        <v>135</v>
      </c>
      <c r="J12209" s="265">
        <v>-9.5</v>
      </c>
      <c r="K12209" s="83" t="str">
        <f>IFERROR(IFERROR(VLOOKUP(I12209,'DE-PARA'!B:D,3,0),VLOOKUP(I12209,'DE-PARA'!C:D,2,0)),"NÃO ENCONTRADO")</f>
        <v>Outras Saídas</v>
      </c>
      <c r="L12209" s="50" t="str">
        <f>VLOOKUP(K12209,'Base -Receita-Despesa'!$B:$AS,1,FALSE)</f>
        <v>Outras Saídas</v>
      </c>
    </row>
    <row r="12210" spans="1:12" x14ac:dyDescent="0.3">
      <c r="A12210" s="82" t="str">
        <f t="shared" si="382"/>
        <v>2019</v>
      </c>
      <c r="B12210" s="260" t="s">
        <v>2228</v>
      </c>
      <c r="C12210" s="261" t="s">
        <v>138</v>
      </c>
      <c r="D12210" s="74" t="str">
        <f t="shared" si="381"/>
        <v>jan/2019</v>
      </c>
      <c r="E12210" s="264">
        <v>43483</v>
      </c>
      <c r="F12210" s="260" t="s">
        <v>1261</v>
      </c>
      <c r="G12210" s="260" t="s">
        <v>2229</v>
      </c>
      <c r="H12210" s="265" t="s">
        <v>2250</v>
      </c>
      <c r="I12210" s="265" t="s">
        <v>135</v>
      </c>
      <c r="J12210" s="265">
        <v>-9.5</v>
      </c>
      <c r="K12210" s="83" t="str">
        <f>IFERROR(IFERROR(VLOOKUP(I12210,'DE-PARA'!B:D,3,0),VLOOKUP(I12210,'DE-PARA'!C:D,2,0)),"NÃO ENCONTRADO")</f>
        <v>Outras Saídas</v>
      </c>
      <c r="L12210" s="50" t="str">
        <f>VLOOKUP(K12210,'Base -Receita-Despesa'!$B:$AS,1,FALSE)</f>
        <v>Outras Saídas</v>
      </c>
    </row>
    <row r="12211" spans="1:12" x14ac:dyDescent="0.3">
      <c r="A12211" s="82" t="str">
        <f t="shared" si="382"/>
        <v>2019</v>
      </c>
      <c r="B12211" s="260" t="s">
        <v>2228</v>
      </c>
      <c r="C12211" s="261" t="s">
        <v>138</v>
      </c>
      <c r="D12211" s="74" t="str">
        <f t="shared" si="381"/>
        <v>jan/2019</v>
      </c>
      <c r="E12211" s="264">
        <v>43483</v>
      </c>
      <c r="F12211" s="260" t="s">
        <v>1261</v>
      </c>
      <c r="G12211" s="260" t="s">
        <v>2229</v>
      </c>
      <c r="H12211" s="265" t="s">
        <v>2250</v>
      </c>
      <c r="I12211" s="265" t="s">
        <v>135</v>
      </c>
      <c r="J12211" s="265">
        <v>-9.5</v>
      </c>
      <c r="K12211" s="83" t="str">
        <f>IFERROR(IFERROR(VLOOKUP(I12211,'DE-PARA'!B:D,3,0),VLOOKUP(I12211,'DE-PARA'!C:D,2,0)),"NÃO ENCONTRADO")</f>
        <v>Outras Saídas</v>
      </c>
      <c r="L12211" s="50" t="str">
        <f>VLOOKUP(K12211,'Base -Receita-Despesa'!$B:$AS,1,FALSE)</f>
        <v>Outras Saídas</v>
      </c>
    </row>
    <row r="12212" spans="1:12" x14ac:dyDescent="0.3">
      <c r="A12212" s="82" t="str">
        <f t="shared" si="382"/>
        <v>2019</v>
      </c>
      <c r="B12212" s="260" t="s">
        <v>2228</v>
      </c>
      <c r="C12212" s="261" t="s">
        <v>138</v>
      </c>
      <c r="D12212" s="74" t="str">
        <f t="shared" si="381"/>
        <v>jan/2019</v>
      </c>
      <c r="E12212" s="264">
        <v>43483</v>
      </c>
      <c r="F12212" s="260" t="s">
        <v>1261</v>
      </c>
      <c r="G12212" s="260" t="s">
        <v>2229</v>
      </c>
      <c r="H12212" s="265" t="s">
        <v>2250</v>
      </c>
      <c r="I12212" s="265" t="s">
        <v>135</v>
      </c>
      <c r="J12212" s="265">
        <v>-9.5</v>
      </c>
      <c r="K12212" s="83" t="str">
        <f>IFERROR(IFERROR(VLOOKUP(I12212,'DE-PARA'!B:D,3,0),VLOOKUP(I12212,'DE-PARA'!C:D,2,0)),"NÃO ENCONTRADO")</f>
        <v>Outras Saídas</v>
      </c>
      <c r="L12212" s="50" t="str">
        <f>VLOOKUP(K12212,'Base -Receita-Despesa'!$B:$AS,1,FALSE)</f>
        <v>Outras Saídas</v>
      </c>
    </row>
    <row r="12213" spans="1:12" x14ac:dyDescent="0.3">
      <c r="A12213" s="82" t="str">
        <f t="shared" si="382"/>
        <v>2019</v>
      </c>
      <c r="B12213" s="260" t="s">
        <v>2228</v>
      </c>
      <c r="C12213" s="261" t="s">
        <v>138</v>
      </c>
      <c r="D12213" s="74" t="str">
        <f t="shared" si="381"/>
        <v>jan/2019</v>
      </c>
      <c r="E12213" s="264">
        <v>43483</v>
      </c>
      <c r="F12213" s="260" t="s">
        <v>1261</v>
      </c>
      <c r="G12213" s="260" t="s">
        <v>2229</v>
      </c>
      <c r="H12213" s="265" t="s">
        <v>2250</v>
      </c>
      <c r="I12213" s="265" t="s">
        <v>135</v>
      </c>
      <c r="J12213" s="265">
        <v>-9.5</v>
      </c>
      <c r="K12213" s="83" t="str">
        <f>IFERROR(IFERROR(VLOOKUP(I12213,'DE-PARA'!B:D,3,0),VLOOKUP(I12213,'DE-PARA'!C:D,2,0)),"NÃO ENCONTRADO")</f>
        <v>Outras Saídas</v>
      </c>
      <c r="L12213" s="50" t="str">
        <f>VLOOKUP(K12213,'Base -Receita-Despesa'!$B:$AS,1,FALSE)</f>
        <v>Outras Saídas</v>
      </c>
    </row>
    <row r="12214" spans="1:12" x14ac:dyDescent="0.3">
      <c r="A12214" s="82" t="str">
        <f t="shared" si="382"/>
        <v>2019</v>
      </c>
      <c r="B12214" s="260" t="s">
        <v>2228</v>
      </c>
      <c r="C12214" s="261" t="s">
        <v>138</v>
      </c>
      <c r="D12214" s="74" t="str">
        <f t="shared" si="381"/>
        <v>jan/2019</v>
      </c>
      <c r="E12214" s="264">
        <v>43483</v>
      </c>
      <c r="F12214" s="260" t="s">
        <v>1261</v>
      </c>
      <c r="G12214" s="260" t="s">
        <v>2229</v>
      </c>
      <c r="H12214" s="265" t="s">
        <v>2250</v>
      </c>
      <c r="I12214" s="265" t="s">
        <v>135</v>
      </c>
      <c r="J12214" s="265">
        <v>-9.5</v>
      </c>
      <c r="K12214" s="83" t="str">
        <f>IFERROR(IFERROR(VLOOKUP(I12214,'DE-PARA'!B:D,3,0),VLOOKUP(I12214,'DE-PARA'!C:D,2,0)),"NÃO ENCONTRADO")</f>
        <v>Outras Saídas</v>
      </c>
      <c r="L12214" s="50" t="str">
        <f>VLOOKUP(K12214,'Base -Receita-Despesa'!$B:$AS,1,FALSE)</f>
        <v>Outras Saídas</v>
      </c>
    </row>
    <row r="12215" spans="1:12" x14ac:dyDescent="0.3">
      <c r="A12215" s="82" t="str">
        <f t="shared" si="382"/>
        <v>2019</v>
      </c>
      <c r="B12215" s="260" t="s">
        <v>2228</v>
      </c>
      <c r="C12215" s="261" t="s">
        <v>138</v>
      </c>
      <c r="D12215" s="74" t="str">
        <f t="shared" si="381"/>
        <v>jan/2019</v>
      </c>
      <c r="E12215" s="264">
        <v>43483</v>
      </c>
      <c r="F12215" s="260" t="s">
        <v>1261</v>
      </c>
      <c r="G12215" s="260" t="s">
        <v>2229</v>
      </c>
      <c r="H12215" s="265" t="s">
        <v>2250</v>
      </c>
      <c r="I12215" s="265" t="s">
        <v>135</v>
      </c>
      <c r="J12215" s="265">
        <v>-9.5</v>
      </c>
      <c r="K12215" s="83" t="str">
        <f>IFERROR(IFERROR(VLOOKUP(I12215,'DE-PARA'!B:D,3,0),VLOOKUP(I12215,'DE-PARA'!C:D,2,0)),"NÃO ENCONTRADO")</f>
        <v>Outras Saídas</v>
      </c>
      <c r="L12215" s="50" t="str">
        <f>VLOOKUP(K12215,'Base -Receita-Despesa'!$B:$AS,1,FALSE)</f>
        <v>Outras Saídas</v>
      </c>
    </row>
    <row r="12216" spans="1:12" x14ac:dyDescent="0.3">
      <c r="A12216" s="82" t="str">
        <f t="shared" si="382"/>
        <v>2019</v>
      </c>
      <c r="B12216" s="260" t="s">
        <v>2228</v>
      </c>
      <c r="C12216" s="261" t="s">
        <v>138</v>
      </c>
      <c r="D12216" s="74" t="str">
        <f t="shared" si="381"/>
        <v>jan/2019</v>
      </c>
      <c r="E12216" s="264">
        <v>43483</v>
      </c>
      <c r="F12216" s="260">
        <v>86727</v>
      </c>
      <c r="G12216" s="260" t="s">
        <v>2229</v>
      </c>
      <c r="H12216" s="265" t="s">
        <v>4382</v>
      </c>
      <c r="I12216" s="265" t="s">
        <v>2184</v>
      </c>
      <c r="J12216" s="266">
        <v>-3290</v>
      </c>
      <c r="K12216" s="83" t="str">
        <f>IFERROR(IFERROR(VLOOKUP(I12216,'DE-PARA'!B:D,3,0),VLOOKUP(I12216,'DE-PARA'!C:D,2,0)),"NÃO ENCONTRADO")</f>
        <v>Materiais</v>
      </c>
      <c r="L12216" s="50" t="str">
        <f>VLOOKUP(K12216,'Base -Receita-Despesa'!$B:$AS,1,FALSE)</f>
        <v>Materiais</v>
      </c>
    </row>
    <row r="12217" spans="1:12" x14ac:dyDescent="0.3">
      <c r="A12217" s="82" t="str">
        <f t="shared" si="382"/>
        <v>2019</v>
      </c>
      <c r="B12217" s="260" t="s">
        <v>2228</v>
      </c>
      <c r="C12217" s="261" t="s">
        <v>138</v>
      </c>
      <c r="D12217" s="74" t="str">
        <f t="shared" si="381"/>
        <v>jan/2019</v>
      </c>
      <c r="E12217" s="264">
        <v>43483</v>
      </c>
      <c r="F12217" s="260">
        <v>326329706</v>
      </c>
      <c r="G12217" s="260" t="s">
        <v>2229</v>
      </c>
      <c r="H12217" s="265" t="s">
        <v>2470</v>
      </c>
      <c r="I12217" s="265" t="s">
        <v>190</v>
      </c>
      <c r="J12217" s="265">
        <v>-74.89</v>
      </c>
      <c r="K12217" s="83" t="str">
        <f>IFERROR(IFERROR(VLOOKUP(I12217,'DE-PARA'!B:D,3,0),VLOOKUP(I12217,'DE-PARA'!C:D,2,0)),"NÃO ENCONTRADO")</f>
        <v>Concessionárias (água, luz e telefone)</v>
      </c>
      <c r="L12217" s="50" t="str">
        <f>VLOOKUP(K12217,'Base -Receita-Despesa'!$B:$AS,1,FALSE)</f>
        <v>Concessionárias (água, luz e telefone)</v>
      </c>
    </row>
    <row r="12218" spans="1:12" x14ac:dyDescent="0.3">
      <c r="A12218" s="82" t="str">
        <f t="shared" si="382"/>
        <v>2019</v>
      </c>
      <c r="B12218" s="260" t="s">
        <v>2228</v>
      </c>
      <c r="C12218" s="261" t="s">
        <v>138</v>
      </c>
      <c r="D12218" s="74" t="str">
        <f t="shared" si="381"/>
        <v>jan/2019</v>
      </c>
      <c r="E12218" s="264">
        <v>43483</v>
      </c>
      <c r="F12218" s="260">
        <v>3248950600</v>
      </c>
      <c r="G12218" s="260" t="s">
        <v>2229</v>
      </c>
      <c r="H12218" s="265" t="s">
        <v>2470</v>
      </c>
      <c r="I12218" s="265" t="s">
        <v>190</v>
      </c>
      <c r="J12218" s="265">
        <v>-278.87</v>
      </c>
      <c r="K12218" s="83" t="str">
        <f>IFERROR(IFERROR(VLOOKUP(I12218,'DE-PARA'!B:D,3,0),VLOOKUP(I12218,'DE-PARA'!C:D,2,0)),"NÃO ENCONTRADO")</f>
        <v>Concessionárias (água, luz e telefone)</v>
      </c>
      <c r="L12218" s="50" t="str">
        <f>VLOOKUP(K12218,'Base -Receita-Despesa'!$B:$AS,1,FALSE)</f>
        <v>Concessionárias (água, luz e telefone)</v>
      </c>
    </row>
    <row r="12219" spans="1:12" x14ac:dyDescent="0.3">
      <c r="A12219" s="82" t="str">
        <f t="shared" si="382"/>
        <v>2019</v>
      </c>
      <c r="B12219" s="260" t="s">
        <v>2228</v>
      </c>
      <c r="C12219" s="261" t="s">
        <v>138</v>
      </c>
      <c r="D12219" s="74" t="str">
        <f t="shared" si="381"/>
        <v>jan/2019</v>
      </c>
      <c r="E12219" s="264">
        <v>43483</v>
      </c>
      <c r="F12219" s="260">
        <v>324913602</v>
      </c>
      <c r="G12219" s="260" t="s">
        <v>2229</v>
      </c>
      <c r="H12219" s="265" t="s">
        <v>2470</v>
      </c>
      <c r="I12219" s="265" t="s">
        <v>190</v>
      </c>
      <c r="J12219" s="266">
        <v>-1110.0899999999999</v>
      </c>
      <c r="K12219" s="83" t="str">
        <f>IFERROR(IFERROR(VLOOKUP(I12219,'DE-PARA'!B:D,3,0),VLOOKUP(I12219,'DE-PARA'!C:D,2,0)),"NÃO ENCONTRADO")</f>
        <v>Concessionárias (água, luz e telefone)</v>
      </c>
      <c r="L12219" s="50" t="str">
        <f>VLOOKUP(K12219,'Base -Receita-Despesa'!$B:$AS,1,FALSE)</f>
        <v>Concessionárias (água, luz e telefone)</v>
      </c>
    </row>
    <row r="12220" spans="1:12" x14ac:dyDescent="0.3">
      <c r="A12220" s="82" t="str">
        <f t="shared" si="382"/>
        <v>2019</v>
      </c>
      <c r="B12220" s="260" t="s">
        <v>2228</v>
      </c>
      <c r="C12220" s="261" t="s">
        <v>138</v>
      </c>
      <c r="D12220" s="74" t="str">
        <f t="shared" si="381"/>
        <v>jan/2019</v>
      </c>
      <c r="E12220" s="264">
        <v>43483</v>
      </c>
      <c r="F12220" s="260">
        <v>66242</v>
      </c>
      <c r="G12220" s="260" t="s">
        <v>2229</v>
      </c>
      <c r="H12220" s="265" t="s">
        <v>4383</v>
      </c>
      <c r="I12220" s="265" t="s">
        <v>2182</v>
      </c>
      <c r="J12220" s="265">
        <v>-866.66</v>
      </c>
      <c r="K12220" s="83" t="str">
        <f>IFERROR(IFERROR(VLOOKUP(I12220,'DE-PARA'!B:D,3,0),VLOOKUP(I12220,'DE-PARA'!C:D,2,0)),"NÃO ENCONTRADO")</f>
        <v>Materiais</v>
      </c>
      <c r="L12220" s="50" t="str">
        <f>VLOOKUP(K12220,'Base -Receita-Despesa'!$B:$AS,1,FALSE)</f>
        <v>Materiais</v>
      </c>
    </row>
    <row r="12221" spans="1:12" x14ac:dyDescent="0.3">
      <c r="A12221" s="82" t="str">
        <f t="shared" si="382"/>
        <v>2019</v>
      </c>
      <c r="B12221" s="260" t="s">
        <v>2228</v>
      </c>
      <c r="C12221" s="261" t="s">
        <v>138</v>
      </c>
      <c r="D12221" s="74" t="str">
        <f t="shared" si="381"/>
        <v>jan/2019</v>
      </c>
      <c r="E12221" s="264">
        <v>43483</v>
      </c>
      <c r="F12221" s="260">
        <v>66041</v>
      </c>
      <c r="G12221" s="260" t="s">
        <v>2229</v>
      </c>
      <c r="H12221" s="265" t="s">
        <v>4383</v>
      </c>
      <c r="I12221" s="265" t="s">
        <v>2183</v>
      </c>
      <c r="J12221" s="266">
        <v>-2020</v>
      </c>
      <c r="K12221" s="83" t="str">
        <f>IFERROR(IFERROR(VLOOKUP(I12221,'DE-PARA'!B:D,3,0),VLOOKUP(I12221,'DE-PARA'!C:D,2,0)),"NÃO ENCONTRADO")</f>
        <v>Materiais</v>
      </c>
      <c r="L12221" s="50" t="str">
        <f>VLOOKUP(K12221,'Base -Receita-Despesa'!$B:$AS,1,FALSE)</f>
        <v>Materiais</v>
      </c>
    </row>
    <row r="12222" spans="1:12" x14ac:dyDescent="0.3">
      <c r="A12222" s="82" t="str">
        <f t="shared" si="382"/>
        <v>2019</v>
      </c>
      <c r="B12222" s="260" t="s">
        <v>2228</v>
      </c>
      <c r="C12222" s="261" t="s">
        <v>138</v>
      </c>
      <c r="D12222" s="74" t="str">
        <f t="shared" si="381"/>
        <v>jan/2019</v>
      </c>
      <c r="E12222" s="264">
        <v>43483</v>
      </c>
      <c r="F12222" s="260">
        <v>66043</v>
      </c>
      <c r="G12222" s="260" t="s">
        <v>2330</v>
      </c>
      <c r="H12222" s="265" t="s">
        <v>4383</v>
      </c>
      <c r="I12222" s="265" t="s">
        <v>2183</v>
      </c>
      <c r="J12222" s="265">
        <v>-149.77000000000001</v>
      </c>
      <c r="K12222" s="83" t="str">
        <f>IFERROR(IFERROR(VLOOKUP(I12222,'DE-PARA'!B:D,3,0),VLOOKUP(I12222,'DE-PARA'!C:D,2,0)),"NÃO ENCONTRADO")</f>
        <v>Materiais</v>
      </c>
      <c r="L12222" s="50" t="str">
        <f>VLOOKUP(K12222,'Base -Receita-Despesa'!$B:$AS,1,FALSE)</f>
        <v>Materiais</v>
      </c>
    </row>
    <row r="12223" spans="1:12" x14ac:dyDescent="0.3">
      <c r="A12223" s="82" t="str">
        <f t="shared" si="382"/>
        <v>2019</v>
      </c>
      <c r="B12223" s="260" t="s">
        <v>2228</v>
      </c>
      <c r="C12223" s="261" t="s">
        <v>138</v>
      </c>
      <c r="D12223" s="74" t="str">
        <f t="shared" si="381"/>
        <v>jan/2019</v>
      </c>
      <c r="E12223" s="264">
        <v>43483</v>
      </c>
      <c r="F12223" s="260">
        <v>66239</v>
      </c>
      <c r="G12223" s="260" t="s">
        <v>2229</v>
      </c>
      <c r="H12223" s="265" t="s">
        <v>4383</v>
      </c>
      <c r="I12223" s="265" t="s">
        <v>2183</v>
      </c>
      <c r="J12223" s="266">
        <v>-2020</v>
      </c>
      <c r="K12223" s="83" t="str">
        <f>IFERROR(IFERROR(VLOOKUP(I12223,'DE-PARA'!B:D,3,0),VLOOKUP(I12223,'DE-PARA'!C:D,2,0)),"NÃO ENCONTRADO")</f>
        <v>Materiais</v>
      </c>
      <c r="L12223" s="50" t="str">
        <f>VLOOKUP(K12223,'Base -Receita-Despesa'!$B:$AS,1,FALSE)</f>
        <v>Materiais</v>
      </c>
    </row>
    <row r="12224" spans="1:12" x14ac:dyDescent="0.3">
      <c r="A12224" s="82" t="str">
        <f t="shared" si="382"/>
        <v>2019</v>
      </c>
      <c r="B12224" s="260" t="s">
        <v>2228</v>
      </c>
      <c r="C12224" s="261" t="s">
        <v>138</v>
      </c>
      <c r="D12224" s="74" t="str">
        <f t="shared" si="381"/>
        <v>jan/2019</v>
      </c>
      <c r="E12224" s="264">
        <v>43483</v>
      </c>
      <c r="F12224" s="260">
        <v>66240</v>
      </c>
      <c r="G12224" s="260" t="s">
        <v>2229</v>
      </c>
      <c r="H12224" s="265" t="s">
        <v>4383</v>
      </c>
      <c r="I12224" s="265" t="s">
        <v>2183</v>
      </c>
      <c r="J12224" s="266">
        <v>-2315.4899999999998</v>
      </c>
      <c r="K12224" s="83" t="str">
        <f>IFERROR(IFERROR(VLOOKUP(I12224,'DE-PARA'!B:D,3,0),VLOOKUP(I12224,'DE-PARA'!C:D,2,0)),"NÃO ENCONTRADO")</f>
        <v>Materiais</v>
      </c>
      <c r="L12224" s="50" t="str">
        <f>VLOOKUP(K12224,'Base -Receita-Despesa'!$B:$AS,1,FALSE)</f>
        <v>Materiais</v>
      </c>
    </row>
    <row r="12225" spans="1:12" x14ac:dyDescent="0.3">
      <c r="A12225" s="82" t="str">
        <f t="shared" si="382"/>
        <v>2019</v>
      </c>
      <c r="B12225" s="260" t="s">
        <v>2228</v>
      </c>
      <c r="C12225" s="261" t="s">
        <v>138</v>
      </c>
      <c r="D12225" s="74" t="str">
        <f t="shared" si="381"/>
        <v>jan/2019</v>
      </c>
      <c r="E12225" s="264">
        <v>43483</v>
      </c>
      <c r="F12225" s="260">
        <v>66040</v>
      </c>
      <c r="G12225" s="260" t="s">
        <v>2229</v>
      </c>
      <c r="H12225" s="265" t="s">
        <v>4383</v>
      </c>
      <c r="I12225" s="265" t="s">
        <v>2183</v>
      </c>
      <c r="J12225" s="266">
        <v>-2962.04</v>
      </c>
      <c r="K12225" s="83" t="str">
        <f>IFERROR(IFERROR(VLOOKUP(I12225,'DE-PARA'!B:D,3,0),VLOOKUP(I12225,'DE-PARA'!C:D,2,0)),"NÃO ENCONTRADO")</f>
        <v>Materiais</v>
      </c>
      <c r="L12225" s="50" t="str">
        <f>VLOOKUP(K12225,'Base -Receita-Despesa'!$B:$AS,1,FALSE)</f>
        <v>Materiais</v>
      </c>
    </row>
    <row r="12226" spans="1:12" x14ac:dyDescent="0.3">
      <c r="A12226" s="82" t="str">
        <f t="shared" si="382"/>
        <v>2019</v>
      </c>
      <c r="B12226" s="260" t="s">
        <v>2228</v>
      </c>
      <c r="C12226" s="261" t="s">
        <v>138</v>
      </c>
      <c r="D12226" s="74" t="str">
        <f t="shared" si="381"/>
        <v>jan/2019</v>
      </c>
      <c r="E12226" s="264">
        <v>43486</v>
      </c>
      <c r="F12226" s="260">
        <v>4119</v>
      </c>
      <c r="G12226" s="260" t="s">
        <v>2229</v>
      </c>
      <c r="H12226" s="265" t="s">
        <v>2335</v>
      </c>
      <c r="I12226" s="265" t="s">
        <v>200</v>
      </c>
      <c r="J12226" s="266">
        <v>-63059.7</v>
      </c>
      <c r="K12226" s="83" t="str">
        <f>IFERROR(IFERROR(VLOOKUP(I12226,'DE-PARA'!B:D,3,0),VLOOKUP(I12226,'DE-PARA'!C:D,2,0)),"NÃO ENCONTRADO")</f>
        <v>Serviços</v>
      </c>
      <c r="L12226" s="50" t="str">
        <f>VLOOKUP(K12226,'Base -Receita-Despesa'!$B:$AS,1,FALSE)</f>
        <v>Serviços</v>
      </c>
    </row>
    <row r="12227" spans="1:12" x14ac:dyDescent="0.3">
      <c r="A12227" s="82" t="str">
        <f t="shared" si="382"/>
        <v>2019</v>
      </c>
      <c r="B12227" s="260" t="s">
        <v>2228</v>
      </c>
      <c r="C12227" s="261" t="s">
        <v>138</v>
      </c>
      <c r="D12227" s="74" t="str">
        <f t="shared" si="381"/>
        <v>jan/2019</v>
      </c>
      <c r="E12227" s="264">
        <v>43486</v>
      </c>
      <c r="F12227" s="260">
        <v>14823</v>
      </c>
      <c r="G12227" s="260" t="s">
        <v>2229</v>
      </c>
      <c r="H12227" s="265" t="s">
        <v>4384</v>
      </c>
      <c r="I12227" s="265" t="s">
        <v>200</v>
      </c>
      <c r="J12227" s="266">
        <v>-8355.51</v>
      </c>
      <c r="K12227" s="83" t="str">
        <f>IFERROR(IFERROR(VLOOKUP(I12227,'DE-PARA'!B:D,3,0),VLOOKUP(I12227,'DE-PARA'!C:D,2,0)),"NÃO ENCONTRADO")</f>
        <v>Serviços</v>
      </c>
      <c r="L12227" s="50" t="str">
        <f>VLOOKUP(K12227,'Base -Receita-Despesa'!$B:$AS,1,FALSE)</f>
        <v>Serviços</v>
      </c>
    </row>
    <row r="12228" spans="1:12" x14ac:dyDescent="0.3">
      <c r="A12228" s="82" t="str">
        <f t="shared" si="382"/>
        <v>2019</v>
      </c>
      <c r="B12228" s="260" t="s">
        <v>2228</v>
      </c>
      <c r="C12228" s="261" t="s">
        <v>138</v>
      </c>
      <c r="D12228" s="74" t="str">
        <f t="shared" ref="D12228:D12291" si="383">TEXT(E12228,"mmm/aaaa")</f>
        <v>jan/2019</v>
      </c>
      <c r="E12228" s="264">
        <v>43486</v>
      </c>
      <c r="F12228" s="260">
        <v>88417</v>
      </c>
      <c r="G12228" s="260" t="s">
        <v>2229</v>
      </c>
      <c r="H12228" s="265" t="s">
        <v>2336</v>
      </c>
      <c r="I12228" s="265" t="s">
        <v>2192</v>
      </c>
      <c r="J12228" s="266">
        <v>-5486.04</v>
      </c>
      <c r="K12228" s="83" t="str">
        <f>IFERROR(IFERROR(VLOOKUP(I12228,'DE-PARA'!B:D,3,0),VLOOKUP(I12228,'DE-PARA'!C:D,2,0)),"NÃO ENCONTRADO")</f>
        <v>Materiais</v>
      </c>
      <c r="L12228" s="50" t="str">
        <f>VLOOKUP(K12228,'Base -Receita-Despesa'!$B:$AS,1,FALSE)</f>
        <v>Materiais</v>
      </c>
    </row>
    <row r="12229" spans="1:12" x14ac:dyDescent="0.3">
      <c r="A12229" s="82" t="str">
        <f t="shared" si="382"/>
        <v>2019</v>
      </c>
      <c r="B12229" s="260" t="s">
        <v>2228</v>
      </c>
      <c r="C12229" s="261" t="s">
        <v>138</v>
      </c>
      <c r="D12229" s="74" t="str">
        <f t="shared" si="383"/>
        <v>jan/2019</v>
      </c>
      <c r="E12229" s="264">
        <v>43486</v>
      </c>
      <c r="F12229" s="260" t="s">
        <v>1261</v>
      </c>
      <c r="G12229" s="260" t="s">
        <v>2229</v>
      </c>
      <c r="H12229" s="265" t="s">
        <v>262</v>
      </c>
      <c r="I12229" s="265" t="s">
        <v>135</v>
      </c>
      <c r="J12229" s="265">
        <v>-6.15</v>
      </c>
      <c r="K12229" s="83" t="str">
        <f>IFERROR(IFERROR(VLOOKUP(I12229,'DE-PARA'!B:D,3,0),VLOOKUP(I12229,'DE-PARA'!C:D,2,0)),"NÃO ENCONTRADO")</f>
        <v>Outras Saídas</v>
      </c>
      <c r="L12229" s="50" t="str">
        <f>VLOOKUP(K12229,'Base -Receita-Despesa'!$B:$AS,1,FALSE)</f>
        <v>Outras Saídas</v>
      </c>
    </row>
    <row r="12230" spans="1:12" x14ac:dyDescent="0.3">
      <c r="A12230" s="82" t="str">
        <f t="shared" si="382"/>
        <v>2019</v>
      </c>
      <c r="B12230" s="260" t="s">
        <v>2228</v>
      </c>
      <c r="C12230" s="261" t="s">
        <v>138</v>
      </c>
      <c r="D12230" s="74" t="str">
        <f t="shared" si="383"/>
        <v>jan/2019</v>
      </c>
      <c r="E12230" s="264">
        <v>43486</v>
      </c>
      <c r="F12230" s="260">
        <v>149</v>
      </c>
      <c r="G12230" s="260" t="s">
        <v>2229</v>
      </c>
      <c r="H12230" s="265" t="s">
        <v>2353</v>
      </c>
      <c r="I12230" s="265" t="s">
        <v>188</v>
      </c>
      <c r="J12230" s="266">
        <v>-20358.88</v>
      </c>
      <c r="K12230" s="83" t="str">
        <f>IFERROR(IFERROR(VLOOKUP(I12230,'DE-PARA'!B:D,3,0),VLOOKUP(I12230,'DE-PARA'!C:D,2,0)),"NÃO ENCONTRADO")</f>
        <v>Serviços</v>
      </c>
      <c r="L12230" s="50" t="str">
        <f>VLOOKUP(K12230,'Base -Receita-Despesa'!$B:$AS,1,FALSE)</f>
        <v>Serviços</v>
      </c>
    </row>
    <row r="12231" spans="1:12" x14ac:dyDescent="0.3">
      <c r="A12231" s="82" t="str">
        <f t="shared" si="382"/>
        <v>2019</v>
      </c>
      <c r="B12231" s="260" t="s">
        <v>2228</v>
      </c>
      <c r="C12231" s="261" t="s">
        <v>138</v>
      </c>
      <c r="D12231" s="74" t="str">
        <f t="shared" si="383"/>
        <v>jan/2019</v>
      </c>
      <c r="E12231" s="264">
        <v>43486</v>
      </c>
      <c r="F12231" s="260">
        <v>150</v>
      </c>
      <c r="G12231" s="260" t="s">
        <v>2229</v>
      </c>
      <c r="H12231" s="265" t="s">
        <v>2353</v>
      </c>
      <c r="I12231" s="265" t="s">
        <v>179</v>
      </c>
      <c r="J12231" s="266">
        <v>-43871.89</v>
      </c>
      <c r="K12231" s="83" t="str">
        <f>IFERROR(IFERROR(VLOOKUP(I12231,'DE-PARA'!B:D,3,0),VLOOKUP(I12231,'DE-PARA'!C:D,2,0)),"NÃO ENCONTRADO")</f>
        <v>Serviços</v>
      </c>
      <c r="L12231" s="50" t="str">
        <f>VLOOKUP(K12231,'Base -Receita-Despesa'!$B:$AS,1,FALSE)</f>
        <v>Serviços</v>
      </c>
    </row>
    <row r="12232" spans="1:12" x14ac:dyDescent="0.3">
      <c r="A12232" s="82" t="str">
        <f t="shared" si="382"/>
        <v>2019</v>
      </c>
      <c r="B12232" s="260" t="s">
        <v>2228</v>
      </c>
      <c r="C12232" s="261" t="s">
        <v>138</v>
      </c>
      <c r="D12232" s="74" t="str">
        <f t="shared" si="383"/>
        <v>jan/2019</v>
      </c>
      <c r="E12232" s="264">
        <v>43486</v>
      </c>
      <c r="F12232" s="260">
        <v>64</v>
      </c>
      <c r="G12232" s="260" t="s">
        <v>2229</v>
      </c>
      <c r="H12232" s="265" t="s">
        <v>3242</v>
      </c>
      <c r="I12232" s="265" t="s">
        <v>2212</v>
      </c>
      <c r="J12232" s="266">
        <v>-19452</v>
      </c>
      <c r="K12232" s="83" t="str">
        <f>IFERROR(IFERROR(VLOOKUP(I12232,'DE-PARA'!B:D,3,0),VLOOKUP(I12232,'DE-PARA'!C:D,2,0)),"NÃO ENCONTRADO")</f>
        <v>Serviços</v>
      </c>
      <c r="L12232" s="50" t="str">
        <f>VLOOKUP(K12232,'Base -Receita-Despesa'!$B:$AS,1,FALSE)</f>
        <v>Serviços</v>
      </c>
    </row>
    <row r="12233" spans="1:12" x14ac:dyDescent="0.3">
      <c r="A12233" s="82" t="str">
        <f t="shared" si="382"/>
        <v>2019</v>
      </c>
      <c r="B12233" s="260" t="s">
        <v>2228</v>
      </c>
      <c r="C12233" s="261" t="s">
        <v>138</v>
      </c>
      <c r="D12233" s="74" t="str">
        <f t="shared" si="383"/>
        <v>jan/2019</v>
      </c>
      <c r="E12233" s="264">
        <v>43486</v>
      </c>
      <c r="F12233" s="260">
        <v>1818</v>
      </c>
      <c r="G12233" s="260" t="s">
        <v>2229</v>
      </c>
      <c r="H12233" s="265" t="s">
        <v>2394</v>
      </c>
      <c r="I12233" s="265" t="s">
        <v>2192</v>
      </c>
      <c r="J12233" s="265">
        <v>-820.84</v>
      </c>
      <c r="K12233" s="83" t="str">
        <f>IFERROR(IFERROR(VLOOKUP(I12233,'DE-PARA'!B:D,3,0),VLOOKUP(I12233,'DE-PARA'!C:D,2,0)),"NÃO ENCONTRADO")</f>
        <v>Materiais</v>
      </c>
      <c r="L12233" s="50" t="str">
        <f>VLOOKUP(K12233,'Base -Receita-Despesa'!$B:$AS,1,FALSE)</f>
        <v>Materiais</v>
      </c>
    </row>
    <row r="12234" spans="1:12" x14ac:dyDescent="0.3">
      <c r="A12234" s="82" t="str">
        <f t="shared" si="382"/>
        <v>2019</v>
      </c>
      <c r="B12234" s="260" t="s">
        <v>2228</v>
      </c>
      <c r="C12234" s="261" t="s">
        <v>138</v>
      </c>
      <c r="D12234" s="74" t="str">
        <f t="shared" si="383"/>
        <v>jan/2019</v>
      </c>
      <c r="E12234" s="264">
        <v>43486</v>
      </c>
      <c r="F12234" s="260">
        <v>426</v>
      </c>
      <c r="G12234" s="260" t="s">
        <v>2229</v>
      </c>
      <c r="H12234" s="265" t="s">
        <v>4385</v>
      </c>
      <c r="I12234" s="265" t="s">
        <v>120</v>
      </c>
      <c r="J12234" s="266">
        <v>-42620</v>
      </c>
      <c r="K12234" s="83" t="str">
        <f>IFERROR(IFERROR(VLOOKUP(I12234,'DE-PARA'!B:D,3,0),VLOOKUP(I12234,'DE-PARA'!C:D,2,0)),"NÃO ENCONTRADO")</f>
        <v>Serviços</v>
      </c>
      <c r="L12234" s="50" t="str">
        <f>VLOOKUP(K12234,'Base -Receita-Despesa'!$B:$AS,1,FALSE)</f>
        <v>Serviços</v>
      </c>
    </row>
    <row r="12235" spans="1:12" x14ac:dyDescent="0.3">
      <c r="A12235" s="82" t="str">
        <f t="shared" si="382"/>
        <v>2019</v>
      </c>
      <c r="B12235" s="260" t="s">
        <v>2228</v>
      </c>
      <c r="C12235" s="261" t="s">
        <v>138</v>
      </c>
      <c r="D12235" s="74" t="str">
        <f t="shared" si="383"/>
        <v>jan/2019</v>
      </c>
      <c r="E12235" s="264">
        <v>43486</v>
      </c>
      <c r="F12235" s="260" t="s">
        <v>1070</v>
      </c>
      <c r="G12235" s="260" t="s">
        <v>2229</v>
      </c>
      <c r="H12235" s="265" t="s">
        <v>1071</v>
      </c>
      <c r="I12235" s="265" t="s">
        <v>2237</v>
      </c>
      <c r="J12235" s="266">
        <v>216607.01</v>
      </c>
      <c r="K12235" s="83" t="str">
        <f>IFERROR(IFERROR(VLOOKUP(I12235,'DE-PARA'!B:D,3,0),VLOOKUP(I12235,'DE-PARA'!C:D,2,0)),"NÃO ENCONTRADO")</f>
        <v>Entrada Conta Aplicação (+)</v>
      </c>
      <c r="L12235" s="50" t="str">
        <f>VLOOKUP(K12235,'Base -Receita-Despesa'!$B:$AS,1,FALSE)</f>
        <v>ENTRADA CONTA APLICAÇÃO (+)</v>
      </c>
    </row>
    <row r="12236" spans="1:12" x14ac:dyDescent="0.3">
      <c r="A12236" s="82" t="str">
        <f t="shared" si="382"/>
        <v>2019</v>
      </c>
      <c r="B12236" s="260" t="s">
        <v>2228</v>
      </c>
      <c r="C12236" s="261" t="s">
        <v>138</v>
      </c>
      <c r="D12236" s="74" t="str">
        <f t="shared" si="383"/>
        <v>jan/2019</v>
      </c>
      <c r="E12236" s="264">
        <v>43486</v>
      </c>
      <c r="F12236" s="260">
        <v>334</v>
      </c>
      <c r="G12236" s="260" t="s">
        <v>2229</v>
      </c>
      <c r="H12236" s="265" t="s">
        <v>2395</v>
      </c>
      <c r="I12236" s="265" t="s">
        <v>215</v>
      </c>
      <c r="J12236" s="266">
        <v>-12500</v>
      </c>
      <c r="K12236" s="83" t="str">
        <f>IFERROR(IFERROR(VLOOKUP(I12236,'DE-PARA'!B:D,3,0),VLOOKUP(I12236,'DE-PARA'!C:D,2,0)),"NÃO ENCONTRADO")</f>
        <v>Serviços</v>
      </c>
      <c r="L12236" s="50" t="str">
        <f>VLOOKUP(K12236,'Base -Receita-Despesa'!$B:$AS,1,FALSE)</f>
        <v>Serviços</v>
      </c>
    </row>
    <row r="12237" spans="1:12" x14ac:dyDescent="0.3">
      <c r="A12237" s="82" t="str">
        <f t="shared" si="382"/>
        <v>2019</v>
      </c>
      <c r="B12237" s="260" t="s">
        <v>2228</v>
      </c>
      <c r="C12237" s="261" t="s">
        <v>138</v>
      </c>
      <c r="D12237" s="74" t="str">
        <f t="shared" si="383"/>
        <v>jan/2019</v>
      </c>
      <c r="E12237" s="264">
        <v>43486</v>
      </c>
      <c r="F12237" s="260" t="s">
        <v>1261</v>
      </c>
      <c r="G12237" s="260" t="s">
        <v>2229</v>
      </c>
      <c r="H12237" s="265" t="s">
        <v>2250</v>
      </c>
      <c r="I12237" s="265" t="s">
        <v>135</v>
      </c>
      <c r="J12237" s="265">
        <v>-9.5</v>
      </c>
      <c r="K12237" s="83" t="str">
        <f>IFERROR(IFERROR(VLOOKUP(I12237,'DE-PARA'!B:D,3,0),VLOOKUP(I12237,'DE-PARA'!C:D,2,0)),"NÃO ENCONTRADO")</f>
        <v>Outras Saídas</v>
      </c>
      <c r="L12237" s="50" t="str">
        <f>VLOOKUP(K12237,'Base -Receita-Despesa'!$B:$AS,1,FALSE)</f>
        <v>Outras Saídas</v>
      </c>
    </row>
    <row r="12238" spans="1:12" x14ac:dyDescent="0.3">
      <c r="A12238" s="82" t="str">
        <f t="shared" si="382"/>
        <v>2019</v>
      </c>
      <c r="B12238" s="260" t="s">
        <v>2228</v>
      </c>
      <c r="C12238" s="261" t="s">
        <v>138</v>
      </c>
      <c r="D12238" s="74" t="str">
        <f t="shared" si="383"/>
        <v>jan/2019</v>
      </c>
      <c r="E12238" s="264">
        <v>43486</v>
      </c>
      <c r="F12238" s="260" t="s">
        <v>1261</v>
      </c>
      <c r="G12238" s="260" t="s">
        <v>2229</v>
      </c>
      <c r="H12238" s="265" t="s">
        <v>2250</v>
      </c>
      <c r="I12238" s="265" t="s">
        <v>135</v>
      </c>
      <c r="J12238" s="265">
        <v>-9.5</v>
      </c>
      <c r="K12238" s="83" t="str">
        <f>IFERROR(IFERROR(VLOOKUP(I12238,'DE-PARA'!B:D,3,0),VLOOKUP(I12238,'DE-PARA'!C:D,2,0)),"NÃO ENCONTRADO")</f>
        <v>Outras Saídas</v>
      </c>
      <c r="L12238" s="50" t="str">
        <f>VLOOKUP(K12238,'Base -Receita-Despesa'!$B:$AS,1,FALSE)</f>
        <v>Outras Saídas</v>
      </c>
    </row>
    <row r="12239" spans="1:12" x14ac:dyDescent="0.3">
      <c r="A12239" s="82" t="str">
        <f t="shared" si="382"/>
        <v>2019</v>
      </c>
      <c r="B12239" s="260" t="s">
        <v>2228</v>
      </c>
      <c r="C12239" s="261" t="s">
        <v>138</v>
      </c>
      <c r="D12239" s="74" t="str">
        <f t="shared" si="383"/>
        <v>jan/2019</v>
      </c>
      <c r="E12239" s="264">
        <v>43486</v>
      </c>
      <c r="F12239" s="260" t="s">
        <v>1261</v>
      </c>
      <c r="G12239" s="260" t="s">
        <v>2229</v>
      </c>
      <c r="H12239" s="265" t="s">
        <v>2250</v>
      </c>
      <c r="I12239" s="265" t="s">
        <v>135</v>
      </c>
      <c r="J12239" s="265">
        <v>-9.5</v>
      </c>
      <c r="K12239" s="83" t="str">
        <f>IFERROR(IFERROR(VLOOKUP(I12239,'DE-PARA'!B:D,3,0),VLOOKUP(I12239,'DE-PARA'!C:D,2,0)),"NÃO ENCONTRADO")</f>
        <v>Outras Saídas</v>
      </c>
      <c r="L12239" s="50" t="str">
        <f>VLOOKUP(K12239,'Base -Receita-Despesa'!$B:$AS,1,FALSE)</f>
        <v>Outras Saídas</v>
      </c>
    </row>
    <row r="12240" spans="1:12" x14ac:dyDescent="0.3">
      <c r="A12240" s="82" t="str">
        <f t="shared" si="382"/>
        <v>2019</v>
      </c>
      <c r="B12240" s="260" t="s">
        <v>2228</v>
      </c>
      <c r="C12240" s="261" t="s">
        <v>138</v>
      </c>
      <c r="D12240" s="74" t="str">
        <f t="shared" si="383"/>
        <v>jan/2019</v>
      </c>
      <c r="E12240" s="264">
        <v>43486</v>
      </c>
      <c r="F12240" s="260" t="s">
        <v>1261</v>
      </c>
      <c r="G12240" s="260" t="s">
        <v>2229</v>
      </c>
      <c r="H12240" s="265" t="s">
        <v>2250</v>
      </c>
      <c r="I12240" s="265" t="s">
        <v>135</v>
      </c>
      <c r="J12240" s="265">
        <v>-9.5</v>
      </c>
      <c r="K12240" s="83" t="str">
        <f>IFERROR(IFERROR(VLOOKUP(I12240,'DE-PARA'!B:D,3,0),VLOOKUP(I12240,'DE-PARA'!C:D,2,0)),"NÃO ENCONTRADO")</f>
        <v>Outras Saídas</v>
      </c>
      <c r="L12240" s="50" t="str">
        <f>VLOOKUP(K12240,'Base -Receita-Despesa'!$B:$AS,1,FALSE)</f>
        <v>Outras Saídas</v>
      </c>
    </row>
    <row r="12241" spans="1:12" x14ac:dyDescent="0.3">
      <c r="A12241" s="82" t="str">
        <f t="shared" si="382"/>
        <v>2019</v>
      </c>
      <c r="B12241" s="260" t="s">
        <v>2228</v>
      </c>
      <c r="C12241" s="261" t="s">
        <v>138</v>
      </c>
      <c r="D12241" s="74" t="str">
        <f t="shared" si="383"/>
        <v>jan/2019</v>
      </c>
      <c r="E12241" s="264">
        <v>43486</v>
      </c>
      <c r="F12241" s="260" t="s">
        <v>1261</v>
      </c>
      <c r="G12241" s="260" t="s">
        <v>2229</v>
      </c>
      <c r="H12241" s="265" t="s">
        <v>2250</v>
      </c>
      <c r="I12241" s="265" t="s">
        <v>135</v>
      </c>
      <c r="J12241" s="265">
        <v>-9.5</v>
      </c>
      <c r="K12241" s="83" t="str">
        <f>IFERROR(IFERROR(VLOOKUP(I12241,'DE-PARA'!B:D,3,0),VLOOKUP(I12241,'DE-PARA'!C:D,2,0)),"NÃO ENCONTRADO")</f>
        <v>Outras Saídas</v>
      </c>
      <c r="L12241" s="50" t="str">
        <f>VLOOKUP(K12241,'Base -Receita-Despesa'!$B:$AS,1,FALSE)</f>
        <v>Outras Saídas</v>
      </c>
    </row>
    <row r="12242" spans="1:12" x14ac:dyDescent="0.3">
      <c r="A12242" s="82" t="str">
        <f t="shared" si="382"/>
        <v>2019</v>
      </c>
      <c r="B12242" s="260" t="s">
        <v>2228</v>
      </c>
      <c r="C12242" s="261" t="s">
        <v>138</v>
      </c>
      <c r="D12242" s="74" t="str">
        <f t="shared" si="383"/>
        <v>jan/2019</v>
      </c>
      <c r="E12242" s="264">
        <v>43486</v>
      </c>
      <c r="F12242" s="260" t="s">
        <v>1261</v>
      </c>
      <c r="G12242" s="260" t="s">
        <v>2229</v>
      </c>
      <c r="H12242" s="265" t="s">
        <v>2250</v>
      </c>
      <c r="I12242" s="265" t="s">
        <v>135</v>
      </c>
      <c r="J12242" s="265">
        <v>-9.5</v>
      </c>
      <c r="K12242" s="83" t="str">
        <f>IFERROR(IFERROR(VLOOKUP(I12242,'DE-PARA'!B:D,3,0),VLOOKUP(I12242,'DE-PARA'!C:D,2,0)),"NÃO ENCONTRADO")</f>
        <v>Outras Saídas</v>
      </c>
      <c r="L12242" s="50" t="str">
        <f>VLOOKUP(K12242,'Base -Receita-Despesa'!$B:$AS,1,FALSE)</f>
        <v>Outras Saídas</v>
      </c>
    </row>
    <row r="12243" spans="1:12" x14ac:dyDescent="0.3">
      <c r="A12243" s="82" t="str">
        <f t="shared" si="382"/>
        <v>2019</v>
      </c>
      <c r="B12243" s="260" t="s">
        <v>2228</v>
      </c>
      <c r="C12243" s="261" t="s">
        <v>138</v>
      </c>
      <c r="D12243" s="74" t="str">
        <f t="shared" si="383"/>
        <v>jan/2019</v>
      </c>
      <c r="E12243" s="264">
        <v>43486</v>
      </c>
      <c r="F12243" s="260" t="s">
        <v>1261</v>
      </c>
      <c r="G12243" s="260" t="s">
        <v>2229</v>
      </c>
      <c r="H12243" s="265" t="s">
        <v>2250</v>
      </c>
      <c r="I12243" s="265" t="s">
        <v>135</v>
      </c>
      <c r="J12243" s="265">
        <v>-9.5</v>
      </c>
      <c r="K12243" s="83" t="str">
        <f>IFERROR(IFERROR(VLOOKUP(I12243,'DE-PARA'!B:D,3,0),VLOOKUP(I12243,'DE-PARA'!C:D,2,0)),"NÃO ENCONTRADO")</f>
        <v>Outras Saídas</v>
      </c>
      <c r="L12243" s="50" t="str">
        <f>VLOOKUP(K12243,'Base -Receita-Despesa'!$B:$AS,1,FALSE)</f>
        <v>Outras Saídas</v>
      </c>
    </row>
    <row r="12244" spans="1:12" x14ac:dyDescent="0.3">
      <c r="A12244" s="82" t="str">
        <f t="shared" si="382"/>
        <v>2019</v>
      </c>
      <c r="B12244" s="260" t="s">
        <v>2228</v>
      </c>
      <c r="C12244" s="261" t="s">
        <v>138</v>
      </c>
      <c r="D12244" s="74" t="str">
        <f t="shared" si="383"/>
        <v>jan/2019</v>
      </c>
      <c r="E12244" s="264">
        <v>43486</v>
      </c>
      <c r="F12244" s="260" t="s">
        <v>1261</v>
      </c>
      <c r="G12244" s="260" t="s">
        <v>2229</v>
      </c>
      <c r="H12244" s="265" t="s">
        <v>2250</v>
      </c>
      <c r="I12244" s="265" t="s">
        <v>135</v>
      </c>
      <c r="J12244" s="265">
        <v>-9.5</v>
      </c>
      <c r="K12244" s="83" t="str">
        <f>IFERROR(IFERROR(VLOOKUP(I12244,'DE-PARA'!B:D,3,0),VLOOKUP(I12244,'DE-PARA'!C:D,2,0)),"NÃO ENCONTRADO")</f>
        <v>Outras Saídas</v>
      </c>
      <c r="L12244" s="50" t="str">
        <f>VLOOKUP(K12244,'Base -Receita-Despesa'!$B:$AS,1,FALSE)</f>
        <v>Outras Saídas</v>
      </c>
    </row>
    <row r="12245" spans="1:12" x14ac:dyDescent="0.3">
      <c r="A12245" s="82" t="str">
        <f t="shared" si="382"/>
        <v>2019</v>
      </c>
      <c r="B12245" s="260" t="s">
        <v>2228</v>
      </c>
      <c r="C12245" s="261" t="s">
        <v>138</v>
      </c>
      <c r="D12245" s="74" t="str">
        <f t="shared" si="383"/>
        <v>jan/2019</v>
      </c>
      <c r="E12245" s="264">
        <v>43487</v>
      </c>
      <c r="F12245" s="260">
        <v>20</v>
      </c>
      <c r="G12245" s="260" t="s">
        <v>2229</v>
      </c>
      <c r="H12245" s="265" t="s">
        <v>3533</v>
      </c>
      <c r="I12245" s="265" t="s">
        <v>119</v>
      </c>
      <c r="J12245" s="266">
        <v>-128216.55</v>
      </c>
      <c r="K12245" s="83" t="str">
        <f>IFERROR(IFERROR(VLOOKUP(I12245,'DE-PARA'!B:D,3,0),VLOOKUP(I12245,'DE-PARA'!C:D,2,0)),"NÃO ENCONTRADO")</f>
        <v>Serviços</v>
      </c>
      <c r="L12245" s="50" t="str">
        <f>VLOOKUP(K12245,'Base -Receita-Despesa'!$B:$AS,1,FALSE)</f>
        <v>Serviços</v>
      </c>
    </row>
    <row r="12246" spans="1:12" x14ac:dyDescent="0.3">
      <c r="A12246" s="82" t="str">
        <f t="shared" si="382"/>
        <v>2019</v>
      </c>
      <c r="B12246" s="260" t="s">
        <v>2228</v>
      </c>
      <c r="C12246" s="261" t="s">
        <v>138</v>
      </c>
      <c r="D12246" s="74" t="str">
        <f t="shared" si="383"/>
        <v>jan/2019</v>
      </c>
      <c r="E12246" s="264">
        <v>43487</v>
      </c>
      <c r="F12246" s="260">
        <v>315314</v>
      </c>
      <c r="G12246" s="260" t="s">
        <v>2229</v>
      </c>
      <c r="H12246" s="265" t="s">
        <v>4386</v>
      </c>
      <c r="I12246" s="265" t="s">
        <v>2181</v>
      </c>
      <c r="J12246" s="265">
        <v>-580</v>
      </c>
      <c r="K12246" s="83" t="str">
        <f>IFERROR(IFERROR(VLOOKUP(I12246,'DE-PARA'!B:D,3,0),VLOOKUP(I12246,'DE-PARA'!C:D,2,0)),"NÃO ENCONTRADO")</f>
        <v>Materiais</v>
      </c>
      <c r="L12246" s="50" t="str">
        <f>VLOOKUP(K12246,'Base -Receita-Despesa'!$B:$AS,1,FALSE)</f>
        <v>Materiais</v>
      </c>
    </row>
    <row r="12247" spans="1:12" x14ac:dyDescent="0.3">
      <c r="A12247" s="82" t="str">
        <f t="shared" si="382"/>
        <v>2019</v>
      </c>
      <c r="B12247" s="260" t="s">
        <v>2228</v>
      </c>
      <c r="C12247" s="261" t="s">
        <v>138</v>
      </c>
      <c r="D12247" s="74" t="str">
        <f t="shared" si="383"/>
        <v>jan/2019</v>
      </c>
      <c r="E12247" s="264">
        <v>43487</v>
      </c>
      <c r="F12247" s="260">
        <v>315314</v>
      </c>
      <c r="G12247" s="260" t="s">
        <v>2229</v>
      </c>
      <c r="H12247" s="265" t="s">
        <v>4386</v>
      </c>
      <c r="I12247" s="265" t="s">
        <v>562</v>
      </c>
      <c r="J12247" s="265">
        <v>-30.8</v>
      </c>
      <c r="K12247" s="83" t="str">
        <f>IFERROR(IFERROR(VLOOKUP(I12247,'DE-PARA'!B:D,3,0),VLOOKUP(I12247,'DE-PARA'!C:D,2,0)),"NÃO ENCONTRADO")</f>
        <v>Outras Saídas</v>
      </c>
      <c r="L12247" s="50" t="str">
        <f>VLOOKUP(K12247,'Base -Receita-Despesa'!$B:$AS,1,FALSE)</f>
        <v>Outras Saídas</v>
      </c>
    </row>
    <row r="12248" spans="1:12" x14ac:dyDescent="0.3">
      <c r="A12248" s="82" t="str">
        <f t="shared" si="382"/>
        <v>2019</v>
      </c>
      <c r="B12248" s="260" t="s">
        <v>2228</v>
      </c>
      <c r="C12248" s="261" t="s">
        <v>138</v>
      </c>
      <c r="D12248" s="74" t="str">
        <f t="shared" si="383"/>
        <v>jan/2019</v>
      </c>
      <c r="E12248" s="264">
        <v>43487</v>
      </c>
      <c r="F12248" s="260">
        <v>139</v>
      </c>
      <c r="G12248" s="260" t="s">
        <v>2229</v>
      </c>
      <c r="H12248" s="265" t="s">
        <v>2344</v>
      </c>
      <c r="I12248" s="265" t="s">
        <v>2210</v>
      </c>
      <c r="J12248" s="266">
        <v>-14750</v>
      </c>
      <c r="K12248" s="83" t="str">
        <f>IFERROR(IFERROR(VLOOKUP(I12248,'DE-PARA'!B:D,3,0),VLOOKUP(I12248,'DE-PARA'!C:D,2,0)),"NÃO ENCONTRADO")</f>
        <v>Serviços</v>
      </c>
      <c r="L12248" s="50" t="str">
        <f>VLOOKUP(K12248,'Base -Receita-Despesa'!$B:$AS,1,FALSE)</f>
        <v>Serviços</v>
      </c>
    </row>
    <row r="12249" spans="1:12" x14ac:dyDescent="0.3">
      <c r="A12249" s="82" t="str">
        <f t="shared" si="382"/>
        <v>2019</v>
      </c>
      <c r="B12249" s="260" t="s">
        <v>2228</v>
      </c>
      <c r="C12249" s="261" t="s">
        <v>138</v>
      </c>
      <c r="D12249" s="74" t="str">
        <f t="shared" si="383"/>
        <v>jan/2019</v>
      </c>
      <c r="E12249" s="264">
        <v>43487</v>
      </c>
      <c r="F12249" s="260" t="s">
        <v>1070</v>
      </c>
      <c r="G12249" s="260" t="s">
        <v>2229</v>
      </c>
      <c r="H12249" s="265" t="s">
        <v>1071</v>
      </c>
      <c r="I12249" s="265" t="s">
        <v>2237</v>
      </c>
      <c r="J12249" s="266">
        <v>143596.35</v>
      </c>
      <c r="K12249" s="83" t="str">
        <f>IFERROR(IFERROR(VLOOKUP(I12249,'DE-PARA'!B:D,3,0),VLOOKUP(I12249,'DE-PARA'!C:D,2,0)),"NÃO ENCONTRADO")</f>
        <v>Entrada Conta Aplicação (+)</v>
      </c>
      <c r="L12249" s="50" t="str">
        <f>VLOOKUP(K12249,'Base -Receita-Despesa'!$B:$AS,1,FALSE)</f>
        <v>ENTRADA CONTA APLICAÇÃO (+)</v>
      </c>
    </row>
    <row r="12250" spans="1:12" x14ac:dyDescent="0.3">
      <c r="A12250" s="82" t="str">
        <f t="shared" si="382"/>
        <v>2019</v>
      </c>
      <c r="B12250" s="260" t="s">
        <v>2228</v>
      </c>
      <c r="C12250" s="261" t="s">
        <v>138</v>
      </c>
      <c r="D12250" s="74" t="str">
        <f t="shared" si="383"/>
        <v>jan/2019</v>
      </c>
      <c r="E12250" s="264">
        <v>43487</v>
      </c>
      <c r="F12250" s="260" t="s">
        <v>1261</v>
      </c>
      <c r="G12250" s="260" t="s">
        <v>2229</v>
      </c>
      <c r="H12250" s="265" t="s">
        <v>2250</v>
      </c>
      <c r="I12250" s="265" t="s">
        <v>135</v>
      </c>
      <c r="J12250" s="265">
        <v>-9.5</v>
      </c>
      <c r="K12250" s="83" t="str">
        <f>IFERROR(IFERROR(VLOOKUP(I12250,'DE-PARA'!B:D,3,0),VLOOKUP(I12250,'DE-PARA'!C:D,2,0)),"NÃO ENCONTRADO")</f>
        <v>Outras Saídas</v>
      </c>
      <c r="L12250" s="50" t="str">
        <f>VLOOKUP(K12250,'Base -Receita-Despesa'!$B:$AS,1,FALSE)</f>
        <v>Outras Saídas</v>
      </c>
    </row>
    <row r="12251" spans="1:12" x14ac:dyDescent="0.3">
      <c r="A12251" s="82" t="str">
        <f t="shared" si="382"/>
        <v>2019</v>
      </c>
      <c r="B12251" s="260" t="s">
        <v>2228</v>
      </c>
      <c r="C12251" s="261" t="s">
        <v>138</v>
      </c>
      <c r="D12251" s="74" t="str">
        <f t="shared" si="383"/>
        <v>jan/2019</v>
      </c>
      <c r="E12251" s="264">
        <v>43487</v>
      </c>
      <c r="F12251" s="260" t="s">
        <v>1261</v>
      </c>
      <c r="G12251" s="260" t="s">
        <v>2229</v>
      </c>
      <c r="H12251" s="265" t="s">
        <v>2250</v>
      </c>
      <c r="I12251" s="265" t="s">
        <v>135</v>
      </c>
      <c r="J12251" s="265">
        <v>-9.5</v>
      </c>
      <c r="K12251" s="83" t="str">
        <f>IFERROR(IFERROR(VLOOKUP(I12251,'DE-PARA'!B:D,3,0),VLOOKUP(I12251,'DE-PARA'!C:D,2,0)),"NÃO ENCONTRADO")</f>
        <v>Outras Saídas</v>
      </c>
      <c r="L12251" s="50" t="str">
        <f>VLOOKUP(K12251,'Base -Receita-Despesa'!$B:$AS,1,FALSE)</f>
        <v>Outras Saídas</v>
      </c>
    </row>
    <row r="12252" spans="1:12" x14ac:dyDescent="0.3">
      <c r="A12252" s="82" t="str">
        <f t="shared" si="382"/>
        <v>2019</v>
      </c>
      <c r="B12252" s="260" t="s">
        <v>2228</v>
      </c>
      <c r="C12252" s="261" t="s">
        <v>138</v>
      </c>
      <c r="D12252" s="74" t="str">
        <f t="shared" si="383"/>
        <v>jan/2019</v>
      </c>
      <c r="E12252" s="264">
        <v>43488</v>
      </c>
      <c r="F12252" s="260">
        <v>48</v>
      </c>
      <c r="G12252" s="260" t="s">
        <v>2229</v>
      </c>
      <c r="H12252" s="265" t="s">
        <v>4387</v>
      </c>
      <c r="I12252" s="265" t="s">
        <v>2194</v>
      </c>
      <c r="J12252" s="266">
        <v>-1808</v>
      </c>
      <c r="K12252" s="83" t="str">
        <f>IFERROR(IFERROR(VLOOKUP(I12252,'DE-PARA'!B:D,3,0),VLOOKUP(I12252,'DE-PARA'!C:D,2,0)),"NÃO ENCONTRADO")</f>
        <v>Materiais</v>
      </c>
      <c r="L12252" s="50" t="str">
        <f>VLOOKUP(K12252,'Base -Receita-Despesa'!$B:$AS,1,FALSE)</f>
        <v>Materiais</v>
      </c>
    </row>
    <row r="12253" spans="1:12" x14ac:dyDescent="0.3">
      <c r="A12253" s="82" t="str">
        <f t="shared" si="382"/>
        <v>2019</v>
      </c>
      <c r="B12253" s="260" t="s">
        <v>2228</v>
      </c>
      <c r="C12253" s="261" t="s">
        <v>138</v>
      </c>
      <c r="D12253" s="74" t="str">
        <f t="shared" si="383"/>
        <v>jan/2019</v>
      </c>
      <c r="E12253" s="264">
        <v>43488</v>
      </c>
      <c r="F12253" s="260" t="s">
        <v>1070</v>
      </c>
      <c r="G12253" s="260" t="s">
        <v>2229</v>
      </c>
      <c r="H12253" s="265" t="s">
        <v>1071</v>
      </c>
      <c r="I12253" s="265" t="s">
        <v>2237</v>
      </c>
      <c r="J12253" s="266">
        <v>2178.8200000000002</v>
      </c>
      <c r="K12253" s="83" t="str">
        <f>IFERROR(IFERROR(VLOOKUP(I12253,'DE-PARA'!B:D,3,0),VLOOKUP(I12253,'DE-PARA'!C:D,2,0)),"NÃO ENCONTRADO")</f>
        <v>Entrada Conta Aplicação (+)</v>
      </c>
      <c r="L12253" s="50" t="str">
        <f>VLOOKUP(K12253,'Base -Receita-Despesa'!$B:$AS,1,FALSE)</f>
        <v>ENTRADA CONTA APLICAÇÃO (+)</v>
      </c>
    </row>
    <row r="12254" spans="1:12" x14ac:dyDescent="0.3">
      <c r="A12254" s="82" t="str">
        <f t="shared" si="382"/>
        <v>2019</v>
      </c>
      <c r="B12254" s="260" t="s">
        <v>2228</v>
      </c>
      <c r="C12254" s="261" t="s">
        <v>138</v>
      </c>
      <c r="D12254" s="74" t="str">
        <f t="shared" si="383"/>
        <v>jan/2019</v>
      </c>
      <c r="E12254" s="264">
        <v>43488</v>
      </c>
      <c r="F12254" s="260">
        <v>2745</v>
      </c>
      <c r="G12254" s="260" t="s">
        <v>2229</v>
      </c>
      <c r="H12254" s="265" t="s">
        <v>2521</v>
      </c>
      <c r="I12254" s="265" t="s">
        <v>2194</v>
      </c>
      <c r="J12254" s="265">
        <v>-351.82</v>
      </c>
      <c r="K12254" s="83" t="str">
        <f>IFERROR(IFERROR(VLOOKUP(I12254,'DE-PARA'!B:D,3,0),VLOOKUP(I12254,'DE-PARA'!C:D,2,0)),"NÃO ENCONTRADO")</f>
        <v>Materiais</v>
      </c>
      <c r="L12254" s="50" t="str">
        <f>VLOOKUP(K12254,'Base -Receita-Despesa'!$B:$AS,1,FALSE)</f>
        <v>Materiais</v>
      </c>
    </row>
    <row r="12255" spans="1:12" x14ac:dyDescent="0.3">
      <c r="A12255" s="82" t="str">
        <f t="shared" si="382"/>
        <v>2019</v>
      </c>
      <c r="B12255" s="260" t="s">
        <v>2228</v>
      </c>
      <c r="C12255" s="261" t="s">
        <v>138</v>
      </c>
      <c r="D12255" s="74" t="str">
        <f t="shared" si="383"/>
        <v>jan/2019</v>
      </c>
      <c r="E12255" s="264">
        <v>43488</v>
      </c>
      <c r="F12255" s="260" t="s">
        <v>1261</v>
      </c>
      <c r="G12255" s="260" t="s">
        <v>2229</v>
      </c>
      <c r="H12255" s="265" t="s">
        <v>2250</v>
      </c>
      <c r="I12255" s="265" t="s">
        <v>135</v>
      </c>
      <c r="J12255" s="265">
        <v>-9.5</v>
      </c>
      <c r="K12255" s="83" t="str">
        <f>IFERROR(IFERROR(VLOOKUP(I12255,'DE-PARA'!B:D,3,0),VLOOKUP(I12255,'DE-PARA'!C:D,2,0)),"NÃO ENCONTRADO")</f>
        <v>Outras Saídas</v>
      </c>
      <c r="L12255" s="50" t="str">
        <f>VLOOKUP(K12255,'Base -Receita-Despesa'!$B:$AS,1,FALSE)</f>
        <v>Outras Saídas</v>
      </c>
    </row>
    <row r="12256" spans="1:12" x14ac:dyDescent="0.3">
      <c r="A12256" s="82" t="str">
        <f t="shared" si="382"/>
        <v>2019</v>
      </c>
      <c r="B12256" s="260" t="s">
        <v>2228</v>
      </c>
      <c r="C12256" s="261" t="s">
        <v>138</v>
      </c>
      <c r="D12256" s="74" t="str">
        <f t="shared" si="383"/>
        <v>jan/2019</v>
      </c>
      <c r="E12256" s="264">
        <v>43488</v>
      </c>
      <c r="F12256" s="260" t="s">
        <v>1261</v>
      </c>
      <c r="G12256" s="260" t="s">
        <v>2229</v>
      </c>
      <c r="H12256" s="265" t="s">
        <v>2250</v>
      </c>
      <c r="I12256" s="265" t="s">
        <v>135</v>
      </c>
      <c r="J12256" s="265">
        <v>-9.5</v>
      </c>
      <c r="K12256" s="83" t="str">
        <f>IFERROR(IFERROR(VLOOKUP(I12256,'DE-PARA'!B:D,3,0),VLOOKUP(I12256,'DE-PARA'!C:D,2,0)),"NÃO ENCONTRADO")</f>
        <v>Outras Saídas</v>
      </c>
      <c r="L12256" s="50" t="str">
        <f>VLOOKUP(K12256,'Base -Receita-Despesa'!$B:$AS,1,FALSE)</f>
        <v>Outras Saídas</v>
      </c>
    </row>
    <row r="12257" spans="1:12" x14ac:dyDescent="0.3">
      <c r="A12257" s="82" t="str">
        <f t="shared" si="382"/>
        <v>2019</v>
      </c>
      <c r="B12257" s="260" t="s">
        <v>2228</v>
      </c>
      <c r="C12257" s="261" t="s">
        <v>138</v>
      </c>
      <c r="D12257" s="74" t="str">
        <f t="shared" si="383"/>
        <v>jan/2019</v>
      </c>
      <c r="E12257" s="264">
        <v>43489</v>
      </c>
      <c r="F12257" s="260">
        <v>7675</v>
      </c>
      <c r="G12257" s="260" t="s">
        <v>2229</v>
      </c>
      <c r="H12257" s="268" t="s">
        <v>2341</v>
      </c>
      <c r="I12257" s="265" t="s">
        <v>232</v>
      </c>
      <c r="J12257" s="265">
        <v>-337</v>
      </c>
      <c r="K12257" s="83" t="str">
        <f>IFERROR(IFERROR(VLOOKUP(I12257,'DE-PARA'!B:D,3,0),VLOOKUP(I12257,'DE-PARA'!C:D,2,0)),"NÃO ENCONTRADO")</f>
        <v>Materiais</v>
      </c>
      <c r="L12257" s="50" t="str">
        <f>VLOOKUP(K12257,'Base -Receita-Despesa'!$B:$AS,1,FALSE)</f>
        <v>Materiais</v>
      </c>
    </row>
    <row r="12258" spans="1:12" x14ac:dyDescent="0.3">
      <c r="A12258" s="82" t="str">
        <f t="shared" si="382"/>
        <v>2019</v>
      </c>
      <c r="B12258" s="260" t="s">
        <v>2228</v>
      </c>
      <c r="C12258" s="261" t="s">
        <v>138</v>
      </c>
      <c r="D12258" s="74" t="str">
        <f t="shared" si="383"/>
        <v>jan/2019</v>
      </c>
      <c r="E12258" s="264">
        <v>43489</v>
      </c>
      <c r="F12258" s="260">
        <v>7675</v>
      </c>
      <c r="G12258" s="260" t="s">
        <v>2229</v>
      </c>
      <c r="H12258" s="268" t="s">
        <v>2341</v>
      </c>
      <c r="I12258" s="265" t="s">
        <v>562</v>
      </c>
      <c r="J12258" s="265">
        <v>-123.88</v>
      </c>
      <c r="K12258" s="83" t="str">
        <f>IFERROR(IFERROR(VLOOKUP(I12258,'DE-PARA'!B:D,3,0),VLOOKUP(I12258,'DE-PARA'!C:D,2,0)),"NÃO ENCONTRADO")</f>
        <v>Outras Saídas</v>
      </c>
      <c r="L12258" s="50" t="str">
        <f>VLOOKUP(K12258,'Base -Receita-Despesa'!$B:$AS,1,FALSE)</f>
        <v>Outras Saídas</v>
      </c>
    </row>
    <row r="12259" spans="1:12" x14ac:dyDescent="0.3">
      <c r="A12259" s="82" t="str">
        <f t="shared" si="382"/>
        <v>2019</v>
      </c>
      <c r="B12259" s="260" t="s">
        <v>2228</v>
      </c>
      <c r="C12259" s="261" t="s">
        <v>138</v>
      </c>
      <c r="D12259" s="74" t="str">
        <f t="shared" si="383"/>
        <v>jan/2019</v>
      </c>
      <c r="E12259" s="264">
        <v>43489</v>
      </c>
      <c r="F12259" s="260">
        <v>264705</v>
      </c>
      <c r="G12259" s="260" t="s">
        <v>2284</v>
      </c>
      <c r="H12259" s="268" t="s">
        <v>4388</v>
      </c>
      <c r="I12259" s="265" t="s">
        <v>2182</v>
      </c>
      <c r="J12259" s="265">
        <v>-820.07</v>
      </c>
      <c r="K12259" s="83" t="str">
        <f>IFERROR(IFERROR(VLOOKUP(I12259,'DE-PARA'!B:D,3,0),VLOOKUP(I12259,'DE-PARA'!C:D,2,0)),"NÃO ENCONTRADO")</f>
        <v>Materiais</v>
      </c>
      <c r="L12259" s="50" t="str">
        <f>VLOOKUP(K12259,'Base -Receita-Despesa'!$B:$AS,1,FALSE)</f>
        <v>Materiais</v>
      </c>
    </row>
    <row r="12260" spans="1:12" x14ac:dyDescent="0.3">
      <c r="A12260" s="82" t="str">
        <f t="shared" si="382"/>
        <v>2019</v>
      </c>
      <c r="B12260" s="260" t="s">
        <v>2228</v>
      </c>
      <c r="C12260" s="261" t="s">
        <v>138</v>
      </c>
      <c r="D12260" s="74" t="str">
        <f t="shared" si="383"/>
        <v>jan/2019</v>
      </c>
      <c r="E12260" s="264">
        <v>43489</v>
      </c>
      <c r="F12260" s="260">
        <v>264705</v>
      </c>
      <c r="G12260" s="260" t="s">
        <v>2284</v>
      </c>
      <c r="H12260" s="268" t="s">
        <v>4388</v>
      </c>
      <c r="I12260" s="265" t="s">
        <v>562</v>
      </c>
      <c r="J12260" s="265">
        <v>-238.02</v>
      </c>
      <c r="K12260" s="83" t="str">
        <f>IFERROR(IFERROR(VLOOKUP(I12260,'DE-PARA'!B:D,3,0),VLOOKUP(I12260,'DE-PARA'!C:D,2,0)),"NÃO ENCONTRADO")</f>
        <v>Outras Saídas</v>
      </c>
      <c r="L12260" s="50" t="str">
        <f>VLOOKUP(K12260,'Base -Receita-Despesa'!$B:$AS,1,FALSE)</f>
        <v>Outras Saídas</v>
      </c>
    </row>
    <row r="12261" spans="1:12" x14ac:dyDescent="0.3">
      <c r="A12261" s="82" t="str">
        <f t="shared" si="382"/>
        <v>2019</v>
      </c>
      <c r="B12261" s="260" t="s">
        <v>2228</v>
      </c>
      <c r="C12261" s="261" t="s">
        <v>138</v>
      </c>
      <c r="D12261" s="74" t="str">
        <f t="shared" si="383"/>
        <v>jan/2019</v>
      </c>
      <c r="E12261" s="264">
        <v>43489</v>
      </c>
      <c r="F12261" s="260">
        <v>265086</v>
      </c>
      <c r="G12261" s="260" t="s">
        <v>2284</v>
      </c>
      <c r="H12261" s="265" t="s">
        <v>4388</v>
      </c>
      <c r="I12261" s="265" t="s">
        <v>2182</v>
      </c>
      <c r="J12261" s="265">
        <v>-350.5</v>
      </c>
      <c r="K12261" s="83" t="str">
        <f>IFERROR(IFERROR(VLOOKUP(I12261,'DE-PARA'!B:D,3,0),VLOOKUP(I12261,'DE-PARA'!C:D,2,0)),"NÃO ENCONTRADO")</f>
        <v>Materiais</v>
      </c>
      <c r="L12261" s="50" t="str">
        <f>VLOOKUP(K12261,'Base -Receita-Despesa'!$B:$AS,1,FALSE)</f>
        <v>Materiais</v>
      </c>
    </row>
    <row r="12262" spans="1:12" x14ac:dyDescent="0.3">
      <c r="A12262" s="82" t="str">
        <f t="shared" si="382"/>
        <v>2019</v>
      </c>
      <c r="B12262" s="260" t="s">
        <v>2228</v>
      </c>
      <c r="C12262" s="261" t="s">
        <v>138</v>
      </c>
      <c r="D12262" s="74" t="str">
        <f t="shared" si="383"/>
        <v>jan/2019</v>
      </c>
      <c r="E12262" s="264">
        <v>43489</v>
      </c>
      <c r="F12262" s="260">
        <v>265086</v>
      </c>
      <c r="G12262" s="260" t="s">
        <v>2284</v>
      </c>
      <c r="H12262" s="265" t="s">
        <v>4388</v>
      </c>
      <c r="I12262" s="265" t="s">
        <v>562</v>
      </c>
      <c r="J12262" s="265">
        <v>-158.04</v>
      </c>
      <c r="K12262" s="83" t="str">
        <f>IFERROR(IFERROR(VLOOKUP(I12262,'DE-PARA'!B:D,3,0),VLOOKUP(I12262,'DE-PARA'!C:D,2,0)),"NÃO ENCONTRADO")</f>
        <v>Outras Saídas</v>
      </c>
      <c r="L12262" s="50" t="str">
        <f>VLOOKUP(K12262,'Base -Receita-Despesa'!$B:$AS,1,FALSE)</f>
        <v>Outras Saídas</v>
      </c>
    </row>
    <row r="12263" spans="1:12" x14ac:dyDescent="0.3">
      <c r="A12263" s="82" t="str">
        <f t="shared" si="382"/>
        <v>2019</v>
      </c>
      <c r="B12263" s="260" t="s">
        <v>2228</v>
      </c>
      <c r="C12263" s="261" t="s">
        <v>138</v>
      </c>
      <c r="D12263" s="74" t="str">
        <f t="shared" si="383"/>
        <v>jan/2019</v>
      </c>
      <c r="E12263" s="264">
        <v>43489</v>
      </c>
      <c r="F12263" s="260">
        <v>441636</v>
      </c>
      <c r="G12263" s="260" t="s">
        <v>2229</v>
      </c>
      <c r="H12263" s="265" t="s">
        <v>257</v>
      </c>
      <c r="I12263" s="265" t="s">
        <v>145</v>
      </c>
      <c r="J12263" s="265">
        <v>-825.04</v>
      </c>
      <c r="K12263" s="83" t="str">
        <f>IFERROR(IFERROR(VLOOKUP(I12263,'DE-PARA'!B:D,3,0),VLOOKUP(I12263,'DE-PARA'!C:D,2,0)),"NÃO ENCONTRADO")</f>
        <v>Serviços</v>
      </c>
      <c r="L12263" s="50" t="str">
        <f>VLOOKUP(K12263,'Base -Receita-Despesa'!$B:$AS,1,FALSE)</f>
        <v>Serviços</v>
      </c>
    </row>
    <row r="12264" spans="1:12" x14ac:dyDescent="0.3">
      <c r="A12264" s="82" t="str">
        <f t="shared" si="382"/>
        <v>2019</v>
      </c>
      <c r="B12264" s="260" t="s">
        <v>2228</v>
      </c>
      <c r="C12264" s="261" t="s">
        <v>138</v>
      </c>
      <c r="D12264" s="74" t="str">
        <f t="shared" si="383"/>
        <v>jan/2019</v>
      </c>
      <c r="E12264" s="264">
        <v>43489</v>
      </c>
      <c r="F12264" s="260">
        <v>441636</v>
      </c>
      <c r="G12264" s="260" t="s">
        <v>2229</v>
      </c>
      <c r="H12264" s="265" t="s">
        <v>257</v>
      </c>
      <c r="I12264" s="265" t="s">
        <v>562</v>
      </c>
      <c r="J12264" s="265">
        <v>-4.21</v>
      </c>
      <c r="K12264" s="83" t="str">
        <f>IFERROR(IFERROR(VLOOKUP(I12264,'DE-PARA'!B:D,3,0),VLOOKUP(I12264,'DE-PARA'!C:D,2,0)),"NÃO ENCONTRADO")</f>
        <v>Outras Saídas</v>
      </c>
      <c r="L12264" s="50" t="str">
        <f>VLOOKUP(K12264,'Base -Receita-Despesa'!$B:$AS,1,FALSE)</f>
        <v>Outras Saídas</v>
      </c>
    </row>
    <row r="12265" spans="1:12" x14ac:dyDescent="0.3">
      <c r="A12265" s="82" t="str">
        <f t="shared" si="382"/>
        <v>2019</v>
      </c>
      <c r="B12265" s="260" t="s">
        <v>2228</v>
      </c>
      <c r="C12265" s="261" t="s">
        <v>138</v>
      </c>
      <c r="D12265" s="74" t="str">
        <f t="shared" si="383"/>
        <v>jan/2019</v>
      </c>
      <c r="E12265" s="264">
        <v>43489</v>
      </c>
      <c r="F12265" s="260" t="s">
        <v>1070</v>
      </c>
      <c r="G12265" s="260" t="s">
        <v>2229</v>
      </c>
      <c r="H12265" s="265" t="s">
        <v>1071</v>
      </c>
      <c r="I12265" s="265" t="s">
        <v>2237</v>
      </c>
      <c r="J12265" s="266">
        <v>2875.76</v>
      </c>
      <c r="K12265" s="83" t="str">
        <f>IFERROR(IFERROR(VLOOKUP(I12265,'DE-PARA'!B:D,3,0),VLOOKUP(I12265,'DE-PARA'!C:D,2,0)),"NÃO ENCONTRADO")</f>
        <v>Entrada Conta Aplicação (+)</v>
      </c>
      <c r="L12265" s="50" t="str">
        <f>VLOOKUP(K12265,'Base -Receita-Despesa'!$B:$AS,1,FALSE)</f>
        <v>ENTRADA CONTA APLICAÇÃO (+)</v>
      </c>
    </row>
    <row r="12266" spans="1:12" x14ac:dyDescent="0.3">
      <c r="A12266" s="82" t="str">
        <f t="shared" ref="A12266:A12329" si="384">IF(K12266="NÃO ENCONTRADO",0,RIGHT(D12266,4))</f>
        <v>2019</v>
      </c>
      <c r="B12266" s="260" t="s">
        <v>2228</v>
      </c>
      <c r="C12266" s="261" t="s">
        <v>138</v>
      </c>
      <c r="D12266" s="74" t="str">
        <f t="shared" si="383"/>
        <v>jan/2019</v>
      </c>
      <c r="E12266" s="264">
        <v>43489</v>
      </c>
      <c r="F12266" s="260" t="s">
        <v>1261</v>
      </c>
      <c r="G12266" s="260" t="s">
        <v>2229</v>
      </c>
      <c r="H12266" s="265" t="s">
        <v>4381</v>
      </c>
      <c r="I12266" s="265" t="s">
        <v>135</v>
      </c>
      <c r="J12266" s="265">
        <v>-9.5</v>
      </c>
      <c r="K12266" s="83" t="str">
        <f>IFERROR(IFERROR(VLOOKUP(I12266,'DE-PARA'!B:D,3,0),VLOOKUP(I12266,'DE-PARA'!C:D,2,0)),"NÃO ENCONTRADO")</f>
        <v>Outras Saídas</v>
      </c>
      <c r="L12266" s="50" t="str">
        <f>VLOOKUP(K12266,'Base -Receita-Despesa'!$B:$AS,1,FALSE)</f>
        <v>Outras Saídas</v>
      </c>
    </row>
    <row r="12267" spans="1:12" x14ac:dyDescent="0.3">
      <c r="A12267" s="82" t="str">
        <f t="shared" si="384"/>
        <v>2019</v>
      </c>
      <c r="B12267" s="260" t="s">
        <v>2228</v>
      </c>
      <c r="C12267" s="261" t="s">
        <v>138</v>
      </c>
      <c r="D12267" s="74" t="str">
        <f t="shared" si="383"/>
        <v>jan/2019</v>
      </c>
      <c r="E12267" s="264">
        <v>43489</v>
      </c>
      <c r="F12267" s="260" t="s">
        <v>1261</v>
      </c>
      <c r="G12267" s="260" t="s">
        <v>2229</v>
      </c>
      <c r="H12267" s="265" t="s">
        <v>2250</v>
      </c>
      <c r="I12267" s="265" t="s">
        <v>135</v>
      </c>
      <c r="J12267" s="265">
        <v>-9.5</v>
      </c>
      <c r="K12267" s="83" t="str">
        <f>IFERROR(IFERROR(VLOOKUP(I12267,'DE-PARA'!B:D,3,0),VLOOKUP(I12267,'DE-PARA'!C:D,2,0)),"NÃO ENCONTRADO")</f>
        <v>Outras Saídas</v>
      </c>
      <c r="L12267" s="50" t="str">
        <f>VLOOKUP(K12267,'Base -Receita-Despesa'!$B:$AS,1,FALSE)</f>
        <v>Outras Saídas</v>
      </c>
    </row>
    <row r="12268" spans="1:12" x14ac:dyDescent="0.3">
      <c r="A12268" s="82" t="str">
        <f t="shared" si="384"/>
        <v>2019</v>
      </c>
      <c r="B12268" s="260" t="s">
        <v>2240</v>
      </c>
      <c r="C12268" s="261" t="s">
        <v>138</v>
      </c>
      <c r="D12268" s="74" t="str">
        <f t="shared" si="383"/>
        <v>jan/2019</v>
      </c>
      <c r="E12268" s="264">
        <v>43490</v>
      </c>
      <c r="F12268" s="260" t="s">
        <v>161</v>
      </c>
      <c r="G12268" s="260" t="s">
        <v>2229</v>
      </c>
      <c r="H12268" s="265" t="s">
        <v>161</v>
      </c>
      <c r="I12268" s="265" t="s">
        <v>2168</v>
      </c>
      <c r="J12268" s="266">
        <v>133252.34</v>
      </c>
      <c r="K12268" s="83" t="str">
        <f>IFERROR(IFERROR(VLOOKUP(I12268,'DE-PARA'!B:D,3,0),VLOOKUP(I12268,'DE-PARA'!C:D,2,0)),"NÃO ENCONTRADO")</f>
        <v>Repasses Contrato de Gestão</v>
      </c>
      <c r="L12268" s="50" t="str">
        <f>VLOOKUP(K12268,'Base -Receita-Despesa'!$B:$AS,1,FALSE)</f>
        <v>Repasses Contrato de Gestão</v>
      </c>
    </row>
    <row r="12269" spans="1:12" x14ac:dyDescent="0.3">
      <c r="A12269" s="82" t="str">
        <f t="shared" si="384"/>
        <v>2019</v>
      </c>
      <c r="B12269" s="260" t="s">
        <v>2240</v>
      </c>
      <c r="C12269" s="261" t="s">
        <v>138</v>
      </c>
      <c r="D12269" s="74" t="str">
        <f t="shared" si="383"/>
        <v>jan/2019</v>
      </c>
      <c r="E12269" s="264">
        <v>43490</v>
      </c>
      <c r="F12269" s="260" t="s">
        <v>161</v>
      </c>
      <c r="G12269" s="260" t="s">
        <v>2229</v>
      </c>
      <c r="H12269" s="265" t="s">
        <v>161</v>
      </c>
      <c r="I12269" s="265" t="s">
        <v>2168</v>
      </c>
      <c r="J12269" s="266">
        <v>341892</v>
      </c>
      <c r="K12269" s="83" t="str">
        <f>IFERROR(IFERROR(VLOOKUP(I12269,'DE-PARA'!B:D,3,0),VLOOKUP(I12269,'DE-PARA'!C:D,2,0)),"NÃO ENCONTRADO")</f>
        <v>Repasses Contrato de Gestão</v>
      </c>
      <c r="L12269" s="50" t="str">
        <f>VLOOKUP(K12269,'Base -Receita-Despesa'!$B:$AS,1,FALSE)</f>
        <v>Repasses Contrato de Gestão</v>
      </c>
    </row>
    <row r="12270" spans="1:12" x14ac:dyDescent="0.3">
      <c r="A12270" s="82" t="str">
        <f t="shared" si="384"/>
        <v>2019</v>
      </c>
      <c r="B12270" s="260" t="s">
        <v>2240</v>
      </c>
      <c r="C12270" s="261" t="s">
        <v>138</v>
      </c>
      <c r="D12270" s="74" t="str">
        <f t="shared" si="383"/>
        <v>jan/2019</v>
      </c>
      <c r="E12270" s="264">
        <v>43493</v>
      </c>
      <c r="F12270" s="260" t="s">
        <v>1061</v>
      </c>
      <c r="G12270" s="260" t="s">
        <v>2229</v>
      </c>
      <c r="H12270" s="265" t="s">
        <v>4370</v>
      </c>
      <c r="I12270" s="265" t="s">
        <v>126</v>
      </c>
      <c r="J12270" s="266">
        <v>-475144.34</v>
      </c>
      <c r="K12270" s="83" t="str">
        <f>IFERROR(IFERROR(VLOOKUP(I12270,'DE-PARA'!B:D,3,0),VLOOKUP(I12270,'DE-PARA'!C:D,2,0)),"NÃO ENCONTRADO")</f>
        <v>TEV – Transferências Entre Contas (Entradas)</v>
      </c>
      <c r="L12270" s="50" t="str">
        <f>VLOOKUP(K12270,'Base -Receita-Despesa'!$B:$AS,1,FALSE)</f>
        <v>TEV – Transferências Entre Contas (Entradas)</v>
      </c>
    </row>
    <row r="12271" spans="1:12" x14ac:dyDescent="0.3">
      <c r="A12271" s="82" t="str">
        <f t="shared" si="384"/>
        <v>2019</v>
      </c>
      <c r="B12271" s="260" t="s">
        <v>2228</v>
      </c>
      <c r="C12271" s="261" t="s">
        <v>138</v>
      </c>
      <c r="D12271" s="74" t="str">
        <f t="shared" si="383"/>
        <v>jan/2019</v>
      </c>
      <c r="E12271" s="264">
        <v>43493</v>
      </c>
      <c r="F12271" s="260" t="s">
        <v>4374</v>
      </c>
      <c r="G12271" s="260" t="s">
        <v>2229</v>
      </c>
      <c r="H12271" s="265" t="s">
        <v>72</v>
      </c>
      <c r="I12271" s="265" t="s">
        <v>1064</v>
      </c>
      <c r="J12271" s="266">
        <v>-450000</v>
      </c>
      <c r="K12271" s="83" t="str">
        <f>IFERROR(IFERROR(VLOOKUP(I12271,'DE-PARA'!B:D,3,0),VLOOKUP(I12271,'DE-PARA'!C:D,2,0)),"NÃO ENCONTRADO")</f>
        <v>Saídas Da C/A Por Regates (-)</v>
      </c>
      <c r="L12271" s="50" t="str">
        <f>VLOOKUP(K12271,'Base -Receita-Despesa'!$B:$AS,1,FALSE)</f>
        <v>SAÍDAS DA C/A POR REGATES (-)</v>
      </c>
    </row>
    <row r="12272" spans="1:12" x14ac:dyDescent="0.3">
      <c r="A12272" s="82" t="str">
        <f t="shared" si="384"/>
        <v>2019</v>
      </c>
      <c r="B12272" s="260" t="s">
        <v>2228</v>
      </c>
      <c r="C12272" s="261" t="s">
        <v>138</v>
      </c>
      <c r="D12272" s="74" t="str">
        <f t="shared" si="383"/>
        <v>jan/2019</v>
      </c>
      <c r="E12272" s="264">
        <v>43493</v>
      </c>
      <c r="F12272" s="260">
        <v>1467</v>
      </c>
      <c r="G12272" s="260" t="s">
        <v>2229</v>
      </c>
      <c r="H12272" s="265" t="s">
        <v>2328</v>
      </c>
      <c r="I12272" s="265" t="s">
        <v>145</v>
      </c>
      <c r="J12272" s="266">
        <v>-3500</v>
      </c>
      <c r="K12272" s="83" t="str">
        <f>IFERROR(IFERROR(VLOOKUP(I12272,'DE-PARA'!B:D,3,0),VLOOKUP(I12272,'DE-PARA'!C:D,2,0)),"NÃO ENCONTRADO")</f>
        <v>Serviços</v>
      </c>
      <c r="L12272" s="50" t="str">
        <f>VLOOKUP(K12272,'Base -Receita-Despesa'!$B:$AS,1,FALSE)</f>
        <v>Serviços</v>
      </c>
    </row>
    <row r="12273" spans="1:12" x14ac:dyDescent="0.3">
      <c r="A12273" s="82" t="str">
        <f t="shared" si="384"/>
        <v>2019</v>
      </c>
      <c r="B12273" s="260" t="s">
        <v>2228</v>
      </c>
      <c r="C12273" s="261" t="s">
        <v>138</v>
      </c>
      <c r="D12273" s="74" t="str">
        <f t="shared" si="383"/>
        <v>jan/2019</v>
      </c>
      <c r="E12273" s="264">
        <v>43493</v>
      </c>
      <c r="F12273" s="260">
        <v>1901002580877</v>
      </c>
      <c r="G12273" s="260" t="s">
        <v>2229</v>
      </c>
      <c r="H12273" s="265" t="s">
        <v>1638</v>
      </c>
      <c r="I12273" s="265" t="s">
        <v>151</v>
      </c>
      <c r="J12273" s="266">
        <v>-2863.51</v>
      </c>
      <c r="K12273" s="83" t="str">
        <f>IFERROR(IFERROR(VLOOKUP(I12273,'DE-PARA'!B:D,3,0),VLOOKUP(I12273,'DE-PARA'!C:D,2,0)),"NÃO ENCONTRADO")</f>
        <v>Concessionárias (água, luz e telefone)</v>
      </c>
      <c r="L12273" s="50" t="str">
        <f>VLOOKUP(K12273,'Base -Receita-Despesa'!$B:$AS,1,FALSE)</f>
        <v>Concessionárias (água, luz e telefone)</v>
      </c>
    </row>
    <row r="12274" spans="1:12" x14ac:dyDescent="0.3">
      <c r="A12274" s="82" t="str">
        <f t="shared" si="384"/>
        <v>2019</v>
      </c>
      <c r="B12274" s="260" t="s">
        <v>2228</v>
      </c>
      <c r="C12274" s="261" t="s">
        <v>138</v>
      </c>
      <c r="D12274" s="74" t="str">
        <f t="shared" si="383"/>
        <v>jan/2019</v>
      </c>
      <c r="E12274" s="264">
        <v>43493</v>
      </c>
      <c r="F12274" s="260">
        <v>1901002580878</v>
      </c>
      <c r="G12274" s="260" t="s">
        <v>2229</v>
      </c>
      <c r="H12274" s="265" t="s">
        <v>1638</v>
      </c>
      <c r="I12274" s="265" t="s">
        <v>151</v>
      </c>
      <c r="J12274" s="266">
        <v>-2977.72</v>
      </c>
      <c r="K12274" s="83" t="str">
        <f>IFERROR(IFERROR(VLOOKUP(I12274,'DE-PARA'!B:D,3,0),VLOOKUP(I12274,'DE-PARA'!C:D,2,0)),"NÃO ENCONTRADO")</f>
        <v>Concessionárias (água, luz e telefone)</v>
      </c>
      <c r="L12274" s="50" t="str">
        <f>VLOOKUP(K12274,'Base -Receita-Despesa'!$B:$AS,1,FALSE)</f>
        <v>Concessionárias (água, luz e telefone)</v>
      </c>
    </row>
    <row r="12275" spans="1:12" x14ac:dyDescent="0.3">
      <c r="A12275" s="82" t="str">
        <f t="shared" si="384"/>
        <v>2019</v>
      </c>
      <c r="B12275" s="260" t="s">
        <v>2228</v>
      </c>
      <c r="C12275" s="261" t="s">
        <v>138</v>
      </c>
      <c r="D12275" s="74" t="str">
        <f t="shared" si="383"/>
        <v>jan/2019</v>
      </c>
      <c r="E12275" s="264">
        <v>43493</v>
      </c>
      <c r="F12275" s="260" t="s">
        <v>1261</v>
      </c>
      <c r="G12275" s="260" t="s">
        <v>2229</v>
      </c>
      <c r="H12275" s="265" t="s">
        <v>2250</v>
      </c>
      <c r="I12275" s="265" t="s">
        <v>135</v>
      </c>
      <c r="J12275" s="265">
        <v>-9.5</v>
      </c>
      <c r="K12275" s="83" t="str">
        <f>IFERROR(IFERROR(VLOOKUP(I12275,'DE-PARA'!B:D,3,0),VLOOKUP(I12275,'DE-PARA'!C:D,2,0)),"NÃO ENCONTRADO")</f>
        <v>Outras Saídas</v>
      </c>
      <c r="L12275" s="50" t="str">
        <f>VLOOKUP(K12275,'Base -Receita-Despesa'!$B:$AS,1,FALSE)</f>
        <v>Outras Saídas</v>
      </c>
    </row>
    <row r="12276" spans="1:12" x14ac:dyDescent="0.3">
      <c r="A12276" s="82" t="str">
        <f t="shared" si="384"/>
        <v>2019</v>
      </c>
      <c r="B12276" s="260" t="s">
        <v>2228</v>
      </c>
      <c r="C12276" s="261" t="s">
        <v>138</v>
      </c>
      <c r="D12276" s="74" t="str">
        <f t="shared" si="383"/>
        <v>jan/2019</v>
      </c>
      <c r="E12276" s="264">
        <v>43493</v>
      </c>
      <c r="F12276" s="260" t="s">
        <v>1261</v>
      </c>
      <c r="G12276" s="260" t="s">
        <v>2229</v>
      </c>
      <c r="H12276" s="265" t="s">
        <v>2250</v>
      </c>
      <c r="I12276" s="265" t="s">
        <v>135</v>
      </c>
      <c r="J12276" s="265">
        <v>-9.5</v>
      </c>
      <c r="K12276" s="83" t="str">
        <f>IFERROR(IFERROR(VLOOKUP(I12276,'DE-PARA'!B:D,3,0),VLOOKUP(I12276,'DE-PARA'!C:D,2,0)),"NÃO ENCONTRADO")</f>
        <v>Outras Saídas</v>
      </c>
      <c r="L12276" s="50" t="str">
        <f>VLOOKUP(K12276,'Base -Receita-Despesa'!$B:$AS,1,FALSE)</f>
        <v>Outras Saídas</v>
      </c>
    </row>
    <row r="12277" spans="1:12" x14ac:dyDescent="0.3">
      <c r="A12277" s="82" t="str">
        <f t="shared" si="384"/>
        <v>2019</v>
      </c>
      <c r="B12277" s="260" t="s">
        <v>2228</v>
      </c>
      <c r="C12277" s="261" t="s">
        <v>138</v>
      </c>
      <c r="D12277" s="74" t="str">
        <f t="shared" si="383"/>
        <v>jan/2019</v>
      </c>
      <c r="E12277" s="264">
        <v>43493</v>
      </c>
      <c r="F12277" s="260">
        <v>2390414</v>
      </c>
      <c r="G12277" s="260" t="s">
        <v>2229</v>
      </c>
      <c r="H12277" s="265" t="s">
        <v>2392</v>
      </c>
      <c r="I12277" s="265" t="s">
        <v>145</v>
      </c>
      <c r="J12277" s="265">
        <v>-415.36</v>
      </c>
      <c r="K12277" s="83" t="str">
        <f>IFERROR(IFERROR(VLOOKUP(I12277,'DE-PARA'!B:D,3,0),VLOOKUP(I12277,'DE-PARA'!C:D,2,0)),"NÃO ENCONTRADO")</f>
        <v>Serviços</v>
      </c>
      <c r="L12277" s="50" t="str">
        <f>VLOOKUP(K12277,'Base -Receita-Despesa'!$B:$AS,1,FALSE)</f>
        <v>Serviços</v>
      </c>
    </row>
    <row r="12278" spans="1:12" x14ac:dyDescent="0.3">
      <c r="A12278" s="82" t="str">
        <f t="shared" si="384"/>
        <v>2019</v>
      </c>
      <c r="B12278" s="260" t="s">
        <v>2228</v>
      </c>
      <c r="C12278" s="261" t="s">
        <v>138</v>
      </c>
      <c r="D12278" s="74" t="str">
        <f t="shared" si="383"/>
        <v>jan/2019</v>
      </c>
      <c r="E12278" s="264">
        <v>43493</v>
      </c>
      <c r="F12278" s="260">
        <v>2360016</v>
      </c>
      <c r="G12278" s="260" t="s">
        <v>2229</v>
      </c>
      <c r="H12278" s="265" t="s">
        <v>2392</v>
      </c>
      <c r="I12278" s="265" t="s">
        <v>145</v>
      </c>
      <c r="J12278" s="265">
        <v>-415.36</v>
      </c>
      <c r="K12278" s="83" t="str">
        <f>IFERROR(IFERROR(VLOOKUP(I12278,'DE-PARA'!B:D,3,0),VLOOKUP(I12278,'DE-PARA'!C:D,2,0)),"NÃO ENCONTRADO")</f>
        <v>Serviços</v>
      </c>
      <c r="L12278" s="50" t="str">
        <f>VLOOKUP(K12278,'Base -Receita-Despesa'!$B:$AS,1,FALSE)</f>
        <v>Serviços</v>
      </c>
    </row>
    <row r="12279" spans="1:12" x14ac:dyDescent="0.3">
      <c r="A12279" s="82" t="str">
        <f t="shared" si="384"/>
        <v>2019</v>
      </c>
      <c r="B12279" s="260" t="s">
        <v>2228</v>
      </c>
      <c r="C12279" s="261" t="s">
        <v>138</v>
      </c>
      <c r="D12279" s="74" t="str">
        <f t="shared" si="383"/>
        <v>jan/2019</v>
      </c>
      <c r="E12279" s="264">
        <v>43493</v>
      </c>
      <c r="F12279" s="260" t="s">
        <v>1061</v>
      </c>
      <c r="G12279" s="260" t="s">
        <v>2229</v>
      </c>
      <c r="H12279" s="265" t="s">
        <v>4370</v>
      </c>
      <c r="I12279" s="265" t="s">
        <v>126</v>
      </c>
      <c r="J12279" s="266">
        <v>475144.34</v>
      </c>
      <c r="K12279" s="83" t="str">
        <f>IFERROR(IFERROR(VLOOKUP(I12279,'DE-PARA'!B:D,3,0),VLOOKUP(I12279,'DE-PARA'!C:D,2,0)),"NÃO ENCONTRADO")</f>
        <v>TEV – Transferências Entre Contas (Entradas)</v>
      </c>
      <c r="L12279" s="50" t="str">
        <f>VLOOKUP(K12279,'Base -Receita-Despesa'!$B:$AS,1,FALSE)</f>
        <v>TEV – Transferências Entre Contas (Entradas)</v>
      </c>
    </row>
    <row r="12280" spans="1:12" x14ac:dyDescent="0.3">
      <c r="A12280" s="82" t="str">
        <f t="shared" si="384"/>
        <v>2019</v>
      </c>
      <c r="B12280" s="260" t="s">
        <v>2228</v>
      </c>
      <c r="C12280" s="261" t="s">
        <v>138</v>
      </c>
      <c r="D12280" s="74" t="str">
        <f t="shared" si="383"/>
        <v>jan/2019</v>
      </c>
      <c r="E12280" s="264">
        <v>43493</v>
      </c>
      <c r="F12280" s="260">
        <v>326329706</v>
      </c>
      <c r="G12280" s="260" t="s">
        <v>2229</v>
      </c>
      <c r="H12280" s="265" t="s">
        <v>2470</v>
      </c>
      <c r="I12280" s="267" t="s">
        <v>190</v>
      </c>
      <c r="J12280" s="265">
        <v>-73.31</v>
      </c>
      <c r="K12280" s="83" t="str">
        <f>IFERROR(IFERROR(VLOOKUP(I12280,'DE-PARA'!B:D,3,0),VLOOKUP(I12280,'DE-PARA'!C:D,2,0)),"NÃO ENCONTRADO")</f>
        <v>Concessionárias (água, luz e telefone)</v>
      </c>
      <c r="L12280" s="50" t="str">
        <f>VLOOKUP(K12280,'Base -Receita-Despesa'!$B:$AS,1,FALSE)</f>
        <v>Concessionárias (água, luz e telefone)</v>
      </c>
    </row>
    <row r="12281" spans="1:12" x14ac:dyDescent="0.3">
      <c r="A12281" s="82" t="str">
        <f t="shared" si="384"/>
        <v>2019</v>
      </c>
      <c r="B12281" s="260" t="s">
        <v>2228</v>
      </c>
      <c r="C12281" s="261" t="s">
        <v>138</v>
      </c>
      <c r="D12281" s="74" t="str">
        <f t="shared" si="383"/>
        <v>jan/2019</v>
      </c>
      <c r="E12281" s="264">
        <v>43493</v>
      </c>
      <c r="F12281" s="260">
        <v>324895060</v>
      </c>
      <c r="G12281" s="260" t="s">
        <v>2229</v>
      </c>
      <c r="H12281" s="267" t="s">
        <v>3126</v>
      </c>
      <c r="I12281" s="267" t="s">
        <v>190</v>
      </c>
      <c r="J12281" s="265">
        <v>-272.95999999999998</v>
      </c>
      <c r="K12281" s="83" t="str">
        <f>IFERROR(IFERROR(VLOOKUP(I12281,'DE-PARA'!B:D,3,0),VLOOKUP(I12281,'DE-PARA'!C:D,2,0)),"NÃO ENCONTRADO")</f>
        <v>Concessionárias (água, luz e telefone)</v>
      </c>
      <c r="L12281" s="50" t="str">
        <f>VLOOKUP(K12281,'Base -Receita-Despesa'!$B:$AS,1,FALSE)</f>
        <v>Concessionárias (água, luz e telefone)</v>
      </c>
    </row>
    <row r="12282" spans="1:12" x14ac:dyDescent="0.3">
      <c r="A12282" s="82" t="str">
        <f t="shared" si="384"/>
        <v>2019</v>
      </c>
      <c r="B12282" s="260" t="s">
        <v>2228</v>
      </c>
      <c r="C12282" s="261" t="s">
        <v>138</v>
      </c>
      <c r="D12282" s="74" t="str">
        <f t="shared" si="383"/>
        <v>jan/2019</v>
      </c>
      <c r="E12282" s="264">
        <v>43493</v>
      </c>
      <c r="F12282" s="260">
        <v>324913602</v>
      </c>
      <c r="G12282" s="260" t="s">
        <v>2229</v>
      </c>
      <c r="H12282" s="267" t="s">
        <v>3126</v>
      </c>
      <c r="I12282" s="267" t="s">
        <v>190</v>
      </c>
      <c r="J12282" s="266">
        <v>-1053.81</v>
      </c>
      <c r="K12282" s="83" t="str">
        <f>IFERROR(IFERROR(VLOOKUP(I12282,'DE-PARA'!B:D,3,0),VLOOKUP(I12282,'DE-PARA'!C:D,2,0)),"NÃO ENCONTRADO")</f>
        <v>Concessionárias (água, luz e telefone)</v>
      </c>
      <c r="L12282" s="50" t="str">
        <f>VLOOKUP(K12282,'Base -Receita-Despesa'!$B:$AS,1,FALSE)</f>
        <v>Concessionárias (água, luz e telefone)</v>
      </c>
    </row>
    <row r="12283" spans="1:12" x14ac:dyDescent="0.3">
      <c r="A12283" s="82" t="str">
        <f t="shared" si="384"/>
        <v>2019</v>
      </c>
      <c r="B12283" s="260" t="s">
        <v>2228</v>
      </c>
      <c r="C12283" s="261" t="s">
        <v>138</v>
      </c>
      <c r="D12283" s="74" t="str">
        <f t="shared" si="383"/>
        <v>jan/2019</v>
      </c>
      <c r="E12283" s="264">
        <v>43493</v>
      </c>
      <c r="F12283" s="260" t="s">
        <v>208</v>
      </c>
      <c r="G12283" s="260" t="s">
        <v>4389</v>
      </c>
      <c r="H12283" s="265" t="s">
        <v>2421</v>
      </c>
      <c r="I12283" s="265" t="s">
        <v>846</v>
      </c>
      <c r="J12283" s="265">
        <v>-300</v>
      </c>
      <c r="K12283" s="83" t="str">
        <f>IFERROR(IFERROR(VLOOKUP(I12283,'DE-PARA'!B:D,3,0),VLOOKUP(I12283,'DE-PARA'!C:D,2,0)),"NÃO ENCONTRADO")</f>
        <v>Pessoal</v>
      </c>
      <c r="L12283" s="50" t="str">
        <f>VLOOKUP(K12283,'Base -Receita-Despesa'!$B:$AS,1,FALSE)</f>
        <v>Pessoal</v>
      </c>
    </row>
    <row r="12284" spans="1:12" x14ac:dyDescent="0.3">
      <c r="A12284" s="82" t="str">
        <f t="shared" si="384"/>
        <v>2019</v>
      </c>
      <c r="B12284" s="260" t="s">
        <v>2228</v>
      </c>
      <c r="C12284" s="261" t="s">
        <v>138</v>
      </c>
      <c r="D12284" s="74" t="str">
        <f t="shared" si="383"/>
        <v>jan/2019</v>
      </c>
      <c r="E12284" s="264">
        <v>43494</v>
      </c>
      <c r="F12284" s="260">
        <v>154</v>
      </c>
      <c r="G12284" s="260" t="s">
        <v>2229</v>
      </c>
      <c r="H12284" s="265" t="s">
        <v>2389</v>
      </c>
      <c r="I12284" s="265" t="s">
        <v>2197</v>
      </c>
      <c r="J12284" s="266">
        <v>-5000</v>
      </c>
      <c r="K12284" s="83" t="str">
        <f>IFERROR(IFERROR(VLOOKUP(I12284,'DE-PARA'!B:D,3,0),VLOOKUP(I12284,'DE-PARA'!C:D,2,0)),"NÃO ENCONTRADO")</f>
        <v>Serviços</v>
      </c>
      <c r="L12284" s="50" t="str">
        <f>VLOOKUP(K12284,'Base -Receita-Despesa'!$B:$AS,1,FALSE)</f>
        <v>Serviços</v>
      </c>
    </row>
    <row r="12285" spans="1:12" x14ac:dyDescent="0.3">
      <c r="A12285" s="82" t="str">
        <f t="shared" si="384"/>
        <v>2019</v>
      </c>
      <c r="B12285" s="260" t="s">
        <v>2228</v>
      </c>
      <c r="C12285" s="261" t="s">
        <v>138</v>
      </c>
      <c r="D12285" s="74" t="str">
        <f t="shared" si="383"/>
        <v>jan/2019</v>
      </c>
      <c r="E12285" s="264">
        <v>43494</v>
      </c>
      <c r="F12285" s="260">
        <v>965</v>
      </c>
      <c r="G12285" s="260" t="s">
        <v>2229</v>
      </c>
      <c r="H12285" s="265" t="s">
        <v>4390</v>
      </c>
      <c r="I12285" s="265" t="s">
        <v>120</v>
      </c>
      <c r="J12285" s="265">
        <v>-250</v>
      </c>
      <c r="K12285" s="83" t="str">
        <f>IFERROR(IFERROR(VLOOKUP(I12285,'DE-PARA'!B:D,3,0),VLOOKUP(I12285,'DE-PARA'!C:D,2,0)),"NÃO ENCONTRADO")</f>
        <v>Serviços</v>
      </c>
      <c r="L12285" s="50" t="str">
        <f>VLOOKUP(K12285,'Base -Receita-Despesa'!$B:$AS,1,FALSE)</f>
        <v>Serviços</v>
      </c>
    </row>
    <row r="12286" spans="1:12" x14ac:dyDescent="0.3">
      <c r="A12286" s="82" t="str">
        <f t="shared" si="384"/>
        <v>2019</v>
      </c>
      <c r="B12286" s="260" t="s">
        <v>2228</v>
      </c>
      <c r="C12286" s="261" t="s">
        <v>138</v>
      </c>
      <c r="D12286" s="74" t="str">
        <f t="shared" si="383"/>
        <v>jan/2019</v>
      </c>
      <c r="E12286" s="264">
        <v>43494</v>
      </c>
      <c r="F12286" s="260">
        <v>146566</v>
      </c>
      <c r="G12286" s="260" t="s">
        <v>2229</v>
      </c>
      <c r="H12286" s="265" t="s">
        <v>1337</v>
      </c>
      <c r="I12286" s="265" t="s">
        <v>145</v>
      </c>
      <c r="J12286" s="265">
        <v>-550.33000000000004</v>
      </c>
      <c r="K12286" s="83" t="str">
        <f>IFERROR(IFERROR(VLOOKUP(I12286,'DE-PARA'!B:D,3,0),VLOOKUP(I12286,'DE-PARA'!C:D,2,0)),"NÃO ENCONTRADO")</f>
        <v>Serviços</v>
      </c>
      <c r="L12286" s="50" t="str">
        <f>VLOOKUP(K12286,'Base -Receita-Despesa'!$B:$AS,1,FALSE)</f>
        <v>Serviços</v>
      </c>
    </row>
    <row r="12287" spans="1:12" x14ac:dyDescent="0.3">
      <c r="A12287" s="82" t="str">
        <f t="shared" si="384"/>
        <v>2019</v>
      </c>
      <c r="B12287" s="260" t="s">
        <v>2228</v>
      </c>
      <c r="C12287" s="261" t="s">
        <v>138</v>
      </c>
      <c r="D12287" s="74" t="str">
        <f t="shared" si="383"/>
        <v>jan/2019</v>
      </c>
      <c r="E12287" s="264">
        <v>43494</v>
      </c>
      <c r="F12287" s="260">
        <v>374</v>
      </c>
      <c r="G12287" s="260" t="s">
        <v>2229</v>
      </c>
      <c r="H12287" s="269" t="s">
        <v>4391</v>
      </c>
      <c r="I12287" s="265" t="s">
        <v>2202</v>
      </c>
      <c r="J12287" s="266">
        <v>-6062.4</v>
      </c>
      <c r="K12287" s="83" t="str">
        <f>IFERROR(IFERROR(VLOOKUP(I12287,'DE-PARA'!B:D,3,0),VLOOKUP(I12287,'DE-PARA'!C:D,2,0)),"NÃO ENCONTRADO")</f>
        <v>Serviços</v>
      </c>
      <c r="L12287" s="50" t="str">
        <f>VLOOKUP(K12287,'Base -Receita-Despesa'!$B:$AS,1,FALSE)</f>
        <v>Serviços</v>
      </c>
    </row>
    <row r="12288" spans="1:12" x14ac:dyDescent="0.3">
      <c r="A12288" s="82" t="str">
        <f t="shared" si="384"/>
        <v>2019</v>
      </c>
      <c r="B12288" s="260" t="s">
        <v>2228</v>
      </c>
      <c r="C12288" s="261" t="s">
        <v>138</v>
      </c>
      <c r="D12288" s="74" t="str">
        <f t="shared" si="383"/>
        <v>jan/2019</v>
      </c>
      <c r="E12288" s="264">
        <v>43494</v>
      </c>
      <c r="F12288" s="260" t="s">
        <v>2326</v>
      </c>
      <c r="G12288" s="260" t="s">
        <v>2229</v>
      </c>
      <c r="H12288" s="265" t="s">
        <v>2958</v>
      </c>
      <c r="I12288" s="265" t="s">
        <v>2209</v>
      </c>
      <c r="J12288" s="265">
        <v>-218.75</v>
      </c>
      <c r="K12288" s="83" t="str">
        <f>IFERROR(IFERROR(VLOOKUP(I12288,'DE-PARA'!B:D,3,0),VLOOKUP(I12288,'DE-PARA'!C:D,2,0)),"NÃO ENCONTRADO")</f>
        <v>Despesas com Viagens</v>
      </c>
      <c r="L12288" s="50" t="str">
        <f>VLOOKUP(K12288,'Base -Receita-Despesa'!$B:$AS,1,FALSE)</f>
        <v>Despesas com Viagens</v>
      </c>
    </row>
    <row r="12289" spans="1:12" x14ac:dyDescent="0.3">
      <c r="A12289" s="82" t="str">
        <f t="shared" si="384"/>
        <v>2019</v>
      </c>
      <c r="B12289" s="260" t="s">
        <v>2228</v>
      </c>
      <c r="C12289" s="261" t="s">
        <v>138</v>
      </c>
      <c r="D12289" s="74" t="str">
        <f t="shared" si="383"/>
        <v>jan/2019</v>
      </c>
      <c r="E12289" s="264">
        <v>43494</v>
      </c>
      <c r="F12289" s="260" t="s">
        <v>2326</v>
      </c>
      <c r="G12289" s="260" t="s">
        <v>2229</v>
      </c>
      <c r="H12289" s="265" t="s">
        <v>1080</v>
      </c>
      <c r="I12289" s="265" t="s">
        <v>2209</v>
      </c>
      <c r="J12289" s="266">
        <v>-2248.08</v>
      </c>
      <c r="K12289" s="83" t="str">
        <f>IFERROR(IFERROR(VLOOKUP(I12289,'DE-PARA'!B:D,3,0),VLOOKUP(I12289,'DE-PARA'!C:D,2,0)),"NÃO ENCONTRADO")</f>
        <v>Despesas com Viagens</v>
      </c>
      <c r="L12289" s="50" t="str">
        <f>VLOOKUP(K12289,'Base -Receita-Despesa'!$B:$AS,1,FALSE)</f>
        <v>Despesas com Viagens</v>
      </c>
    </row>
    <row r="12290" spans="1:12" x14ac:dyDescent="0.3">
      <c r="A12290" s="82" t="str">
        <f t="shared" si="384"/>
        <v>2019</v>
      </c>
      <c r="B12290" s="260" t="s">
        <v>2228</v>
      </c>
      <c r="C12290" s="261" t="s">
        <v>138</v>
      </c>
      <c r="D12290" s="74" t="str">
        <f t="shared" si="383"/>
        <v>jan/2019</v>
      </c>
      <c r="E12290" s="264">
        <v>43494</v>
      </c>
      <c r="F12290" s="260">
        <v>44164</v>
      </c>
      <c r="G12290" s="260" t="s">
        <v>2229</v>
      </c>
      <c r="H12290" s="265" t="s">
        <v>2340</v>
      </c>
      <c r="I12290" s="265" t="s">
        <v>2217</v>
      </c>
      <c r="J12290" s="266">
        <v>1317</v>
      </c>
      <c r="K12290" s="83" t="str">
        <f>IFERROR(IFERROR(VLOOKUP(I12290,'DE-PARA'!B:D,3,0),VLOOKUP(I12290,'DE-PARA'!C:D,2,0)),"NÃO ENCONTRADO")</f>
        <v>Investimentos</v>
      </c>
      <c r="L12290" s="50" t="str">
        <f>VLOOKUP(K12290,'Base -Receita-Despesa'!$B:$AS,1,FALSE)</f>
        <v>Investimentos</v>
      </c>
    </row>
    <row r="12291" spans="1:12" x14ac:dyDescent="0.3">
      <c r="A12291" s="82" t="str">
        <f t="shared" si="384"/>
        <v>2019</v>
      </c>
      <c r="B12291" s="260" t="s">
        <v>2228</v>
      </c>
      <c r="C12291" s="261" t="s">
        <v>138</v>
      </c>
      <c r="D12291" s="74" t="str">
        <f t="shared" si="383"/>
        <v>jan/2019</v>
      </c>
      <c r="E12291" s="264">
        <v>43494</v>
      </c>
      <c r="F12291" s="260">
        <v>16223</v>
      </c>
      <c r="G12291" s="260" t="s">
        <v>2229</v>
      </c>
      <c r="H12291" s="265" t="s">
        <v>2340</v>
      </c>
      <c r="I12291" s="265" t="s">
        <v>177</v>
      </c>
      <c r="J12291" s="265">
        <v>160</v>
      </c>
      <c r="K12291" s="83" t="str">
        <f>IFERROR(IFERROR(VLOOKUP(I12291,'DE-PARA'!B:D,3,0),VLOOKUP(I12291,'DE-PARA'!C:D,2,0)),"NÃO ENCONTRADO")</f>
        <v>Serviços</v>
      </c>
      <c r="L12291" s="50" t="str">
        <f>VLOOKUP(K12291,'Base -Receita-Despesa'!$B:$AS,1,FALSE)</f>
        <v>Serviços</v>
      </c>
    </row>
    <row r="12292" spans="1:12" x14ac:dyDescent="0.3">
      <c r="A12292" s="82" t="str">
        <f t="shared" si="384"/>
        <v>2019</v>
      </c>
      <c r="B12292" s="260" t="s">
        <v>2228</v>
      </c>
      <c r="C12292" s="261" t="s">
        <v>138</v>
      </c>
      <c r="D12292" s="74" t="str">
        <f t="shared" ref="D12292:D12355" si="385">TEXT(E12292,"mmm/aaaa")</f>
        <v>jan/2019</v>
      </c>
      <c r="E12292" s="264">
        <v>43494</v>
      </c>
      <c r="F12292" s="260">
        <v>44164</v>
      </c>
      <c r="G12292" s="260" t="s">
        <v>2229</v>
      </c>
      <c r="H12292" s="265" t="s">
        <v>2340</v>
      </c>
      <c r="I12292" s="265" t="s">
        <v>2217</v>
      </c>
      <c r="J12292" s="266">
        <v>-1317</v>
      </c>
      <c r="K12292" s="83" t="str">
        <f>IFERROR(IFERROR(VLOOKUP(I12292,'DE-PARA'!B:D,3,0),VLOOKUP(I12292,'DE-PARA'!C:D,2,0)),"NÃO ENCONTRADO")</f>
        <v>Investimentos</v>
      </c>
      <c r="L12292" s="50" t="str">
        <f>VLOOKUP(K12292,'Base -Receita-Despesa'!$B:$AS,1,FALSE)</f>
        <v>Investimentos</v>
      </c>
    </row>
    <row r="12293" spans="1:12" x14ac:dyDescent="0.3">
      <c r="A12293" s="82" t="str">
        <f t="shared" si="384"/>
        <v>2019</v>
      </c>
      <c r="B12293" s="260" t="s">
        <v>2228</v>
      </c>
      <c r="C12293" s="261" t="s">
        <v>138</v>
      </c>
      <c r="D12293" s="74" t="str">
        <f t="shared" si="385"/>
        <v>jan/2019</v>
      </c>
      <c r="E12293" s="264">
        <v>43494</v>
      </c>
      <c r="F12293" s="260">
        <v>16223</v>
      </c>
      <c r="G12293" s="260" t="s">
        <v>2229</v>
      </c>
      <c r="H12293" s="265" t="s">
        <v>2340</v>
      </c>
      <c r="I12293" s="265" t="s">
        <v>177</v>
      </c>
      <c r="J12293" s="265">
        <v>-160</v>
      </c>
      <c r="K12293" s="83" t="str">
        <f>IFERROR(IFERROR(VLOOKUP(I12293,'DE-PARA'!B:D,3,0),VLOOKUP(I12293,'DE-PARA'!C:D,2,0)),"NÃO ENCONTRADO")</f>
        <v>Serviços</v>
      </c>
      <c r="L12293" s="50" t="str">
        <f>VLOOKUP(K12293,'Base -Receita-Despesa'!$B:$AS,1,FALSE)</f>
        <v>Serviços</v>
      </c>
    </row>
    <row r="12294" spans="1:12" x14ac:dyDescent="0.3">
      <c r="A12294" s="82" t="str">
        <f t="shared" si="384"/>
        <v>2019</v>
      </c>
      <c r="B12294" s="260" t="s">
        <v>2228</v>
      </c>
      <c r="C12294" s="261" t="s">
        <v>138</v>
      </c>
      <c r="D12294" s="74" t="str">
        <f t="shared" si="385"/>
        <v>jan/2019</v>
      </c>
      <c r="E12294" s="264">
        <v>43494</v>
      </c>
      <c r="F12294" s="260">
        <v>114</v>
      </c>
      <c r="G12294" s="260" t="s">
        <v>2229</v>
      </c>
      <c r="H12294" s="265" t="s">
        <v>3305</v>
      </c>
      <c r="I12294" s="265" t="s">
        <v>2198</v>
      </c>
      <c r="J12294" s="266">
        <v>-2402.56</v>
      </c>
      <c r="K12294" s="83" t="str">
        <f>IFERROR(IFERROR(VLOOKUP(I12294,'DE-PARA'!B:D,3,0),VLOOKUP(I12294,'DE-PARA'!C:D,2,0)),"NÃO ENCONTRADO")</f>
        <v>Serviços</v>
      </c>
      <c r="L12294" s="50" t="str">
        <f>VLOOKUP(K12294,'Base -Receita-Despesa'!$B:$AS,1,FALSE)</f>
        <v>Serviços</v>
      </c>
    </row>
    <row r="12295" spans="1:12" x14ac:dyDescent="0.3">
      <c r="A12295" s="82" t="str">
        <f t="shared" si="384"/>
        <v>2019</v>
      </c>
      <c r="B12295" s="260" t="s">
        <v>2228</v>
      </c>
      <c r="C12295" s="261" t="s">
        <v>138</v>
      </c>
      <c r="D12295" s="74" t="str">
        <f t="shared" si="385"/>
        <v>jan/2019</v>
      </c>
      <c r="E12295" s="264">
        <v>43494</v>
      </c>
      <c r="F12295" s="260">
        <v>143</v>
      </c>
      <c r="G12295" s="260" t="s">
        <v>2229</v>
      </c>
      <c r="H12295" s="265" t="s">
        <v>2353</v>
      </c>
      <c r="I12295" s="265" t="s">
        <v>179</v>
      </c>
      <c r="J12295" s="266">
        <v>-3108.65</v>
      </c>
      <c r="K12295" s="83" t="str">
        <f>IFERROR(IFERROR(VLOOKUP(I12295,'DE-PARA'!B:D,3,0),VLOOKUP(I12295,'DE-PARA'!C:D,2,0)),"NÃO ENCONTRADO")</f>
        <v>Serviços</v>
      </c>
      <c r="L12295" s="50" t="str">
        <f>VLOOKUP(K12295,'Base -Receita-Despesa'!$B:$AS,1,FALSE)</f>
        <v>Serviços</v>
      </c>
    </row>
    <row r="12296" spans="1:12" x14ac:dyDescent="0.3">
      <c r="A12296" s="82" t="str">
        <f t="shared" si="384"/>
        <v>2019</v>
      </c>
      <c r="B12296" s="260" t="s">
        <v>2228</v>
      </c>
      <c r="C12296" s="261" t="s">
        <v>138</v>
      </c>
      <c r="D12296" s="74" t="str">
        <f t="shared" si="385"/>
        <v>jan/2019</v>
      </c>
      <c r="E12296" s="264">
        <v>43494</v>
      </c>
      <c r="F12296" s="260" t="s">
        <v>2326</v>
      </c>
      <c r="G12296" s="260" t="s">
        <v>2229</v>
      </c>
      <c r="H12296" s="265" t="s">
        <v>1785</v>
      </c>
      <c r="I12296" s="265" t="s">
        <v>2209</v>
      </c>
      <c r="J12296" s="265">
        <v>-263.16000000000003</v>
      </c>
      <c r="K12296" s="83" t="str">
        <f>IFERROR(IFERROR(VLOOKUP(I12296,'DE-PARA'!B:D,3,0),VLOOKUP(I12296,'DE-PARA'!C:D,2,0)),"NÃO ENCONTRADO")</f>
        <v>Despesas com Viagens</v>
      </c>
      <c r="L12296" s="50" t="str">
        <f>VLOOKUP(K12296,'Base -Receita-Despesa'!$B:$AS,1,FALSE)</f>
        <v>Despesas com Viagens</v>
      </c>
    </row>
    <row r="12297" spans="1:12" x14ac:dyDescent="0.3">
      <c r="A12297" s="82" t="str">
        <f t="shared" si="384"/>
        <v>2019</v>
      </c>
      <c r="B12297" s="260" t="s">
        <v>2228</v>
      </c>
      <c r="C12297" s="261" t="s">
        <v>138</v>
      </c>
      <c r="D12297" s="74" t="str">
        <f t="shared" si="385"/>
        <v>jan/2019</v>
      </c>
      <c r="E12297" s="264">
        <v>43494</v>
      </c>
      <c r="F12297" s="260" t="s">
        <v>2326</v>
      </c>
      <c r="G12297" s="260" t="s">
        <v>2229</v>
      </c>
      <c r="H12297" s="265" t="s">
        <v>4392</v>
      </c>
      <c r="I12297" s="265" t="s">
        <v>2209</v>
      </c>
      <c r="J12297" s="265">
        <v>-435.1</v>
      </c>
      <c r="K12297" s="83" t="str">
        <f>IFERROR(IFERROR(VLOOKUP(I12297,'DE-PARA'!B:D,3,0),VLOOKUP(I12297,'DE-PARA'!C:D,2,0)),"NÃO ENCONTRADO")</f>
        <v>Despesas com Viagens</v>
      </c>
      <c r="L12297" s="50" t="str">
        <f>VLOOKUP(K12297,'Base -Receita-Despesa'!$B:$AS,1,FALSE)</f>
        <v>Despesas com Viagens</v>
      </c>
    </row>
    <row r="12298" spans="1:12" x14ac:dyDescent="0.3">
      <c r="A12298" s="82" t="str">
        <f t="shared" si="384"/>
        <v>2019</v>
      </c>
      <c r="B12298" s="260" t="s">
        <v>2228</v>
      </c>
      <c r="C12298" s="261" t="s">
        <v>138</v>
      </c>
      <c r="D12298" s="74" t="str">
        <f t="shared" si="385"/>
        <v>jan/2019</v>
      </c>
      <c r="E12298" s="264">
        <v>43494</v>
      </c>
      <c r="F12298" s="260">
        <v>136</v>
      </c>
      <c r="G12298" s="260" t="s">
        <v>2229</v>
      </c>
      <c r="H12298" s="265" t="s">
        <v>4393</v>
      </c>
      <c r="I12298" s="265" t="s">
        <v>116</v>
      </c>
      <c r="J12298" s="266">
        <v>-28062.86</v>
      </c>
      <c r="K12298" s="83" t="str">
        <f>IFERROR(IFERROR(VLOOKUP(I12298,'DE-PARA'!B:D,3,0),VLOOKUP(I12298,'DE-PARA'!C:D,2,0)),"NÃO ENCONTRADO")</f>
        <v>Serviços</v>
      </c>
      <c r="L12298" s="50" t="str">
        <f>VLOOKUP(K12298,'Base -Receita-Despesa'!$B:$AS,1,FALSE)</f>
        <v>Serviços</v>
      </c>
    </row>
    <row r="12299" spans="1:12" x14ac:dyDescent="0.3">
      <c r="A12299" s="82" t="str">
        <f t="shared" si="384"/>
        <v>2019</v>
      </c>
      <c r="B12299" s="260" t="s">
        <v>2228</v>
      </c>
      <c r="C12299" s="261" t="s">
        <v>138</v>
      </c>
      <c r="D12299" s="74" t="str">
        <f t="shared" si="385"/>
        <v>jan/2019</v>
      </c>
      <c r="E12299" s="264">
        <v>43494</v>
      </c>
      <c r="F12299" s="260">
        <v>15</v>
      </c>
      <c r="G12299" s="260" t="s">
        <v>2229</v>
      </c>
      <c r="H12299" s="265" t="s">
        <v>2396</v>
      </c>
      <c r="I12299" s="265" t="s">
        <v>241</v>
      </c>
      <c r="J12299" s="265">
        <v>570</v>
      </c>
      <c r="K12299" s="83" t="str">
        <f>IFERROR(IFERROR(VLOOKUP(I12299,'DE-PARA'!B:D,3,0),VLOOKUP(I12299,'DE-PARA'!C:D,2,0)),"NÃO ENCONTRADO")</f>
        <v>Serviços</v>
      </c>
      <c r="L12299" s="50" t="str">
        <f>VLOOKUP(K12299,'Base -Receita-Despesa'!$B:$AS,1,FALSE)</f>
        <v>Serviços</v>
      </c>
    </row>
    <row r="12300" spans="1:12" x14ac:dyDescent="0.3">
      <c r="A12300" s="82" t="str">
        <f t="shared" si="384"/>
        <v>2019</v>
      </c>
      <c r="B12300" s="260" t="s">
        <v>2228</v>
      </c>
      <c r="C12300" s="261" t="s">
        <v>138</v>
      </c>
      <c r="D12300" s="74" t="str">
        <f t="shared" si="385"/>
        <v>jan/2019</v>
      </c>
      <c r="E12300" s="264">
        <v>43494</v>
      </c>
      <c r="F12300" s="260">
        <v>15</v>
      </c>
      <c r="G12300" s="260" t="s">
        <v>2229</v>
      </c>
      <c r="H12300" s="265" t="s">
        <v>2396</v>
      </c>
      <c r="I12300" s="265" t="s">
        <v>241</v>
      </c>
      <c r="J12300" s="265">
        <v>-570</v>
      </c>
      <c r="K12300" s="83" t="str">
        <f>IFERROR(IFERROR(VLOOKUP(I12300,'DE-PARA'!B:D,3,0),VLOOKUP(I12300,'DE-PARA'!C:D,2,0)),"NÃO ENCONTRADO")</f>
        <v>Serviços</v>
      </c>
      <c r="L12300" s="50" t="str">
        <f>VLOOKUP(K12300,'Base -Receita-Despesa'!$B:$AS,1,FALSE)</f>
        <v>Serviços</v>
      </c>
    </row>
    <row r="12301" spans="1:12" x14ac:dyDescent="0.3">
      <c r="A12301" s="82" t="str">
        <f t="shared" si="384"/>
        <v>2019</v>
      </c>
      <c r="B12301" s="260" t="s">
        <v>2228</v>
      </c>
      <c r="C12301" s="261" t="s">
        <v>138</v>
      </c>
      <c r="D12301" s="74" t="str">
        <f t="shared" si="385"/>
        <v>jan/2019</v>
      </c>
      <c r="E12301" s="264">
        <v>43494</v>
      </c>
      <c r="F12301" s="260" t="s">
        <v>2326</v>
      </c>
      <c r="G12301" s="260" t="s">
        <v>2229</v>
      </c>
      <c r="H12301" s="265" t="s">
        <v>4394</v>
      </c>
      <c r="I12301" s="265" t="s">
        <v>2209</v>
      </c>
      <c r="J12301" s="265">
        <v>-40</v>
      </c>
      <c r="K12301" s="83" t="str">
        <f>IFERROR(IFERROR(VLOOKUP(I12301,'DE-PARA'!B:D,3,0),VLOOKUP(I12301,'DE-PARA'!C:D,2,0)),"NÃO ENCONTRADO")</f>
        <v>Despesas com Viagens</v>
      </c>
      <c r="L12301" s="50" t="str">
        <f>VLOOKUP(K12301,'Base -Receita-Despesa'!$B:$AS,1,FALSE)</f>
        <v>Despesas com Viagens</v>
      </c>
    </row>
    <row r="12302" spans="1:12" x14ac:dyDescent="0.3">
      <c r="A12302" s="82" t="str">
        <f t="shared" si="384"/>
        <v>2019</v>
      </c>
      <c r="B12302" s="260" t="s">
        <v>2228</v>
      </c>
      <c r="C12302" s="261" t="s">
        <v>138</v>
      </c>
      <c r="D12302" s="74" t="str">
        <f t="shared" si="385"/>
        <v>jan/2019</v>
      </c>
      <c r="E12302" s="264">
        <v>43494</v>
      </c>
      <c r="F12302" s="260">
        <v>18</v>
      </c>
      <c r="G12302" s="260" t="s">
        <v>2229</v>
      </c>
      <c r="H12302" s="265" t="s">
        <v>3189</v>
      </c>
      <c r="I12302" s="265" t="s">
        <v>2176</v>
      </c>
      <c r="J12302" s="266">
        <v>-200000</v>
      </c>
      <c r="K12302" s="83" t="str">
        <f>IFERROR(IFERROR(VLOOKUP(I12302,'DE-PARA'!B:D,3,0),VLOOKUP(I12302,'DE-PARA'!C:D,2,0)),"NÃO ENCONTRADO")</f>
        <v>Pessoal</v>
      </c>
      <c r="L12302" s="50" t="str">
        <f>VLOOKUP(K12302,'Base -Receita-Despesa'!$B:$AS,1,FALSE)</f>
        <v>Pessoal</v>
      </c>
    </row>
    <row r="12303" spans="1:12" x14ac:dyDescent="0.3">
      <c r="A12303" s="82" t="str">
        <f t="shared" si="384"/>
        <v>2019</v>
      </c>
      <c r="B12303" s="260" t="s">
        <v>2228</v>
      </c>
      <c r="C12303" s="261" t="s">
        <v>138</v>
      </c>
      <c r="D12303" s="74" t="str">
        <f t="shared" si="385"/>
        <v>jan/2019</v>
      </c>
      <c r="E12303" s="264">
        <v>43494</v>
      </c>
      <c r="F12303" s="260" t="s">
        <v>2326</v>
      </c>
      <c r="G12303" s="260" t="s">
        <v>2229</v>
      </c>
      <c r="H12303" s="265" t="s">
        <v>4395</v>
      </c>
      <c r="I12303" s="265" t="s">
        <v>2209</v>
      </c>
      <c r="J12303" s="265">
        <v>259.61</v>
      </c>
      <c r="K12303" s="83" t="str">
        <f>IFERROR(IFERROR(VLOOKUP(I12303,'DE-PARA'!B:D,3,0),VLOOKUP(I12303,'DE-PARA'!C:D,2,0)),"NÃO ENCONTRADO")</f>
        <v>Despesas com Viagens</v>
      </c>
      <c r="L12303" s="50" t="str">
        <f>VLOOKUP(K12303,'Base -Receita-Despesa'!$B:$AS,1,FALSE)</f>
        <v>Despesas com Viagens</v>
      </c>
    </row>
    <row r="12304" spans="1:12" x14ac:dyDescent="0.3">
      <c r="A12304" s="82" t="str">
        <f t="shared" si="384"/>
        <v>2019</v>
      </c>
      <c r="B12304" s="260" t="s">
        <v>2228</v>
      </c>
      <c r="C12304" s="261" t="s">
        <v>138</v>
      </c>
      <c r="D12304" s="74" t="str">
        <f t="shared" si="385"/>
        <v>jan/2019</v>
      </c>
      <c r="E12304" s="264">
        <v>43494</v>
      </c>
      <c r="F12304" s="260" t="s">
        <v>2326</v>
      </c>
      <c r="G12304" s="260" t="s">
        <v>2229</v>
      </c>
      <c r="H12304" s="265" t="s">
        <v>4395</v>
      </c>
      <c r="I12304" s="265" t="s">
        <v>2209</v>
      </c>
      <c r="J12304" s="265">
        <v>-259.61</v>
      </c>
      <c r="K12304" s="83" t="str">
        <f>IFERROR(IFERROR(VLOOKUP(I12304,'DE-PARA'!B:D,3,0),VLOOKUP(I12304,'DE-PARA'!C:D,2,0)),"NÃO ENCONTRADO")</f>
        <v>Despesas com Viagens</v>
      </c>
      <c r="L12304" s="50" t="str">
        <f>VLOOKUP(K12304,'Base -Receita-Despesa'!$B:$AS,1,FALSE)</f>
        <v>Despesas com Viagens</v>
      </c>
    </row>
    <row r="12305" spans="1:12" x14ac:dyDescent="0.3">
      <c r="A12305" s="82" t="str">
        <f t="shared" si="384"/>
        <v>2019</v>
      </c>
      <c r="B12305" s="260" t="s">
        <v>2228</v>
      </c>
      <c r="C12305" s="261" t="s">
        <v>138</v>
      </c>
      <c r="D12305" s="74" t="str">
        <f t="shared" si="385"/>
        <v>jan/2019</v>
      </c>
      <c r="E12305" s="264">
        <v>43494</v>
      </c>
      <c r="F12305" s="260" t="s">
        <v>2326</v>
      </c>
      <c r="G12305" s="260" t="s">
        <v>2229</v>
      </c>
      <c r="H12305" s="265" t="s">
        <v>4396</v>
      </c>
      <c r="I12305" s="265" t="s">
        <v>2209</v>
      </c>
      <c r="J12305" s="265">
        <v>-313.16000000000003</v>
      </c>
      <c r="K12305" s="83" t="str">
        <f>IFERROR(IFERROR(VLOOKUP(I12305,'DE-PARA'!B:D,3,0),VLOOKUP(I12305,'DE-PARA'!C:D,2,0)),"NÃO ENCONTRADO")</f>
        <v>Despesas com Viagens</v>
      </c>
      <c r="L12305" s="50" t="str">
        <f>VLOOKUP(K12305,'Base -Receita-Despesa'!$B:$AS,1,FALSE)</f>
        <v>Despesas com Viagens</v>
      </c>
    </row>
    <row r="12306" spans="1:12" x14ac:dyDescent="0.3">
      <c r="A12306" s="82" t="str">
        <f t="shared" si="384"/>
        <v>2019</v>
      </c>
      <c r="B12306" s="260" t="s">
        <v>2228</v>
      </c>
      <c r="C12306" s="261" t="s">
        <v>138</v>
      </c>
      <c r="D12306" s="74" t="str">
        <f t="shared" si="385"/>
        <v>jan/2019</v>
      </c>
      <c r="E12306" s="264">
        <v>43494</v>
      </c>
      <c r="F12306" s="260" t="s">
        <v>2326</v>
      </c>
      <c r="G12306" s="260" t="s">
        <v>2229</v>
      </c>
      <c r="H12306" s="265" t="s">
        <v>132</v>
      </c>
      <c r="I12306" s="265" t="s">
        <v>2209</v>
      </c>
      <c r="J12306" s="265">
        <v>-408.85</v>
      </c>
      <c r="K12306" s="83" t="str">
        <f>IFERROR(IFERROR(VLOOKUP(I12306,'DE-PARA'!B:D,3,0),VLOOKUP(I12306,'DE-PARA'!C:D,2,0)),"NÃO ENCONTRADO")</f>
        <v>Despesas com Viagens</v>
      </c>
      <c r="L12306" s="50" t="str">
        <f>VLOOKUP(K12306,'Base -Receita-Despesa'!$B:$AS,1,FALSE)</f>
        <v>Despesas com Viagens</v>
      </c>
    </row>
    <row r="12307" spans="1:12" x14ac:dyDescent="0.3">
      <c r="A12307" s="82" t="str">
        <f t="shared" si="384"/>
        <v>2019</v>
      </c>
      <c r="B12307" s="260" t="s">
        <v>2228</v>
      </c>
      <c r="C12307" s="261" t="s">
        <v>138</v>
      </c>
      <c r="D12307" s="74" t="str">
        <f t="shared" si="385"/>
        <v>jan/2019</v>
      </c>
      <c r="E12307" s="264">
        <v>43494</v>
      </c>
      <c r="F12307" s="260">
        <v>19045</v>
      </c>
      <c r="G12307" s="260" t="s">
        <v>2229</v>
      </c>
      <c r="H12307" s="265" t="s">
        <v>2370</v>
      </c>
      <c r="I12307" s="265" t="s">
        <v>145</v>
      </c>
      <c r="J12307" s="266">
        <v>-4996.57</v>
      </c>
      <c r="K12307" s="83" t="str">
        <f>IFERROR(IFERROR(VLOOKUP(I12307,'DE-PARA'!B:D,3,0),VLOOKUP(I12307,'DE-PARA'!C:D,2,0)),"NÃO ENCONTRADO")</f>
        <v>Serviços</v>
      </c>
      <c r="L12307" s="50" t="str">
        <f>VLOOKUP(K12307,'Base -Receita-Despesa'!$B:$AS,1,FALSE)</f>
        <v>Serviços</v>
      </c>
    </row>
    <row r="12308" spans="1:12" x14ac:dyDescent="0.3">
      <c r="A12308" s="82" t="str">
        <f t="shared" si="384"/>
        <v>2019</v>
      </c>
      <c r="B12308" s="260" t="s">
        <v>2228</v>
      </c>
      <c r="C12308" s="261" t="s">
        <v>138</v>
      </c>
      <c r="D12308" s="74" t="str">
        <f t="shared" si="385"/>
        <v>jan/2019</v>
      </c>
      <c r="E12308" s="264">
        <v>43494</v>
      </c>
      <c r="F12308" s="260">
        <v>46097</v>
      </c>
      <c r="G12308" s="260" t="s">
        <v>2229</v>
      </c>
      <c r="H12308" s="265" t="s">
        <v>3281</v>
      </c>
      <c r="I12308" s="265" t="s">
        <v>241</v>
      </c>
      <c r="J12308" s="266">
        <v>-2003.32</v>
      </c>
      <c r="K12308" s="83" t="str">
        <f>IFERROR(IFERROR(VLOOKUP(I12308,'DE-PARA'!B:D,3,0),VLOOKUP(I12308,'DE-PARA'!C:D,2,0)),"NÃO ENCONTRADO")</f>
        <v>Serviços</v>
      </c>
      <c r="L12308" s="50" t="str">
        <f>VLOOKUP(K12308,'Base -Receita-Despesa'!$B:$AS,1,FALSE)</f>
        <v>Serviços</v>
      </c>
    </row>
    <row r="12309" spans="1:12" x14ac:dyDescent="0.3">
      <c r="A12309" s="82" t="str">
        <f t="shared" si="384"/>
        <v>2019</v>
      </c>
      <c r="B12309" s="260" t="s">
        <v>2228</v>
      </c>
      <c r="C12309" s="261" t="s">
        <v>138</v>
      </c>
      <c r="D12309" s="74" t="str">
        <f t="shared" si="385"/>
        <v>jan/2019</v>
      </c>
      <c r="E12309" s="264">
        <v>43494</v>
      </c>
      <c r="F12309" s="260" t="s">
        <v>2326</v>
      </c>
      <c r="G12309" s="260" t="s">
        <v>2229</v>
      </c>
      <c r="H12309" s="265" t="s">
        <v>4385</v>
      </c>
      <c r="I12309" s="265" t="s">
        <v>2209</v>
      </c>
      <c r="J12309" s="266">
        <v>-2200</v>
      </c>
      <c r="K12309" s="83" t="str">
        <f>IFERROR(IFERROR(VLOOKUP(I12309,'DE-PARA'!B:D,3,0),VLOOKUP(I12309,'DE-PARA'!C:D,2,0)),"NÃO ENCONTRADO")</f>
        <v>Despesas com Viagens</v>
      </c>
      <c r="L12309" s="50" t="str">
        <f>VLOOKUP(K12309,'Base -Receita-Despesa'!$B:$AS,1,FALSE)</f>
        <v>Despesas com Viagens</v>
      </c>
    </row>
    <row r="12310" spans="1:12" x14ac:dyDescent="0.3">
      <c r="A12310" s="82" t="str">
        <f t="shared" si="384"/>
        <v>2019</v>
      </c>
      <c r="B12310" s="260" t="s">
        <v>2228</v>
      </c>
      <c r="C12310" s="261" t="s">
        <v>138</v>
      </c>
      <c r="D12310" s="74" t="str">
        <f t="shared" si="385"/>
        <v>jan/2019</v>
      </c>
      <c r="E12310" s="264">
        <v>43494</v>
      </c>
      <c r="F12310" s="260">
        <v>1846166</v>
      </c>
      <c r="G12310" s="260" t="s">
        <v>2229</v>
      </c>
      <c r="H12310" s="265" t="s">
        <v>3364</v>
      </c>
      <c r="I12310" s="265" t="s">
        <v>846</v>
      </c>
      <c r="J12310" s="265">
        <v>-474.3</v>
      </c>
      <c r="K12310" s="83" t="str">
        <f>IFERROR(IFERROR(VLOOKUP(I12310,'DE-PARA'!B:D,3,0),VLOOKUP(I12310,'DE-PARA'!C:D,2,0)),"NÃO ENCONTRADO")</f>
        <v>Pessoal</v>
      </c>
      <c r="L12310" s="50" t="str">
        <f>VLOOKUP(K12310,'Base -Receita-Despesa'!$B:$AS,1,FALSE)</f>
        <v>Pessoal</v>
      </c>
    </row>
    <row r="12311" spans="1:12" x14ac:dyDescent="0.3">
      <c r="A12311" s="82" t="str">
        <f t="shared" si="384"/>
        <v>2019</v>
      </c>
      <c r="B12311" s="260" t="s">
        <v>2228</v>
      </c>
      <c r="C12311" s="261" t="s">
        <v>138</v>
      </c>
      <c r="D12311" s="74" t="str">
        <f t="shared" si="385"/>
        <v>jan/2019</v>
      </c>
      <c r="E12311" s="264">
        <v>43494</v>
      </c>
      <c r="F12311" s="260" t="s">
        <v>1070</v>
      </c>
      <c r="G12311" s="260" t="s">
        <v>2229</v>
      </c>
      <c r="H12311" s="265" t="s">
        <v>1071</v>
      </c>
      <c r="I12311" s="265" t="s">
        <v>2237</v>
      </c>
      <c r="J12311" s="266">
        <v>286896.65000000002</v>
      </c>
      <c r="K12311" s="83" t="str">
        <f>IFERROR(IFERROR(VLOOKUP(I12311,'DE-PARA'!B:D,3,0),VLOOKUP(I12311,'DE-PARA'!C:D,2,0)),"NÃO ENCONTRADO")</f>
        <v>Entrada Conta Aplicação (+)</v>
      </c>
      <c r="L12311" s="50" t="str">
        <f>VLOOKUP(K12311,'Base -Receita-Despesa'!$B:$AS,1,FALSE)</f>
        <v>ENTRADA CONTA APLICAÇÃO (+)</v>
      </c>
    </row>
    <row r="12312" spans="1:12" x14ac:dyDescent="0.3">
      <c r="A12312" s="82" t="str">
        <f t="shared" si="384"/>
        <v>2019</v>
      </c>
      <c r="B12312" s="260" t="s">
        <v>2228</v>
      </c>
      <c r="C12312" s="261" t="s">
        <v>138</v>
      </c>
      <c r="D12312" s="74" t="str">
        <f t="shared" si="385"/>
        <v>jan/2019</v>
      </c>
      <c r="E12312" s="264">
        <v>43494</v>
      </c>
      <c r="F12312" s="260" t="s">
        <v>2326</v>
      </c>
      <c r="G12312" s="260" t="s">
        <v>2229</v>
      </c>
      <c r="H12312" s="265" t="s">
        <v>883</v>
      </c>
      <c r="I12312" s="265" t="s">
        <v>2209</v>
      </c>
      <c r="J12312" s="265">
        <v>-263.16000000000003</v>
      </c>
      <c r="K12312" s="83" t="str">
        <f>IFERROR(IFERROR(VLOOKUP(I12312,'DE-PARA'!B:D,3,0),VLOOKUP(I12312,'DE-PARA'!C:D,2,0)),"NÃO ENCONTRADO")</f>
        <v>Despesas com Viagens</v>
      </c>
      <c r="L12312" s="50" t="str">
        <f>VLOOKUP(K12312,'Base -Receita-Despesa'!$B:$AS,1,FALSE)</f>
        <v>Despesas com Viagens</v>
      </c>
    </row>
    <row r="12313" spans="1:12" x14ac:dyDescent="0.3">
      <c r="A12313" s="82" t="str">
        <f t="shared" si="384"/>
        <v>2019</v>
      </c>
      <c r="B12313" s="260" t="s">
        <v>2228</v>
      </c>
      <c r="C12313" s="261" t="s">
        <v>138</v>
      </c>
      <c r="D12313" s="74" t="str">
        <f t="shared" si="385"/>
        <v>jan/2019</v>
      </c>
      <c r="E12313" s="264">
        <v>43494</v>
      </c>
      <c r="F12313" s="260" t="s">
        <v>2326</v>
      </c>
      <c r="G12313" s="260" t="s">
        <v>2229</v>
      </c>
      <c r="H12313" s="265" t="s">
        <v>2360</v>
      </c>
      <c r="I12313" s="265" t="s">
        <v>2209</v>
      </c>
      <c r="J12313" s="265">
        <v>-175</v>
      </c>
      <c r="K12313" s="83" t="str">
        <f>IFERROR(IFERROR(VLOOKUP(I12313,'DE-PARA'!B:D,3,0),VLOOKUP(I12313,'DE-PARA'!C:D,2,0)),"NÃO ENCONTRADO")</f>
        <v>Despesas com Viagens</v>
      </c>
      <c r="L12313" s="50" t="str">
        <f>VLOOKUP(K12313,'Base -Receita-Despesa'!$B:$AS,1,FALSE)</f>
        <v>Despesas com Viagens</v>
      </c>
    </row>
    <row r="12314" spans="1:12" x14ac:dyDescent="0.3">
      <c r="A12314" s="82" t="str">
        <f t="shared" si="384"/>
        <v>2019</v>
      </c>
      <c r="B12314" s="260" t="s">
        <v>2228</v>
      </c>
      <c r="C12314" s="261" t="s">
        <v>138</v>
      </c>
      <c r="D12314" s="74" t="str">
        <f t="shared" si="385"/>
        <v>jan/2019</v>
      </c>
      <c r="E12314" s="264">
        <v>43494</v>
      </c>
      <c r="F12314" s="260" t="s">
        <v>1261</v>
      </c>
      <c r="G12314" s="260" t="s">
        <v>2229</v>
      </c>
      <c r="H12314" s="265" t="s">
        <v>2250</v>
      </c>
      <c r="I12314" s="265" t="s">
        <v>135</v>
      </c>
      <c r="J12314" s="265">
        <v>-9.5</v>
      </c>
      <c r="K12314" s="83" t="str">
        <f>IFERROR(IFERROR(VLOOKUP(I12314,'DE-PARA'!B:D,3,0),VLOOKUP(I12314,'DE-PARA'!C:D,2,0)),"NÃO ENCONTRADO")</f>
        <v>Outras Saídas</v>
      </c>
      <c r="L12314" s="50" t="str">
        <f>VLOOKUP(K12314,'Base -Receita-Despesa'!$B:$AS,1,FALSE)</f>
        <v>Outras Saídas</v>
      </c>
    </row>
    <row r="12315" spans="1:12" x14ac:dyDescent="0.3">
      <c r="A12315" s="82" t="str">
        <f t="shared" si="384"/>
        <v>2019</v>
      </c>
      <c r="B12315" s="260" t="s">
        <v>2228</v>
      </c>
      <c r="C12315" s="261" t="s">
        <v>138</v>
      </c>
      <c r="D12315" s="74" t="str">
        <f t="shared" si="385"/>
        <v>jan/2019</v>
      </c>
      <c r="E12315" s="264">
        <v>43494</v>
      </c>
      <c r="F12315" s="260" t="s">
        <v>1261</v>
      </c>
      <c r="G12315" s="260" t="s">
        <v>2229</v>
      </c>
      <c r="H12315" s="265" t="s">
        <v>2250</v>
      </c>
      <c r="I12315" s="265" t="s">
        <v>135</v>
      </c>
      <c r="J12315" s="265">
        <v>-9.5</v>
      </c>
      <c r="K12315" s="83" t="str">
        <f>IFERROR(IFERROR(VLOOKUP(I12315,'DE-PARA'!B:D,3,0),VLOOKUP(I12315,'DE-PARA'!C:D,2,0)),"NÃO ENCONTRADO")</f>
        <v>Outras Saídas</v>
      </c>
      <c r="L12315" s="50" t="str">
        <f>VLOOKUP(K12315,'Base -Receita-Despesa'!$B:$AS,1,FALSE)</f>
        <v>Outras Saídas</v>
      </c>
    </row>
    <row r="12316" spans="1:12" x14ac:dyDescent="0.3">
      <c r="A12316" s="82" t="str">
        <f t="shared" si="384"/>
        <v>2019</v>
      </c>
      <c r="B12316" s="260" t="s">
        <v>2228</v>
      </c>
      <c r="C12316" s="261" t="s">
        <v>138</v>
      </c>
      <c r="D12316" s="74" t="str">
        <f t="shared" si="385"/>
        <v>jan/2019</v>
      </c>
      <c r="E12316" s="264">
        <v>43494</v>
      </c>
      <c r="F12316" s="260" t="s">
        <v>1261</v>
      </c>
      <c r="G12316" s="260" t="s">
        <v>2229</v>
      </c>
      <c r="H12316" s="265" t="s">
        <v>2250</v>
      </c>
      <c r="I12316" s="265" t="s">
        <v>135</v>
      </c>
      <c r="J12316" s="265">
        <v>-9.5</v>
      </c>
      <c r="K12316" s="83" t="str">
        <f>IFERROR(IFERROR(VLOOKUP(I12316,'DE-PARA'!B:D,3,0),VLOOKUP(I12316,'DE-PARA'!C:D,2,0)),"NÃO ENCONTRADO")</f>
        <v>Outras Saídas</v>
      </c>
      <c r="L12316" s="50" t="str">
        <f>VLOOKUP(K12316,'Base -Receita-Despesa'!$B:$AS,1,FALSE)</f>
        <v>Outras Saídas</v>
      </c>
    </row>
    <row r="12317" spans="1:12" x14ac:dyDescent="0.3">
      <c r="A12317" s="82" t="str">
        <f t="shared" si="384"/>
        <v>2019</v>
      </c>
      <c r="B12317" s="260" t="s">
        <v>2228</v>
      </c>
      <c r="C12317" s="261" t="s">
        <v>138</v>
      </c>
      <c r="D12317" s="74" t="str">
        <f t="shared" si="385"/>
        <v>jan/2019</v>
      </c>
      <c r="E12317" s="264">
        <v>43494</v>
      </c>
      <c r="F12317" s="260" t="s">
        <v>1261</v>
      </c>
      <c r="G12317" s="260" t="s">
        <v>2229</v>
      </c>
      <c r="H12317" s="265" t="s">
        <v>2250</v>
      </c>
      <c r="I12317" s="265" t="s">
        <v>135</v>
      </c>
      <c r="J12317" s="265">
        <v>-9.5</v>
      </c>
      <c r="K12317" s="83" t="str">
        <f>IFERROR(IFERROR(VLOOKUP(I12317,'DE-PARA'!B:D,3,0),VLOOKUP(I12317,'DE-PARA'!C:D,2,0)),"NÃO ENCONTRADO")</f>
        <v>Outras Saídas</v>
      </c>
      <c r="L12317" s="50" t="str">
        <f>VLOOKUP(K12317,'Base -Receita-Despesa'!$B:$AS,1,FALSE)</f>
        <v>Outras Saídas</v>
      </c>
    </row>
    <row r="12318" spans="1:12" x14ac:dyDescent="0.3">
      <c r="A12318" s="82" t="str">
        <f t="shared" si="384"/>
        <v>2019</v>
      </c>
      <c r="B12318" s="260" t="s">
        <v>2228</v>
      </c>
      <c r="C12318" s="261" t="s">
        <v>138</v>
      </c>
      <c r="D12318" s="74" t="str">
        <f t="shared" si="385"/>
        <v>jan/2019</v>
      </c>
      <c r="E12318" s="264">
        <v>43494</v>
      </c>
      <c r="F12318" s="260" t="s">
        <v>1261</v>
      </c>
      <c r="G12318" s="260" t="s">
        <v>2229</v>
      </c>
      <c r="H12318" s="265" t="s">
        <v>2250</v>
      </c>
      <c r="I12318" s="265" t="s">
        <v>135</v>
      </c>
      <c r="J12318" s="265">
        <v>-9.5</v>
      </c>
      <c r="K12318" s="83" t="str">
        <f>IFERROR(IFERROR(VLOOKUP(I12318,'DE-PARA'!B:D,3,0),VLOOKUP(I12318,'DE-PARA'!C:D,2,0)),"NÃO ENCONTRADO")</f>
        <v>Outras Saídas</v>
      </c>
      <c r="L12318" s="50" t="str">
        <f>VLOOKUP(K12318,'Base -Receita-Despesa'!$B:$AS,1,FALSE)</f>
        <v>Outras Saídas</v>
      </c>
    </row>
    <row r="12319" spans="1:12" x14ac:dyDescent="0.3">
      <c r="A12319" s="82" t="str">
        <f t="shared" si="384"/>
        <v>2019</v>
      </c>
      <c r="B12319" s="260" t="s">
        <v>2228</v>
      </c>
      <c r="C12319" s="261" t="s">
        <v>138</v>
      </c>
      <c r="D12319" s="74" t="str">
        <f t="shared" si="385"/>
        <v>jan/2019</v>
      </c>
      <c r="E12319" s="264">
        <v>43494</v>
      </c>
      <c r="F12319" s="260" t="s">
        <v>1261</v>
      </c>
      <c r="G12319" s="260" t="s">
        <v>2229</v>
      </c>
      <c r="H12319" s="265" t="s">
        <v>2250</v>
      </c>
      <c r="I12319" s="265" t="s">
        <v>135</v>
      </c>
      <c r="J12319" s="265">
        <v>-9.5</v>
      </c>
      <c r="K12319" s="83" t="str">
        <f>IFERROR(IFERROR(VLOOKUP(I12319,'DE-PARA'!B:D,3,0),VLOOKUP(I12319,'DE-PARA'!C:D,2,0)),"NÃO ENCONTRADO")</f>
        <v>Outras Saídas</v>
      </c>
      <c r="L12319" s="50" t="str">
        <f>VLOOKUP(K12319,'Base -Receita-Despesa'!$B:$AS,1,FALSE)</f>
        <v>Outras Saídas</v>
      </c>
    </row>
    <row r="12320" spans="1:12" x14ac:dyDescent="0.3">
      <c r="A12320" s="82" t="str">
        <f t="shared" si="384"/>
        <v>2019</v>
      </c>
      <c r="B12320" s="260" t="s">
        <v>2228</v>
      </c>
      <c r="C12320" s="261" t="s">
        <v>138</v>
      </c>
      <c r="D12320" s="74" t="str">
        <f t="shared" si="385"/>
        <v>jan/2019</v>
      </c>
      <c r="E12320" s="264">
        <v>43494</v>
      </c>
      <c r="F12320" s="260" t="s">
        <v>1261</v>
      </c>
      <c r="G12320" s="260" t="s">
        <v>2229</v>
      </c>
      <c r="H12320" s="265" t="s">
        <v>2250</v>
      </c>
      <c r="I12320" s="265" t="s">
        <v>135</v>
      </c>
      <c r="J12320" s="265">
        <v>-9.5</v>
      </c>
      <c r="K12320" s="83" t="str">
        <f>IFERROR(IFERROR(VLOOKUP(I12320,'DE-PARA'!B:D,3,0),VLOOKUP(I12320,'DE-PARA'!C:D,2,0)),"NÃO ENCONTRADO")</f>
        <v>Outras Saídas</v>
      </c>
      <c r="L12320" s="50" t="str">
        <f>VLOOKUP(K12320,'Base -Receita-Despesa'!$B:$AS,1,FALSE)</f>
        <v>Outras Saídas</v>
      </c>
    </row>
    <row r="12321" spans="1:12" x14ac:dyDescent="0.3">
      <c r="A12321" s="82" t="str">
        <f t="shared" si="384"/>
        <v>2019</v>
      </c>
      <c r="B12321" s="260" t="s">
        <v>2228</v>
      </c>
      <c r="C12321" s="261" t="s">
        <v>138</v>
      </c>
      <c r="D12321" s="74" t="str">
        <f t="shared" si="385"/>
        <v>jan/2019</v>
      </c>
      <c r="E12321" s="264">
        <v>43494</v>
      </c>
      <c r="F12321" s="260" t="s">
        <v>1261</v>
      </c>
      <c r="G12321" s="260" t="s">
        <v>2229</v>
      </c>
      <c r="H12321" s="265" t="s">
        <v>2250</v>
      </c>
      <c r="I12321" s="265" t="s">
        <v>135</v>
      </c>
      <c r="J12321" s="265">
        <v>-9.5</v>
      </c>
      <c r="K12321" s="83" t="str">
        <f>IFERROR(IFERROR(VLOOKUP(I12321,'DE-PARA'!B:D,3,0),VLOOKUP(I12321,'DE-PARA'!C:D,2,0)),"NÃO ENCONTRADO")</f>
        <v>Outras Saídas</v>
      </c>
      <c r="L12321" s="50" t="str">
        <f>VLOOKUP(K12321,'Base -Receita-Despesa'!$B:$AS,1,FALSE)</f>
        <v>Outras Saídas</v>
      </c>
    </row>
    <row r="12322" spans="1:12" x14ac:dyDescent="0.3">
      <c r="A12322" s="82" t="str">
        <f t="shared" si="384"/>
        <v>2019</v>
      </c>
      <c r="B12322" s="260" t="s">
        <v>2228</v>
      </c>
      <c r="C12322" s="261" t="s">
        <v>138</v>
      </c>
      <c r="D12322" s="74" t="str">
        <f t="shared" si="385"/>
        <v>jan/2019</v>
      </c>
      <c r="E12322" s="264">
        <v>43494</v>
      </c>
      <c r="F12322" s="260" t="s">
        <v>1261</v>
      </c>
      <c r="G12322" s="260" t="s">
        <v>2229</v>
      </c>
      <c r="H12322" s="265" t="s">
        <v>2250</v>
      </c>
      <c r="I12322" s="265" t="s">
        <v>135</v>
      </c>
      <c r="J12322" s="265">
        <v>-9.5</v>
      </c>
      <c r="K12322" s="83" t="str">
        <f>IFERROR(IFERROR(VLOOKUP(I12322,'DE-PARA'!B:D,3,0),VLOOKUP(I12322,'DE-PARA'!C:D,2,0)),"NÃO ENCONTRADO")</f>
        <v>Outras Saídas</v>
      </c>
      <c r="L12322" s="50" t="str">
        <f>VLOOKUP(K12322,'Base -Receita-Despesa'!$B:$AS,1,FALSE)</f>
        <v>Outras Saídas</v>
      </c>
    </row>
    <row r="12323" spans="1:12" x14ac:dyDescent="0.3">
      <c r="A12323" s="82" t="str">
        <f t="shared" si="384"/>
        <v>2019</v>
      </c>
      <c r="B12323" s="260" t="s">
        <v>2228</v>
      </c>
      <c r="C12323" s="261" t="s">
        <v>138</v>
      </c>
      <c r="D12323" s="74" t="str">
        <f t="shared" si="385"/>
        <v>jan/2019</v>
      </c>
      <c r="E12323" s="264">
        <v>43494</v>
      </c>
      <c r="F12323" s="260" t="s">
        <v>1261</v>
      </c>
      <c r="G12323" s="260" t="s">
        <v>2229</v>
      </c>
      <c r="H12323" s="265" t="s">
        <v>2250</v>
      </c>
      <c r="I12323" s="265" t="s">
        <v>135</v>
      </c>
      <c r="J12323" s="265">
        <v>-9.5</v>
      </c>
      <c r="K12323" s="83" t="str">
        <f>IFERROR(IFERROR(VLOOKUP(I12323,'DE-PARA'!B:D,3,0),VLOOKUP(I12323,'DE-PARA'!C:D,2,0)),"NÃO ENCONTRADO")</f>
        <v>Outras Saídas</v>
      </c>
      <c r="L12323" s="50" t="str">
        <f>VLOOKUP(K12323,'Base -Receita-Despesa'!$B:$AS,1,FALSE)</f>
        <v>Outras Saídas</v>
      </c>
    </row>
    <row r="12324" spans="1:12" x14ac:dyDescent="0.3">
      <c r="A12324" s="82" t="str">
        <f t="shared" si="384"/>
        <v>2019</v>
      </c>
      <c r="B12324" s="260" t="s">
        <v>2228</v>
      </c>
      <c r="C12324" s="261" t="s">
        <v>138</v>
      </c>
      <c r="D12324" s="74" t="str">
        <f t="shared" si="385"/>
        <v>jan/2019</v>
      </c>
      <c r="E12324" s="264">
        <v>43494</v>
      </c>
      <c r="F12324" s="260" t="s">
        <v>1261</v>
      </c>
      <c r="G12324" s="260" t="s">
        <v>2229</v>
      </c>
      <c r="H12324" s="265" t="s">
        <v>2250</v>
      </c>
      <c r="I12324" s="265" t="s">
        <v>135</v>
      </c>
      <c r="J12324" s="265">
        <v>-9.5</v>
      </c>
      <c r="K12324" s="83" t="str">
        <f>IFERROR(IFERROR(VLOOKUP(I12324,'DE-PARA'!B:D,3,0),VLOOKUP(I12324,'DE-PARA'!C:D,2,0)),"NÃO ENCONTRADO")</f>
        <v>Outras Saídas</v>
      </c>
      <c r="L12324" s="50" t="str">
        <f>VLOOKUP(K12324,'Base -Receita-Despesa'!$B:$AS,1,FALSE)</f>
        <v>Outras Saídas</v>
      </c>
    </row>
    <row r="12325" spans="1:12" x14ac:dyDescent="0.3">
      <c r="A12325" s="82" t="str">
        <f t="shared" si="384"/>
        <v>2019</v>
      </c>
      <c r="B12325" s="260" t="s">
        <v>2228</v>
      </c>
      <c r="C12325" s="261" t="s">
        <v>138</v>
      </c>
      <c r="D12325" s="74" t="str">
        <f t="shared" si="385"/>
        <v>jan/2019</v>
      </c>
      <c r="E12325" s="264">
        <v>43494</v>
      </c>
      <c r="F12325" s="260" t="s">
        <v>1261</v>
      </c>
      <c r="G12325" s="260" t="s">
        <v>2229</v>
      </c>
      <c r="H12325" s="265" t="s">
        <v>2250</v>
      </c>
      <c r="I12325" s="265" t="s">
        <v>135</v>
      </c>
      <c r="J12325" s="265">
        <v>-9.5</v>
      </c>
      <c r="K12325" s="83" t="str">
        <f>IFERROR(IFERROR(VLOOKUP(I12325,'DE-PARA'!B:D,3,0),VLOOKUP(I12325,'DE-PARA'!C:D,2,0)),"NÃO ENCONTRADO")</f>
        <v>Outras Saídas</v>
      </c>
      <c r="L12325" s="50" t="str">
        <f>VLOOKUP(K12325,'Base -Receita-Despesa'!$B:$AS,1,FALSE)</f>
        <v>Outras Saídas</v>
      </c>
    </row>
    <row r="12326" spans="1:12" x14ac:dyDescent="0.3">
      <c r="A12326" s="82" t="str">
        <f t="shared" si="384"/>
        <v>2019</v>
      </c>
      <c r="B12326" s="260" t="s">
        <v>2228</v>
      </c>
      <c r="C12326" s="261" t="s">
        <v>138</v>
      </c>
      <c r="D12326" s="74" t="str">
        <f t="shared" si="385"/>
        <v>jan/2019</v>
      </c>
      <c r="E12326" s="264">
        <v>43494</v>
      </c>
      <c r="F12326" s="260" t="s">
        <v>1261</v>
      </c>
      <c r="G12326" s="260" t="s">
        <v>2229</v>
      </c>
      <c r="H12326" s="265" t="s">
        <v>2250</v>
      </c>
      <c r="I12326" s="265" t="s">
        <v>135</v>
      </c>
      <c r="J12326" s="265">
        <v>-9.5</v>
      </c>
      <c r="K12326" s="83" t="str">
        <f>IFERROR(IFERROR(VLOOKUP(I12326,'DE-PARA'!B:D,3,0),VLOOKUP(I12326,'DE-PARA'!C:D,2,0)),"NÃO ENCONTRADO")</f>
        <v>Outras Saídas</v>
      </c>
      <c r="L12326" s="50" t="str">
        <f>VLOOKUP(K12326,'Base -Receita-Despesa'!$B:$AS,1,FALSE)</f>
        <v>Outras Saídas</v>
      </c>
    </row>
    <row r="12327" spans="1:12" x14ac:dyDescent="0.3">
      <c r="A12327" s="82" t="str">
        <f t="shared" si="384"/>
        <v>2019</v>
      </c>
      <c r="B12327" s="260" t="s">
        <v>2228</v>
      </c>
      <c r="C12327" s="261" t="s">
        <v>138</v>
      </c>
      <c r="D12327" s="74" t="str">
        <f t="shared" si="385"/>
        <v>jan/2019</v>
      </c>
      <c r="E12327" s="264">
        <v>43494</v>
      </c>
      <c r="F12327" s="260" t="s">
        <v>1261</v>
      </c>
      <c r="G12327" s="260" t="s">
        <v>2229</v>
      </c>
      <c r="H12327" s="265" t="s">
        <v>2250</v>
      </c>
      <c r="I12327" s="265" t="s">
        <v>135</v>
      </c>
      <c r="J12327" s="265">
        <v>-9.5</v>
      </c>
      <c r="K12327" s="83" t="str">
        <f>IFERROR(IFERROR(VLOOKUP(I12327,'DE-PARA'!B:D,3,0),VLOOKUP(I12327,'DE-PARA'!C:D,2,0)),"NÃO ENCONTRADO")</f>
        <v>Outras Saídas</v>
      </c>
      <c r="L12327" s="50" t="str">
        <f>VLOOKUP(K12327,'Base -Receita-Despesa'!$B:$AS,1,FALSE)</f>
        <v>Outras Saídas</v>
      </c>
    </row>
    <row r="12328" spans="1:12" x14ac:dyDescent="0.3">
      <c r="A12328" s="82" t="str">
        <f t="shared" si="384"/>
        <v>2019</v>
      </c>
      <c r="B12328" s="260" t="s">
        <v>2228</v>
      </c>
      <c r="C12328" s="261" t="s">
        <v>138</v>
      </c>
      <c r="D12328" s="74" t="str">
        <f t="shared" si="385"/>
        <v>jan/2019</v>
      </c>
      <c r="E12328" s="264">
        <v>43494</v>
      </c>
      <c r="F12328" s="260" t="s">
        <v>1261</v>
      </c>
      <c r="G12328" s="260" t="s">
        <v>2229</v>
      </c>
      <c r="H12328" s="265" t="s">
        <v>2250</v>
      </c>
      <c r="I12328" s="265" t="s">
        <v>135</v>
      </c>
      <c r="J12328" s="265">
        <v>-9.5</v>
      </c>
      <c r="K12328" s="83" t="str">
        <f>IFERROR(IFERROR(VLOOKUP(I12328,'DE-PARA'!B:D,3,0),VLOOKUP(I12328,'DE-PARA'!C:D,2,0)),"NÃO ENCONTRADO")</f>
        <v>Outras Saídas</v>
      </c>
      <c r="L12328" s="50" t="str">
        <f>VLOOKUP(K12328,'Base -Receita-Despesa'!$B:$AS,1,FALSE)</f>
        <v>Outras Saídas</v>
      </c>
    </row>
    <row r="12329" spans="1:12" x14ac:dyDescent="0.3">
      <c r="A12329" s="82" t="str">
        <f t="shared" si="384"/>
        <v>2019</v>
      </c>
      <c r="B12329" s="260" t="s">
        <v>2228</v>
      </c>
      <c r="C12329" s="261" t="s">
        <v>138</v>
      </c>
      <c r="D12329" s="74" t="str">
        <f t="shared" si="385"/>
        <v>jan/2019</v>
      </c>
      <c r="E12329" s="264">
        <v>43494</v>
      </c>
      <c r="F12329" s="260" t="s">
        <v>1261</v>
      </c>
      <c r="G12329" s="260" t="s">
        <v>2229</v>
      </c>
      <c r="H12329" s="265" t="s">
        <v>2250</v>
      </c>
      <c r="I12329" s="265" t="s">
        <v>135</v>
      </c>
      <c r="J12329" s="265">
        <v>-9.5</v>
      </c>
      <c r="K12329" s="83" t="str">
        <f>IFERROR(IFERROR(VLOOKUP(I12329,'DE-PARA'!B:D,3,0),VLOOKUP(I12329,'DE-PARA'!C:D,2,0)),"NÃO ENCONTRADO")</f>
        <v>Outras Saídas</v>
      </c>
      <c r="L12329" s="50" t="str">
        <f>VLOOKUP(K12329,'Base -Receita-Despesa'!$B:$AS,1,FALSE)</f>
        <v>Outras Saídas</v>
      </c>
    </row>
    <row r="12330" spans="1:12" x14ac:dyDescent="0.3">
      <c r="A12330" s="82" t="str">
        <f t="shared" ref="A12330:A12393" si="386">IF(K12330="NÃO ENCONTRADO",0,RIGHT(D12330,4))</f>
        <v>2019</v>
      </c>
      <c r="B12330" s="260" t="s">
        <v>2228</v>
      </c>
      <c r="C12330" s="261" t="s">
        <v>138</v>
      </c>
      <c r="D12330" s="74" t="str">
        <f t="shared" si="385"/>
        <v>jan/2019</v>
      </c>
      <c r="E12330" s="264">
        <v>43494</v>
      </c>
      <c r="F12330" s="260" t="s">
        <v>1261</v>
      </c>
      <c r="G12330" s="260" t="s">
        <v>2229</v>
      </c>
      <c r="H12330" s="265" t="s">
        <v>2250</v>
      </c>
      <c r="I12330" s="265" t="s">
        <v>135</v>
      </c>
      <c r="J12330" s="265">
        <v>-9.5</v>
      </c>
      <c r="K12330" s="83" t="str">
        <f>IFERROR(IFERROR(VLOOKUP(I12330,'DE-PARA'!B:D,3,0),VLOOKUP(I12330,'DE-PARA'!C:D,2,0)),"NÃO ENCONTRADO")</f>
        <v>Outras Saídas</v>
      </c>
      <c r="L12330" s="50" t="str">
        <f>VLOOKUP(K12330,'Base -Receita-Despesa'!$B:$AS,1,FALSE)</f>
        <v>Outras Saídas</v>
      </c>
    </row>
    <row r="12331" spans="1:12" x14ac:dyDescent="0.3">
      <c r="A12331" s="82" t="str">
        <f t="shared" si="386"/>
        <v>2019</v>
      </c>
      <c r="B12331" s="260" t="s">
        <v>2228</v>
      </c>
      <c r="C12331" s="261" t="s">
        <v>138</v>
      </c>
      <c r="D12331" s="74" t="str">
        <f t="shared" si="385"/>
        <v>jan/2019</v>
      </c>
      <c r="E12331" s="264">
        <v>43494</v>
      </c>
      <c r="F12331" s="260" t="s">
        <v>1261</v>
      </c>
      <c r="G12331" s="260" t="s">
        <v>2229</v>
      </c>
      <c r="H12331" s="265" t="s">
        <v>2250</v>
      </c>
      <c r="I12331" s="265" t="s">
        <v>135</v>
      </c>
      <c r="J12331" s="265">
        <v>-9.5</v>
      </c>
      <c r="K12331" s="83" t="str">
        <f>IFERROR(IFERROR(VLOOKUP(I12331,'DE-PARA'!B:D,3,0),VLOOKUP(I12331,'DE-PARA'!C:D,2,0)),"NÃO ENCONTRADO")</f>
        <v>Outras Saídas</v>
      </c>
      <c r="L12331" s="50" t="str">
        <f>VLOOKUP(K12331,'Base -Receita-Despesa'!$B:$AS,1,FALSE)</f>
        <v>Outras Saídas</v>
      </c>
    </row>
    <row r="12332" spans="1:12" x14ac:dyDescent="0.3">
      <c r="A12332" s="82" t="str">
        <f t="shared" si="386"/>
        <v>2019</v>
      </c>
      <c r="B12332" s="260" t="s">
        <v>2228</v>
      </c>
      <c r="C12332" s="261" t="s">
        <v>138</v>
      </c>
      <c r="D12332" s="74" t="str">
        <f t="shared" si="385"/>
        <v>jan/2019</v>
      </c>
      <c r="E12332" s="264">
        <v>43494</v>
      </c>
      <c r="F12332" s="260" t="s">
        <v>1261</v>
      </c>
      <c r="G12332" s="260" t="s">
        <v>2229</v>
      </c>
      <c r="H12332" s="265" t="s">
        <v>2250</v>
      </c>
      <c r="I12332" s="265" t="s">
        <v>135</v>
      </c>
      <c r="J12332" s="265">
        <v>-9.5</v>
      </c>
      <c r="K12332" s="83" t="str">
        <f>IFERROR(IFERROR(VLOOKUP(I12332,'DE-PARA'!B:D,3,0),VLOOKUP(I12332,'DE-PARA'!C:D,2,0)),"NÃO ENCONTRADO")</f>
        <v>Outras Saídas</v>
      </c>
      <c r="L12332" s="50" t="str">
        <f>VLOOKUP(K12332,'Base -Receita-Despesa'!$B:$AS,1,FALSE)</f>
        <v>Outras Saídas</v>
      </c>
    </row>
    <row r="12333" spans="1:12" x14ac:dyDescent="0.3">
      <c r="A12333" s="82" t="str">
        <f t="shared" si="386"/>
        <v>2019</v>
      </c>
      <c r="B12333" s="260" t="s">
        <v>2228</v>
      </c>
      <c r="C12333" s="261" t="s">
        <v>138</v>
      </c>
      <c r="D12333" s="74" t="str">
        <f t="shared" si="385"/>
        <v>jan/2019</v>
      </c>
      <c r="E12333" s="264">
        <v>43494</v>
      </c>
      <c r="F12333" s="260" t="s">
        <v>1261</v>
      </c>
      <c r="G12333" s="260" t="s">
        <v>2229</v>
      </c>
      <c r="H12333" s="265" t="s">
        <v>2250</v>
      </c>
      <c r="I12333" s="265" t="s">
        <v>135</v>
      </c>
      <c r="J12333" s="265">
        <v>-9.5</v>
      </c>
      <c r="K12333" s="83" t="str">
        <f>IFERROR(IFERROR(VLOOKUP(I12333,'DE-PARA'!B:D,3,0),VLOOKUP(I12333,'DE-PARA'!C:D,2,0)),"NÃO ENCONTRADO")</f>
        <v>Outras Saídas</v>
      </c>
      <c r="L12333" s="50" t="str">
        <f>VLOOKUP(K12333,'Base -Receita-Despesa'!$B:$AS,1,FALSE)</f>
        <v>Outras Saídas</v>
      </c>
    </row>
    <row r="12334" spans="1:12" x14ac:dyDescent="0.3">
      <c r="A12334" s="82" t="str">
        <f t="shared" si="386"/>
        <v>2019</v>
      </c>
      <c r="B12334" s="260" t="s">
        <v>2228</v>
      </c>
      <c r="C12334" s="261" t="s">
        <v>138</v>
      </c>
      <c r="D12334" s="74" t="str">
        <f t="shared" si="385"/>
        <v>jan/2019</v>
      </c>
      <c r="E12334" s="264">
        <v>43494</v>
      </c>
      <c r="F12334" s="260" t="s">
        <v>1261</v>
      </c>
      <c r="G12334" s="260" t="s">
        <v>2229</v>
      </c>
      <c r="H12334" s="265" t="s">
        <v>2250</v>
      </c>
      <c r="I12334" s="265" t="s">
        <v>135</v>
      </c>
      <c r="J12334" s="265">
        <v>-9.5</v>
      </c>
      <c r="K12334" s="83" t="str">
        <f>IFERROR(IFERROR(VLOOKUP(I12334,'DE-PARA'!B:D,3,0),VLOOKUP(I12334,'DE-PARA'!C:D,2,0)),"NÃO ENCONTRADO")</f>
        <v>Outras Saídas</v>
      </c>
      <c r="L12334" s="50" t="str">
        <f>VLOOKUP(K12334,'Base -Receita-Despesa'!$B:$AS,1,FALSE)</f>
        <v>Outras Saídas</v>
      </c>
    </row>
    <row r="12335" spans="1:12" x14ac:dyDescent="0.3">
      <c r="A12335" s="82" t="str">
        <f t="shared" si="386"/>
        <v>2019</v>
      </c>
      <c r="B12335" s="260" t="s">
        <v>2228</v>
      </c>
      <c r="C12335" s="261" t="s">
        <v>138</v>
      </c>
      <c r="D12335" s="74" t="str">
        <f t="shared" si="385"/>
        <v>jan/2019</v>
      </c>
      <c r="E12335" s="264">
        <v>43494</v>
      </c>
      <c r="F12335" s="260" t="s">
        <v>1261</v>
      </c>
      <c r="G12335" s="260" t="s">
        <v>2229</v>
      </c>
      <c r="H12335" s="265" t="s">
        <v>2250</v>
      </c>
      <c r="I12335" s="265" t="s">
        <v>135</v>
      </c>
      <c r="J12335" s="265">
        <v>-9.5</v>
      </c>
      <c r="K12335" s="83" t="str">
        <f>IFERROR(IFERROR(VLOOKUP(I12335,'DE-PARA'!B:D,3,0),VLOOKUP(I12335,'DE-PARA'!C:D,2,0)),"NÃO ENCONTRADO")</f>
        <v>Outras Saídas</v>
      </c>
      <c r="L12335" s="50" t="str">
        <f>VLOOKUP(K12335,'Base -Receita-Despesa'!$B:$AS,1,FALSE)</f>
        <v>Outras Saídas</v>
      </c>
    </row>
    <row r="12336" spans="1:12" x14ac:dyDescent="0.3">
      <c r="A12336" s="82" t="str">
        <f t="shared" si="386"/>
        <v>2019</v>
      </c>
      <c r="B12336" s="260" t="s">
        <v>2228</v>
      </c>
      <c r="C12336" s="261" t="s">
        <v>138</v>
      </c>
      <c r="D12336" s="74" t="str">
        <f t="shared" si="385"/>
        <v>jan/2019</v>
      </c>
      <c r="E12336" s="264">
        <v>43494</v>
      </c>
      <c r="F12336" s="260" t="s">
        <v>1261</v>
      </c>
      <c r="G12336" s="260" t="s">
        <v>2229</v>
      </c>
      <c r="H12336" s="265" t="s">
        <v>2250</v>
      </c>
      <c r="I12336" s="265" t="s">
        <v>135</v>
      </c>
      <c r="J12336" s="265">
        <v>-9.5</v>
      </c>
      <c r="K12336" s="83" t="str">
        <f>IFERROR(IFERROR(VLOOKUP(I12336,'DE-PARA'!B:D,3,0),VLOOKUP(I12336,'DE-PARA'!C:D,2,0)),"NÃO ENCONTRADO")</f>
        <v>Outras Saídas</v>
      </c>
      <c r="L12336" s="50" t="str">
        <f>VLOOKUP(K12336,'Base -Receita-Despesa'!$B:$AS,1,FALSE)</f>
        <v>Outras Saídas</v>
      </c>
    </row>
    <row r="12337" spans="1:12" x14ac:dyDescent="0.3">
      <c r="A12337" s="82" t="str">
        <f t="shared" si="386"/>
        <v>2019</v>
      </c>
      <c r="B12337" s="260" t="s">
        <v>2228</v>
      </c>
      <c r="C12337" s="261" t="s">
        <v>138</v>
      </c>
      <c r="D12337" s="74" t="str">
        <f t="shared" si="385"/>
        <v>jan/2019</v>
      </c>
      <c r="E12337" s="264">
        <v>43494</v>
      </c>
      <c r="F12337" s="260">
        <v>86728</v>
      </c>
      <c r="G12337" s="260" t="s">
        <v>2229</v>
      </c>
      <c r="H12337" s="265" t="s">
        <v>4382</v>
      </c>
      <c r="I12337" s="265" t="s">
        <v>2184</v>
      </c>
      <c r="J12337" s="265">
        <v>-88</v>
      </c>
      <c r="K12337" s="83" t="str">
        <f>IFERROR(IFERROR(VLOOKUP(I12337,'DE-PARA'!B:D,3,0),VLOOKUP(I12337,'DE-PARA'!C:D,2,0)),"NÃO ENCONTRADO")</f>
        <v>Materiais</v>
      </c>
      <c r="L12337" s="50" t="str">
        <f>VLOOKUP(K12337,'Base -Receita-Despesa'!$B:$AS,1,FALSE)</f>
        <v>Materiais</v>
      </c>
    </row>
    <row r="12338" spans="1:12" x14ac:dyDescent="0.3">
      <c r="A12338" s="82" t="str">
        <f t="shared" si="386"/>
        <v>2019</v>
      </c>
      <c r="B12338" s="260" t="s">
        <v>2228</v>
      </c>
      <c r="C12338" s="261" t="s">
        <v>138</v>
      </c>
      <c r="D12338" s="74" t="str">
        <f t="shared" si="385"/>
        <v>jan/2019</v>
      </c>
      <c r="E12338" s="264">
        <v>43494</v>
      </c>
      <c r="F12338" s="260">
        <v>86729</v>
      </c>
      <c r="G12338" s="260" t="s">
        <v>2229</v>
      </c>
      <c r="H12338" s="265" t="s">
        <v>4382</v>
      </c>
      <c r="I12338" s="265" t="s">
        <v>2184</v>
      </c>
      <c r="J12338" s="265">
        <v>-830</v>
      </c>
      <c r="K12338" s="83" t="str">
        <f>IFERROR(IFERROR(VLOOKUP(I12338,'DE-PARA'!B:D,3,0),VLOOKUP(I12338,'DE-PARA'!C:D,2,0)),"NÃO ENCONTRADO")</f>
        <v>Materiais</v>
      </c>
      <c r="L12338" s="50" t="str">
        <f>VLOOKUP(K12338,'Base -Receita-Despesa'!$B:$AS,1,FALSE)</f>
        <v>Materiais</v>
      </c>
    </row>
    <row r="12339" spans="1:12" x14ac:dyDescent="0.3">
      <c r="A12339" s="82" t="str">
        <f t="shared" si="386"/>
        <v>2019</v>
      </c>
      <c r="B12339" s="260" t="s">
        <v>2228</v>
      </c>
      <c r="C12339" s="261" t="s">
        <v>138</v>
      </c>
      <c r="D12339" s="74" t="str">
        <f t="shared" si="385"/>
        <v>jan/2019</v>
      </c>
      <c r="E12339" s="264">
        <v>43494</v>
      </c>
      <c r="F12339" s="260">
        <v>2359104</v>
      </c>
      <c r="G12339" s="260" t="s">
        <v>2229</v>
      </c>
      <c r="H12339" s="265" t="s">
        <v>2392</v>
      </c>
      <c r="I12339" s="265" t="s">
        <v>145</v>
      </c>
      <c r="J12339" s="266">
        <v>-12078.27</v>
      </c>
      <c r="K12339" s="83" t="str">
        <f>IFERROR(IFERROR(VLOOKUP(I12339,'DE-PARA'!B:D,3,0),VLOOKUP(I12339,'DE-PARA'!C:D,2,0)),"NÃO ENCONTRADO")</f>
        <v>Serviços</v>
      </c>
      <c r="L12339" s="50" t="str">
        <f>VLOOKUP(K12339,'Base -Receita-Despesa'!$B:$AS,1,FALSE)</f>
        <v>Serviços</v>
      </c>
    </row>
    <row r="12340" spans="1:12" x14ac:dyDescent="0.3">
      <c r="A12340" s="82" t="str">
        <f t="shared" si="386"/>
        <v>2019</v>
      </c>
      <c r="B12340" s="260" t="s">
        <v>2228</v>
      </c>
      <c r="C12340" s="261" t="s">
        <v>138</v>
      </c>
      <c r="D12340" s="74" t="str">
        <f t="shared" si="385"/>
        <v>jan/2019</v>
      </c>
      <c r="E12340" s="264">
        <v>43494</v>
      </c>
      <c r="F12340" s="260">
        <v>430175</v>
      </c>
      <c r="G12340" s="260" t="s">
        <v>2229</v>
      </c>
      <c r="H12340" s="265" t="s">
        <v>2377</v>
      </c>
      <c r="I12340" s="265" t="s">
        <v>846</v>
      </c>
      <c r="J12340" s="266">
        <v>-1842.92</v>
      </c>
      <c r="K12340" s="83" t="str">
        <f>IFERROR(IFERROR(VLOOKUP(I12340,'DE-PARA'!B:D,3,0),VLOOKUP(I12340,'DE-PARA'!C:D,2,0)),"NÃO ENCONTRADO")</f>
        <v>Pessoal</v>
      </c>
      <c r="L12340" s="50" t="str">
        <f>VLOOKUP(K12340,'Base -Receita-Despesa'!$B:$AS,1,FALSE)</f>
        <v>Pessoal</v>
      </c>
    </row>
    <row r="12341" spans="1:12" x14ac:dyDescent="0.3">
      <c r="A12341" s="82" t="str">
        <f t="shared" si="386"/>
        <v>2019</v>
      </c>
      <c r="B12341" s="260" t="s">
        <v>2228</v>
      </c>
      <c r="C12341" s="261" t="s">
        <v>138</v>
      </c>
      <c r="D12341" s="74" t="str">
        <f t="shared" si="385"/>
        <v>jan/2019</v>
      </c>
      <c r="E12341" s="264">
        <v>43494</v>
      </c>
      <c r="F12341" s="260">
        <v>430175</v>
      </c>
      <c r="G12341" s="260" t="s">
        <v>2229</v>
      </c>
      <c r="H12341" s="265" t="s">
        <v>2377</v>
      </c>
      <c r="I12341" s="265" t="s">
        <v>562</v>
      </c>
      <c r="J12341" s="265">
        <v>-43</v>
      </c>
      <c r="K12341" s="83" t="str">
        <f>IFERROR(IFERROR(VLOOKUP(I12341,'DE-PARA'!B:D,3,0),VLOOKUP(I12341,'DE-PARA'!C:D,2,0)),"NÃO ENCONTRADO")</f>
        <v>Outras Saídas</v>
      </c>
      <c r="L12341" s="50" t="str">
        <f>VLOOKUP(K12341,'Base -Receita-Despesa'!$B:$AS,1,FALSE)</f>
        <v>Outras Saídas</v>
      </c>
    </row>
    <row r="12342" spans="1:12" x14ac:dyDescent="0.3">
      <c r="A12342" s="82" t="str">
        <f t="shared" si="386"/>
        <v>2019</v>
      </c>
      <c r="B12342" s="260" t="s">
        <v>2228</v>
      </c>
      <c r="C12342" s="261" t="s">
        <v>138</v>
      </c>
      <c r="D12342" s="74" t="str">
        <f t="shared" si="385"/>
        <v>jan/2019</v>
      </c>
      <c r="E12342" s="264">
        <v>43494</v>
      </c>
      <c r="F12342" s="260">
        <v>15</v>
      </c>
      <c r="G12342" s="260" t="s">
        <v>2229</v>
      </c>
      <c r="H12342" s="265" t="s">
        <v>2351</v>
      </c>
      <c r="I12342" s="265" t="s">
        <v>145</v>
      </c>
      <c r="J12342" s="266">
        <v>-20628.23</v>
      </c>
      <c r="K12342" s="83" t="str">
        <f>IFERROR(IFERROR(VLOOKUP(I12342,'DE-PARA'!B:D,3,0),VLOOKUP(I12342,'DE-PARA'!C:D,2,0)),"NÃO ENCONTRADO")</f>
        <v>Serviços</v>
      </c>
      <c r="L12342" s="50" t="str">
        <f>VLOOKUP(K12342,'Base -Receita-Despesa'!$B:$AS,1,FALSE)</f>
        <v>Serviços</v>
      </c>
    </row>
    <row r="12343" spans="1:12" x14ac:dyDescent="0.3">
      <c r="A12343" s="82" t="str">
        <f t="shared" si="386"/>
        <v>2019</v>
      </c>
      <c r="B12343" s="260" t="s">
        <v>2228</v>
      </c>
      <c r="C12343" s="261" t="s">
        <v>138</v>
      </c>
      <c r="D12343" s="74" t="str">
        <f t="shared" si="385"/>
        <v>jan/2019</v>
      </c>
      <c r="E12343" s="264">
        <v>43494</v>
      </c>
      <c r="F12343" s="260" t="s">
        <v>2326</v>
      </c>
      <c r="G12343" s="260" t="s">
        <v>2229</v>
      </c>
      <c r="H12343" s="265" t="s">
        <v>2572</v>
      </c>
      <c r="I12343" s="265" t="s">
        <v>2209</v>
      </c>
      <c r="J12343" s="265">
        <v>-369.61</v>
      </c>
      <c r="K12343" s="83" t="str">
        <f>IFERROR(IFERROR(VLOOKUP(I12343,'DE-PARA'!B:D,3,0),VLOOKUP(I12343,'DE-PARA'!C:D,2,0)),"NÃO ENCONTRADO")</f>
        <v>Despesas com Viagens</v>
      </c>
      <c r="L12343" s="50" t="str">
        <f>VLOOKUP(K12343,'Base -Receita-Despesa'!$B:$AS,1,FALSE)</f>
        <v>Despesas com Viagens</v>
      </c>
    </row>
    <row r="12344" spans="1:12" x14ac:dyDescent="0.3">
      <c r="A12344" s="82" t="str">
        <f t="shared" si="386"/>
        <v>2019</v>
      </c>
      <c r="B12344" s="260" t="s">
        <v>2228</v>
      </c>
      <c r="C12344" s="261" t="s">
        <v>138</v>
      </c>
      <c r="D12344" s="74" t="str">
        <f t="shared" si="385"/>
        <v>jan/2019</v>
      </c>
      <c r="E12344" s="264">
        <v>43494</v>
      </c>
      <c r="F12344" s="260">
        <v>439</v>
      </c>
      <c r="G12344" s="260" t="s">
        <v>2229</v>
      </c>
      <c r="H12344" s="265" t="s">
        <v>2382</v>
      </c>
      <c r="I12344" s="265" t="s">
        <v>200</v>
      </c>
      <c r="J12344" s="266">
        <v>-4575.18</v>
      </c>
      <c r="K12344" s="83" t="str">
        <f>IFERROR(IFERROR(VLOOKUP(I12344,'DE-PARA'!B:D,3,0),VLOOKUP(I12344,'DE-PARA'!C:D,2,0)),"NÃO ENCONTRADO")</f>
        <v>Serviços</v>
      </c>
      <c r="L12344" s="50" t="str">
        <f>VLOOKUP(K12344,'Base -Receita-Despesa'!$B:$AS,1,FALSE)</f>
        <v>Serviços</v>
      </c>
    </row>
    <row r="12345" spans="1:12" x14ac:dyDescent="0.3">
      <c r="A12345" s="82" t="str">
        <f t="shared" si="386"/>
        <v>2019</v>
      </c>
      <c r="B12345" s="260" t="s">
        <v>2228</v>
      </c>
      <c r="C12345" s="261" t="s">
        <v>138</v>
      </c>
      <c r="D12345" s="74" t="str">
        <f t="shared" si="385"/>
        <v>jan/2019</v>
      </c>
      <c r="E12345" s="264">
        <v>43495</v>
      </c>
      <c r="F12345" s="260">
        <v>2222</v>
      </c>
      <c r="G12345" s="260" t="s">
        <v>2229</v>
      </c>
      <c r="H12345" s="265" t="s">
        <v>2231</v>
      </c>
      <c r="I12345" s="265" t="s">
        <v>2185</v>
      </c>
      <c r="J12345" s="266">
        <v>-2890.32</v>
      </c>
      <c r="K12345" s="83" t="str">
        <f>IFERROR(IFERROR(VLOOKUP(I12345,'DE-PARA'!B:D,3,0),VLOOKUP(I12345,'DE-PARA'!C:D,2,0)),"NÃO ENCONTRADO")</f>
        <v>Materiais</v>
      </c>
      <c r="L12345" s="50" t="str">
        <f>VLOOKUP(K12345,'Base -Receita-Despesa'!$B:$AS,1,FALSE)</f>
        <v>Materiais</v>
      </c>
    </row>
    <row r="12346" spans="1:12" x14ac:dyDescent="0.3">
      <c r="A12346" s="82" t="str">
        <f t="shared" si="386"/>
        <v>2019</v>
      </c>
      <c r="B12346" s="260" t="s">
        <v>2228</v>
      </c>
      <c r="C12346" s="261" t="s">
        <v>138</v>
      </c>
      <c r="D12346" s="74" t="str">
        <f t="shared" si="385"/>
        <v>jan/2019</v>
      </c>
      <c r="E12346" s="264">
        <v>43495</v>
      </c>
      <c r="F12346" s="260">
        <v>3796</v>
      </c>
      <c r="G12346" s="260" t="s">
        <v>2229</v>
      </c>
      <c r="H12346" s="265" t="s">
        <v>2231</v>
      </c>
      <c r="I12346" s="265" t="s">
        <v>2185</v>
      </c>
      <c r="J12346" s="266">
        <v>-3627.26</v>
      </c>
      <c r="K12346" s="83" t="str">
        <f>IFERROR(IFERROR(VLOOKUP(I12346,'DE-PARA'!B:D,3,0),VLOOKUP(I12346,'DE-PARA'!C:D,2,0)),"NÃO ENCONTRADO")</f>
        <v>Materiais</v>
      </c>
      <c r="L12346" s="50" t="str">
        <f>VLOOKUP(K12346,'Base -Receita-Despesa'!$B:$AS,1,FALSE)</f>
        <v>Materiais</v>
      </c>
    </row>
    <row r="12347" spans="1:12" x14ac:dyDescent="0.3">
      <c r="A12347" s="82" t="str">
        <f t="shared" si="386"/>
        <v>2019</v>
      </c>
      <c r="B12347" s="260" t="s">
        <v>2228</v>
      </c>
      <c r="C12347" s="261" t="s">
        <v>138</v>
      </c>
      <c r="D12347" s="74" t="str">
        <f t="shared" si="385"/>
        <v>jan/2019</v>
      </c>
      <c r="E12347" s="264">
        <v>43495</v>
      </c>
      <c r="F12347" s="260">
        <v>2912</v>
      </c>
      <c r="G12347" s="260" t="s">
        <v>2229</v>
      </c>
      <c r="H12347" s="265" t="s">
        <v>2231</v>
      </c>
      <c r="I12347" s="265" t="s">
        <v>2185</v>
      </c>
      <c r="J12347" s="266">
        <v>-4527.1400000000003</v>
      </c>
      <c r="K12347" s="83" t="str">
        <f>IFERROR(IFERROR(VLOOKUP(I12347,'DE-PARA'!B:D,3,0),VLOOKUP(I12347,'DE-PARA'!C:D,2,0)),"NÃO ENCONTRADO")</f>
        <v>Materiais</v>
      </c>
      <c r="L12347" s="50" t="str">
        <f>VLOOKUP(K12347,'Base -Receita-Despesa'!$B:$AS,1,FALSE)</f>
        <v>Materiais</v>
      </c>
    </row>
    <row r="12348" spans="1:12" x14ac:dyDescent="0.3">
      <c r="A12348" s="82" t="str">
        <f t="shared" si="386"/>
        <v>2019</v>
      </c>
      <c r="B12348" s="260" t="s">
        <v>2228</v>
      </c>
      <c r="C12348" s="261" t="s">
        <v>138</v>
      </c>
      <c r="D12348" s="74" t="str">
        <f t="shared" si="385"/>
        <v>jan/2019</v>
      </c>
      <c r="E12348" s="264">
        <v>43495</v>
      </c>
      <c r="F12348" s="260" t="s">
        <v>2326</v>
      </c>
      <c r="G12348" s="260" t="s">
        <v>2229</v>
      </c>
      <c r="H12348" s="265" t="s">
        <v>3279</v>
      </c>
      <c r="I12348" s="265" t="s">
        <v>2209</v>
      </c>
      <c r="J12348" s="265">
        <v>-100</v>
      </c>
      <c r="K12348" s="83" t="str">
        <f>IFERROR(IFERROR(VLOOKUP(I12348,'DE-PARA'!B:D,3,0),VLOOKUP(I12348,'DE-PARA'!C:D,2,0)),"NÃO ENCONTRADO")</f>
        <v>Despesas com Viagens</v>
      </c>
      <c r="L12348" s="50" t="str">
        <f>VLOOKUP(K12348,'Base -Receita-Despesa'!$B:$AS,1,FALSE)</f>
        <v>Despesas com Viagens</v>
      </c>
    </row>
    <row r="12349" spans="1:12" x14ac:dyDescent="0.3">
      <c r="A12349" s="82" t="str">
        <f t="shared" si="386"/>
        <v>2019</v>
      </c>
      <c r="B12349" s="260" t="s">
        <v>2228</v>
      </c>
      <c r="C12349" s="261" t="s">
        <v>138</v>
      </c>
      <c r="D12349" s="74" t="str">
        <f t="shared" si="385"/>
        <v>jan/2019</v>
      </c>
      <c r="E12349" s="264">
        <v>43495</v>
      </c>
      <c r="F12349" s="260" t="s">
        <v>131</v>
      </c>
      <c r="G12349" s="260" t="s">
        <v>2229</v>
      </c>
      <c r="H12349" s="265" t="s">
        <v>4397</v>
      </c>
      <c r="I12349" s="265" t="s">
        <v>133</v>
      </c>
      <c r="J12349" s="266">
        <v>-9394.7999999999993</v>
      </c>
      <c r="K12349" s="83" t="str">
        <f>IFERROR(IFERROR(VLOOKUP(I12349,'DE-PARA'!B:D,3,0),VLOOKUP(I12349,'DE-PARA'!C:D,2,0)),"NÃO ENCONTRADO")</f>
        <v>Pessoal</v>
      </c>
      <c r="L12349" s="50" t="str">
        <f>VLOOKUP(K12349,'Base -Receita-Despesa'!$B:$AS,1,FALSE)</f>
        <v>Pessoal</v>
      </c>
    </row>
    <row r="12350" spans="1:12" x14ac:dyDescent="0.3">
      <c r="A12350" s="82" t="str">
        <f t="shared" si="386"/>
        <v>2019</v>
      </c>
      <c r="B12350" s="260" t="s">
        <v>2228</v>
      </c>
      <c r="C12350" s="261" t="s">
        <v>138</v>
      </c>
      <c r="D12350" s="74" t="str">
        <f t="shared" si="385"/>
        <v>jan/2019</v>
      </c>
      <c r="E12350" s="264">
        <v>43495</v>
      </c>
      <c r="F12350" s="260">
        <v>401195</v>
      </c>
      <c r="G12350" s="260" t="s">
        <v>2229</v>
      </c>
      <c r="H12350" s="265" t="s">
        <v>4398</v>
      </c>
      <c r="I12350" s="265" t="s">
        <v>2182</v>
      </c>
      <c r="J12350" s="265">
        <v>-896</v>
      </c>
      <c r="K12350" s="83" t="str">
        <f>IFERROR(IFERROR(VLOOKUP(I12350,'DE-PARA'!B:D,3,0),VLOOKUP(I12350,'DE-PARA'!C:D,2,0)),"NÃO ENCONTRADO")</f>
        <v>Materiais</v>
      </c>
      <c r="L12350" s="50" t="str">
        <f>VLOOKUP(K12350,'Base -Receita-Despesa'!$B:$AS,1,FALSE)</f>
        <v>Materiais</v>
      </c>
    </row>
    <row r="12351" spans="1:12" x14ac:dyDescent="0.3">
      <c r="A12351" s="82" t="str">
        <f t="shared" si="386"/>
        <v>2019</v>
      </c>
      <c r="B12351" s="260" t="s">
        <v>2228</v>
      </c>
      <c r="C12351" s="261" t="s">
        <v>138</v>
      </c>
      <c r="D12351" s="74" t="str">
        <f t="shared" si="385"/>
        <v>jan/2019</v>
      </c>
      <c r="E12351" s="264">
        <v>43495</v>
      </c>
      <c r="F12351" s="260" t="s">
        <v>2326</v>
      </c>
      <c r="G12351" s="260" t="s">
        <v>2229</v>
      </c>
      <c r="H12351" s="265" t="s">
        <v>2850</v>
      </c>
      <c r="I12351" s="265" t="s">
        <v>2209</v>
      </c>
      <c r="J12351" s="265">
        <v>-303.16000000000003</v>
      </c>
      <c r="K12351" s="83" t="str">
        <f>IFERROR(IFERROR(VLOOKUP(I12351,'DE-PARA'!B:D,3,0),VLOOKUP(I12351,'DE-PARA'!C:D,2,0)),"NÃO ENCONTRADO")</f>
        <v>Despesas com Viagens</v>
      </c>
      <c r="L12351" s="50" t="str">
        <f>VLOOKUP(K12351,'Base -Receita-Despesa'!$B:$AS,1,FALSE)</f>
        <v>Despesas com Viagens</v>
      </c>
    </row>
    <row r="12352" spans="1:12" x14ac:dyDescent="0.3">
      <c r="A12352" s="82" t="str">
        <f t="shared" si="386"/>
        <v>2019</v>
      </c>
      <c r="B12352" s="260" t="s">
        <v>2228</v>
      </c>
      <c r="C12352" s="261" t="s">
        <v>138</v>
      </c>
      <c r="D12352" s="74" t="str">
        <f t="shared" si="385"/>
        <v>jan/2019</v>
      </c>
      <c r="E12352" s="264">
        <v>43495</v>
      </c>
      <c r="F12352" s="260" t="s">
        <v>2326</v>
      </c>
      <c r="G12352" s="260" t="s">
        <v>2229</v>
      </c>
      <c r="H12352" s="265" t="s">
        <v>1508</v>
      </c>
      <c r="I12352" s="265" t="s">
        <v>2209</v>
      </c>
      <c r="J12352" s="265">
        <v>-128.03</v>
      </c>
      <c r="K12352" s="83" t="str">
        <f>IFERROR(IFERROR(VLOOKUP(I12352,'DE-PARA'!B:D,3,0),VLOOKUP(I12352,'DE-PARA'!C:D,2,0)),"NÃO ENCONTRADO")</f>
        <v>Despesas com Viagens</v>
      </c>
      <c r="L12352" s="50" t="str">
        <f>VLOOKUP(K12352,'Base -Receita-Despesa'!$B:$AS,1,FALSE)</f>
        <v>Despesas com Viagens</v>
      </c>
    </row>
    <row r="12353" spans="1:12" x14ac:dyDescent="0.3">
      <c r="A12353" s="82" t="str">
        <f t="shared" si="386"/>
        <v>2019</v>
      </c>
      <c r="B12353" s="260" t="s">
        <v>2228</v>
      </c>
      <c r="C12353" s="261" t="s">
        <v>138</v>
      </c>
      <c r="D12353" s="74" t="str">
        <f t="shared" si="385"/>
        <v>jan/2019</v>
      </c>
      <c r="E12353" s="264">
        <v>43495</v>
      </c>
      <c r="F12353" s="260" t="s">
        <v>2326</v>
      </c>
      <c r="G12353" s="260" t="s">
        <v>2229</v>
      </c>
      <c r="H12353" s="265" t="s">
        <v>1508</v>
      </c>
      <c r="I12353" s="265" t="s">
        <v>2209</v>
      </c>
      <c r="J12353" s="265">
        <v>-131.58000000000001</v>
      </c>
      <c r="K12353" s="83" t="str">
        <f>IFERROR(IFERROR(VLOOKUP(I12353,'DE-PARA'!B:D,3,0),VLOOKUP(I12353,'DE-PARA'!C:D,2,0)),"NÃO ENCONTRADO")</f>
        <v>Despesas com Viagens</v>
      </c>
      <c r="L12353" s="50" t="str">
        <f>VLOOKUP(K12353,'Base -Receita-Despesa'!$B:$AS,1,FALSE)</f>
        <v>Despesas com Viagens</v>
      </c>
    </row>
    <row r="12354" spans="1:12" x14ac:dyDescent="0.3">
      <c r="A12354" s="82" t="str">
        <f t="shared" si="386"/>
        <v>2019</v>
      </c>
      <c r="B12354" s="260" t="s">
        <v>2228</v>
      </c>
      <c r="C12354" s="261" t="s">
        <v>138</v>
      </c>
      <c r="D12354" s="74" t="str">
        <f t="shared" si="385"/>
        <v>jan/2019</v>
      </c>
      <c r="E12354" s="264">
        <v>43495</v>
      </c>
      <c r="F12354" s="260">
        <v>78194</v>
      </c>
      <c r="G12354" s="260" t="s">
        <v>2229</v>
      </c>
      <c r="H12354" s="265" t="s">
        <v>528</v>
      </c>
      <c r="I12354" s="265" t="s">
        <v>2181</v>
      </c>
      <c r="J12354" s="265">
        <v>-187.13</v>
      </c>
      <c r="K12354" s="83" t="str">
        <f>IFERROR(IFERROR(VLOOKUP(I12354,'DE-PARA'!B:D,3,0),VLOOKUP(I12354,'DE-PARA'!C:D,2,0)),"NÃO ENCONTRADO")</f>
        <v>Materiais</v>
      </c>
      <c r="L12354" s="50" t="str">
        <f>VLOOKUP(K12354,'Base -Receita-Despesa'!$B:$AS,1,FALSE)</f>
        <v>Materiais</v>
      </c>
    </row>
    <row r="12355" spans="1:12" x14ac:dyDescent="0.3">
      <c r="A12355" s="82" t="str">
        <f t="shared" si="386"/>
        <v>2019</v>
      </c>
      <c r="B12355" s="260" t="s">
        <v>2228</v>
      </c>
      <c r="C12355" s="261" t="s">
        <v>138</v>
      </c>
      <c r="D12355" s="74" t="str">
        <f t="shared" si="385"/>
        <v>jan/2019</v>
      </c>
      <c r="E12355" s="264">
        <v>43495</v>
      </c>
      <c r="F12355" s="260">
        <v>78114</v>
      </c>
      <c r="G12355" s="260" t="s">
        <v>2229</v>
      </c>
      <c r="H12355" s="265" t="s">
        <v>528</v>
      </c>
      <c r="I12355" s="265" t="s">
        <v>2182</v>
      </c>
      <c r="J12355" s="266">
        <v>-3632.95</v>
      </c>
      <c r="K12355" s="83" t="str">
        <f>IFERROR(IFERROR(VLOOKUP(I12355,'DE-PARA'!B:D,3,0),VLOOKUP(I12355,'DE-PARA'!C:D,2,0)),"NÃO ENCONTRADO")</f>
        <v>Materiais</v>
      </c>
      <c r="L12355" s="50" t="str">
        <f>VLOOKUP(K12355,'Base -Receita-Despesa'!$B:$AS,1,FALSE)</f>
        <v>Materiais</v>
      </c>
    </row>
    <row r="12356" spans="1:12" x14ac:dyDescent="0.3">
      <c r="A12356" s="82" t="str">
        <f t="shared" si="386"/>
        <v>2019</v>
      </c>
      <c r="B12356" s="260" t="s">
        <v>2228</v>
      </c>
      <c r="C12356" s="261" t="s">
        <v>138</v>
      </c>
      <c r="D12356" s="74" t="str">
        <f t="shared" ref="D12356:D12419" si="387">TEXT(E12356,"mmm/aaaa")</f>
        <v>jan/2019</v>
      </c>
      <c r="E12356" s="264">
        <v>43495</v>
      </c>
      <c r="F12356" s="260">
        <v>78644</v>
      </c>
      <c r="G12356" s="260" t="s">
        <v>2229</v>
      </c>
      <c r="H12356" s="265" t="s">
        <v>528</v>
      </c>
      <c r="I12356" s="265" t="s">
        <v>2182</v>
      </c>
      <c r="J12356" s="265">
        <v>-106.5</v>
      </c>
      <c r="K12356" s="83" t="str">
        <f>IFERROR(IFERROR(VLOOKUP(I12356,'DE-PARA'!B:D,3,0),VLOOKUP(I12356,'DE-PARA'!C:D,2,0)),"NÃO ENCONTRADO")</f>
        <v>Materiais</v>
      </c>
      <c r="L12356" s="50" t="str">
        <f>VLOOKUP(K12356,'Base -Receita-Despesa'!$B:$AS,1,FALSE)</f>
        <v>Materiais</v>
      </c>
    </row>
    <row r="12357" spans="1:12" x14ac:dyDescent="0.3">
      <c r="A12357" s="82" t="str">
        <f t="shared" si="386"/>
        <v>2019</v>
      </c>
      <c r="B12357" s="260" t="s">
        <v>2228</v>
      </c>
      <c r="C12357" s="261" t="s">
        <v>138</v>
      </c>
      <c r="D12357" s="74" t="str">
        <f t="shared" si="387"/>
        <v>jan/2019</v>
      </c>
      <c r="E12357" s="264">
        <v>43495</v>
      </c>
      <c r="F12357" s="260">
        <v>73489</v>
      </c>
      <c r="G12357" s="260" t="s">
        <v>2229</v>
      </c>
      <c r="H12357" s="265" t="s">
        <v>528</v>
      </c>
      <c r="I12357" s="265" t="s">
        <v>2182</v>
      </c>
      <c r="J12357" s="265">
        <v>-298.39999999999998</v>
      </c>
      <c r="K12357" s="83" t="str">
        <f>IFERROR(IFERROR(VLOOKUP(I12357,'DE-PARA'!B:D,3,0),VLOOKUP(I12357,'DE-PARA'!C:D,2,0)),"NÃO ENCONTRADO")</f>
        <v>Materiais</v>
      </c>
      <c r="L12357" s="50" t="str">
        <f>VLOOKUP(K12357,'Base -Receita-Despesa'!$B:$AS,1,FALSE)</f>
        <v>Materiais</v>
      </c>
    </row>
    <row r="12358" spans="1:12" x14ac:dyDescent="0.3">
      <c r="A12358" s="82" t="str">
        <f t="shared" si="386"/>
        <v>2019</v>
      </c>
      <c r="B12358" s="260" t="s">
        <v>2228</v>
      </c>
      <c r="C12358" s="261" t="s">
        <v>138</v>
      </c>
      <c r="D12358" s="74" t="str">
        <f t="shared" si="387"/>
        <v>jan/2019</v>
      </c>
      <c r="E12358" s="264">
        <v>43495</v>
      </c>
      <c r="F12358" s="260" t="s">
        <v>208</v>
      </c>
      <c r="G12358" s="260" t="s">
        <v>2229</v>
      </c>
      <c r="H12358" s="265" t="s">
        <v>4399</v>
      </c>
      <c r="I12358" s="265" t="s">
        <v>160</v>
      </c>
      <c r="J12358" s="265">
        <v>-143.69</v>
      </c>
      <c r="K12358" s="83" t="str">
        <f>IFERROR(IFERROR(VLOOKUP(I12358,'DE-PARA'!B:D,3,0),VLOOKUP(I12358,'DE-PARA'!C:D,2,0)),"NÃO ENCONTRADO")</f>
        <v>Outras Saídas</v>
      </c>
      <c r="L12358" s="50" t="str">
        <f>VLOOKUP(K12358,'Base -Receita-Despesa'!$B:$AS,1,FALSE)</f>
        <v>Outras Saídas</v>
      </c>
    </row>
    <row r="12359" spans="1:12" x14ac:dyDescent="0.3">
      <c r="A12359" s="82" t="str">
        <f t="shared" si="386"/>
        <v>2019</v>
      </c>
      <c r="B12359" s="260" t="s">
        <v>2228</v>
      </c>
      <c r="C12359" s="261" t="s">
        <v>138</v>
      </c>
      <c r="D12359" s="74" t="str">
        <f t="shared" si="387"/>
        <v>jan/2019</v>
      </c>
      <c r="E12359" s="264">
        <v>43495</v>
      </c>
      <c r="F12359" s="260">
        <v>1088243</v>
      </c>
      <c r="G12359" s="260" t="s">
        <v>2229</v>
      </c>
      <c r="H12359" s="265" t="s">
        <v>4400</v>
      </c>
      <c r="I12359" s="265" t="s">
        <v>2181</v>
      </c>
      <c r="J12359" s="266">
        <v>-1516.9</v>
      </c>
      <c r="K12359" s="83" t="str">
        <f>IFERROR(IFERROR(VLOOKUP(I12359,'DE-PARA'!B:D,3,0),VLOOKUP(I12359,'DE-PARA'!C:D,2,0)),"NÃO ENCONTRADO")</f>
        <v>Materiais</v>
      </c>
      <c r="L12359" s="50" t="str">
        <f>VLOOKUP(K12359,'Base -Receita-Despesa'!$B:$AS,1,FALSE)</f>
        <v>Materiais</v>
      </c>
    </row>
    <row r="12360" spans="1:12" x14ac:dyDescent="0.3">
      <c r="A12360" s="82" t="str">
        <f t="shared" si="386"/>
        <v>2019</v>
      </c>
      <c r="B12360" s="260" t="s">
        <v>2228</v>
      </c>
      <c r="C12360" s="261" t="s">
        <v>138</v>
      </c>
      <c r="D12360" s="74" t="str">
        <f t="shared" si="387"/>
        <v>jan/2019</v>
      </c>
      <c r="E12360" s="264">
        <v>43495</v>
      </c>
      <c r="F12360" s="260">
        <v>1088303</v>
      </c>
      <c r="G12360" s="260" t="s">
        <v>2229</v>
      </c>
      <c r="H12360" s="265" t="s">
        <v>4400</v>
      </c>
      <c r="I12360" s="265" t="s">
        <v>2181</v>
      </c>
      <c r="J12360" s="266">
        <v>-4491.1499999999996</v>
      </c>
      <c r="K12360" s="83" t="str">
        <f>IFERROR(IFERROR(VLOOKUP(I12360,'DE-PARA'!B:D,3,0),VLOOKUP(I12360,'DE-PARA'!C:D,2,0)),"NÃO ENCONTRADO")</f>
        <v>Materiais</v>
      </c>
      <c r="L12360" s="50" t="str">
        <f>VLOOKUP(K12360,'Base -Receita-Despesa'!$B:$AS,1,FALSE)</f>
        <v>Materiais</v>
      </c>
    </row>
    <row r="12361" spans="1:12" x14ac:dyDescent="0.3">
      <c r="A12361" s="82" t="str">
        <f t="shared" si="386"/>
        <v>2019</v>
      </c>
      <c r="B12361" s="260" t="s">
        <v>2228</v>
      </c>
      <c r="C12361" s="261" t="s">
        <v>138</v>
      </c>
      <c r="D12361" s="74" t="str">
        <f t="shared" si="387"/>
        <v>jan/2019</v>
      </c>
      <c r="E12361" s="264">
        <v>43495</v>
      </c>
      <c r="F12361" s="260">
        <v>1088127</v>
      </c>
      <c r="G12361" s="260" t="s">
        <v>2232</v>
      </c>
      <c r="H12361" s="265" t="s">
        <v>4400</v>
      </c>
      <c r="I12361" s="265" t="s">
        <v>2182</v>
      </c>
      <c r="J12361" s="266">
        <v>-1714.4</v>
      </c>
      <c r="K12361" s="83" t="str">
        <f>IFERROR(IFERROR(VLOOKUP(I12361,'DE-PARA'!B:D,3,0),VLOOKUP(I12361,'DE-PARA'!C:D,2,0)),"NÃO ENCONTRADO")</f>
        <v>Materiais</v>
      </c>
      <c r="L12361" s="50" t="str">
        <f>VLOOKUP(K12361,'Base -Receita-Despesa'!$B:$AS,1,FALSE)</f>
        <v>Materiais</v>
      </c>
    </row>
    <row r="12362" spans="1:12" x14ac:dyDescent="0.3">
      <c r="A12362" s="82" t="str">
        <f t="shared" si="386"/>
        <v>2019</v>
      </c>
      <c r="B12362" s="260" t="s">
        <v>2228</v>
      </c>
      <c r="C12362" s="261" t="s">
        <v>138</v>
      </c>
      <c r="D12362" s="74" t="str">
        <f t="shared" si="387"/>
        <v>jan/2019</v>
      </c>
      <c r="E12362" s="264">
        <v>43495</v>
      </c>
      <c r="F12362" s="260">
        <v>1087816</v>
      </c>
      <c r="G12362" s="260" t="s">
        <v>2229</v>
      </c>
      <c r="H12362" s="265" t="s">
        <v>4400</v>
      </c>
      <c r="I12362" s="265" t="s">
        <v>2181</v>
      </c>
      <c r="J12362" s="266">
        <v>-1256.0999999999999</v>
      </c>
      <c r="K12362" s="83" t="str">
        <f>IFERROR(IFERROR(VLOOKUP(I12362,'DE-PARA'!B:D,3,0),VLOOKUP(I12362,'DE-PARA'!C:D,2,0)),"NÃO ENCONTRADO")</f>
        <v>Materiais</v>
      </c>
      <c r="L12362" s="50" t="str">
        <f>VLOOKUP(K12362,'Base -Receita-Despesa'!$B:$AS,1,FALSE)</f>
        <v>Materiais</v>
      </c>
    </row>
    <row r="12363" spans="1:12" x14ac:dyDescent="0.3">
      <c r="A12363" s="82" t="str">
        <f t="shared" si="386"/>
        <v>2019</v>
      </c>
      <c r="B12363" s="260" t="s">
        <v>2228</v>
      </c>
      <c r="C12363" s="261" t="s">
        <v>138</v>
      </c>
      <c r="D12363" s="74" t="str">
        <f t="shared" si="387"/>
        <v>jan/2019</v>
      </c>
      <c r="E12363" s="264">
        <v>43495</v>
      </c>
      <c r="F12363" s="260">
        <v>3320</v>
      </c>
      <c r="G12363" s="260" t="s">
        <v>2229</v>
      </c>
      <c r="H12363" s="265" t="s">
        <v>3354</v>
      </c>
      <c r="I12363" s="265" t="s">
        <v>2181</v>
      </c>
      <c r="J12363" s="266">
        <v>-1550</v>
      </c>
      <c r="K12363" s="83" t="str">
        <f>IFERROR(IFERROR(VLOOKUP(I12363,'DE-PARA'!B:D,3,0),VLOOKUP(I12363,'DE-PARA'!C:D,2,0)),"NÃO ENCONTRADO")</f>
        <v>Materiais</v>
      </c>
      <c r="L12363" s="50" t="str">
        <f>VLOOKUP(K12363,'Base -Receita-Despesa'!$B:$AS,1,FALSE)</f>
        <v>Materiais</v>
      </c>
    </row>
    <row r="12364" spans="1:12" x14ac:dyDescent="0.3">
      <c r="A12364" s="82" t="str">
        <f t="shared" si="386"/>
        <v>2019</v>
      </c>
      <c r="B12364" s="260" t="s">
        <v>2228</v>
      </c>
      <c r="C12364" s="261" t="s">
        <v>138</v>
      </c>
      <c r="D12364" s="74" t="str">
        <f t="shared" si="387"/>
        <v>jan/2019</v>
      </c>
      <c r="E12364" s="264">
        <v>43495</v>
      </c>
      <c r="F12364" s="260">
        <v>3320</v>
      </c>
      <c r="G12364" s="260" t="s">
        <v>2229</v>
      </c>
      <c r="H12364" s="265" t="s">
        <v>3354</v>
      </c>
      <c r="I12364" s="265" t="s">
        <v>562</v>
      </c>
      <c r="J12364" s="265">
        <v>-217.94</v>
      </c>
      <c r="K12364" s="83" t="str">
        <f>IFERROR(IFERROR(VLOOKUP(I12364,'DE-PARA'!B:D,3,0),VLOOKUP(I12364,'DE-PARA'!C:D,2,0)),"NÃO ENCONTRADO")</f>
        <v>Outras Saídas</v>
      </c>
      <c r="L12364" s="50" t="str">
        <f>VLOOKUP(K12364,'Base -Receita-Despesa'!$B:$AS,1,FALSE)</f>
        <v>Outras Saídas</v>
      </c>
    </row>
    <row r="12365" spans="1:12" x14ac:dyDescent="0.3">
      <c r="A12365" s="82" t="str">
        <f t="shared" si="386"/>
        <v>2019</v>
      </c>
      <c r="B12365" s="260" t="s">
        <v>2228</v>
      </c>
      <c r="C12365" s="261" t="s">
        <v>138</v>
      </c>
      <c r="D12365" s="74" t="str">
        <f t="shared" si="387"/>
        <v>jan/2019</v>
      </c>
      <c r="E12365" s="264">
        <v>43495</v>
      </c>
      <c r="F12365" s="260" t="s">
        <v>131</v>
      </c>
      <c r="G12365" s="260" t="s">
        <v>2229</v>
      </c>
      <c r="H12365" s="265" t="s">
        <v>4401</v>
      </c>
      <c r="I12365" s="265" t="s">
        <v>133</v>
      </c>
      <c r="J12365" s="266">
        <v>-1679.87</v>
      </c>
      <c r="K12365" s="83" t="str">
        <f>IFERROR(IFERROR(VLOOKUP(I12365,'DE-PARA'!B:D,3,0),VLOOKUP(I12365,'DE-PARA'!C:D,2,0)),"NÃO ENCONTRADO")</f>
        <v>Pessoal</v>
      </c>
      <c r="L12365" s="50" t="str">
        <f>VLOOKUP(K12365,'Base -Receita-Despesa'!$B:$AS,1,FALSE)</f>
        <v>Pessoal</v>
      </c>
    </row>
    <row r="12366" spans="1:12" x14ac:dyDescent="0.3">
      <c r="A12366" s="82" t="str">
        <f t="shared" si="386"/>
        <v>2019</v>
      </c>
      <c r="B12366" s="260" t="s">
        <v>2228</v>
      </c>
      <c r="C12366" s="261" t="s">
        <v>138</v>
      </c>
      <c r="D12366" s="74" t="str">
        <f t="shared" si="387"/>
        <v>jan/2019</v>
      </c>
      <c r="E12366" s="264">
        <v>43495</v>
      </c>
      <c r="F12366" s="260">
        <v>20940</v>
      </c>
      <c r="G12366" s="260" t="s">
        <v>2229</v>
      </c>
      <c r="H12366" s="265" t="s">
        <v>4402</v>
      </c>
      <c r="I12366" s="265" t="s">
        <v>2183</v>
      </c>
      <c r="J12366" s="266">
        <v>1098.8699999999999</v>
      </c>
      <c r="K12366" s="83" t="str">
        <f>IFERROR(IFERROR(VLOOKUP(I12366,'DE-PARA'!B:D,3,0),VLOOKUP(I12366,'DE-PARA'!C:D,2,0)),"NÃO ENCONTRADO")</f>
        <v>Materiais</v>
      </c>
      <c r="L12366" s="50" t="str">
        <f>VLOOKUP(K12366,'Base -Receita-Despesa'!$B:$AS,1,FALSE)</f>
        <v>Materiais</v>
      </c>
    </row>
    <row r="12367" spans="1:12" x14ac:dyDescent="0.3">
      <c r="A12367" s="82" t="str">
        <f t="shared" si="386"/>
        <v>2019</v>
      </c>
      <c r="B12367" s="260" t="s">
        <v>2228</v>
      </c>
      <c r="C12367" s="261" t="s">
        <v>138</v>
      </c>
      <c r="D12367" s="74" t="str">
        <f t="shared" si="387"/>
        <v>jan/2019</v>
      </c>
      <c r="E12367" s="264">
        <v>43495</v>
      </c>
      <c r="F12367" s="260">
        <v>20940</v>
      </c>
      <c r="G12367" s="260" t="s">
        <v>2229</v>
      </c>
      <c r="H12367" s="265" t="s">
        <v>4402</v>
      </c>
      <c r="I12367" s="265" t="s">
        <v>562</v>
      </c>
      <c r="J12367" s="265">
        <v>48.35</v>
      </c>
      <c r="K12367" s="83" t="str">
        <f>IFERROR(IFERROR(VLOOKUP(I12367,'DE-PARA'!B:D,3,0),VLOOKUP(I12367,'DE-PARA'!C:D,2,0)),"NÃO ENCONTRADO")</f>
        <v>Outras Saídas</v>
      </c>
      <c r="L12367" s="50" t="str">
        <f>VLOOKUP(K12367,'Base -Receita-Despesa'!$B:$AS,1,FALSE)</f>
        <v>Outras Saídas</v>
      </c>
    </row>
    <row r="12368" spans="1:12" x14ac:dyDescent="0.3">
      <c r="A12368" s="82" t="str">
        <f t="shared" si="386"/>
        <v>2019</v>
      </c>
      <c r="B12368" s="260" t="s">
        <v>2228</v>
      </c>
      <c r="C12368" s="261" t="s">
        <v>138</v>
      </c>
      <c r="D12368" s="74" t="str">
        <f t="shared" si="387"/>
        <v>jan/2019</v>
      </c>
      <c r="E12368" s="264">
        <v>43495</v>
      </c>
      <c r="F12368" s="260">
        <v>20629</v>
      </c>
      <c r="G12368" s="260" t="s">
        <v>2229</v>
      </c>
      <c r="H12368" s="265" t="s">
        <v>4402</v>
      </c>
      <c r="I12368" s="265" t="s">
        <v>2183</v>
      </c>
      <c r="J12368" s="265">
        <v>840.54</v>
      </c>
      <c r="K12368" s="83" t="str">
        <f>IFERROR(IFERROR(VLOOKUP(I12368,'DE-PARA'!B:D,3,0),VLOOKUP(I12368,'DE-PARA'!C:D,2,0)),"NÃO ENCONTRADO")</f>
        <v>Materiais</v>
      </c>
      <c r="L12368" s="50" t="str">
        <f>VLOOKUP(K12368,'Base -Receita-Despesa'!$B:$AS,1,FALSE)</f>
        <v>Materiais</v>
      </c>
    </row>
    <row r="12369" spans="1:12" x14ac:dyDescent="0.3">
      <c r="A12369" s="82" t="str">
        <f t="shared" si="386"/>
        <v>2019</v>
      </c>
      <c r="B12369" s="260" t="s">
        <v>2228</v>
      </c>
      <c r="C12369" s="261" t="s">
        <v>138</v>
      </c>
      <c r="D12369" s="74" t="str">
        <f t="shared" si="387"/>
        <v>jan/2019</v>
      </c>
      <c r="E12369" s="264">
        <v>43495</v>
      </c>
      <c r="F12369" s="260">
        <v>20629</v>
      </c>
      <c r="G12369" s="260" t="s">
        <v>2229</v>
      </c>
      <c r="H12369" s="265" t="s">
        <v>4402</v>
      </c>
      <c r="I12369" s="265" t="s">
        <v>562</v>
      </c>
      <c r="J12369" s="265">
        <v>74.81</v>
      </c>
      <c r="K12369" s="83" t="str">
        <f>IFERROR(IFERROR(VLOOKUP(I12369,'DE-PARA'!B:D,3,0),VLOOKUP(I12369,'DE-PARA'!C:D,2,0)),"NÃO ENCONTRADO")</f>
        <v>Outras Saídas</v>
      </c>
      <c r="L12369" s="50" t="str">
        <f>VLOOKUP(K12369,'Base -Receita-Despesa'!$B:$AS,1,FALSE)</f>
        <v>Outras Saídas</v>
      </c>
    </row>
    <row r="12370" spans="1:12" x14ac:dyDescent="0.3">
      <c r="A12370" s="82" t="str">
        <f t="shared" si="386"/>
        <v>2019</v>
      </c>
      <c r="B12370" s="260" t="s">
        <v>2228</v>
      </c>
      <c r="C12370" s="261" t="s">
        <v>138</v>
      </c>
      <c r="D12370" s="74" t="str">
        <f t="shared" si="387"/>
        <v>jan/2019</v>
      </c>
      <c r="E12370" s="264">
        <v>43495</v>
      </c>
      <c r="F12370" s="260">
        <v>20940</v>
      </c>
      <c r="G12370" s="260" t="s">
        <v>2229</v>
      </c>
      <c r="H12370" s="265" t="s">
        <v>4402</v>
      </c>
      <c r="I12370" s="265" t="s">
        <v>2183</v>
      </c>
      <c r="J12370" s="266">
        <v>-1098.8699999999999</v>
      </c>
      <c r="K12370" s="83" t="str">
        <f>IFERROR(IFERROR(VLOOKUP(I12370,'DE-PARA'!B:D,3,0),VLOOKUP(I12370,'DE-PARA'!C:D,2,0)),"NÃO ENCONTRADO")</f>
        <v>Materiais</v>
      </c>
      <c r="L12370" s="50" t="str">
        <f>VLOOKUP(K12370,'Base -Receita-Despesa'!$B:$AS,1,FALSE)</f>
        <v>Materiais</v>
      </c>
    </row>
    <row r="12371" spans="1:12" x14ac:dyDescent="0.3">
      <c r="A12371" s="82" t="str">
        <f t="shared" si="386"/>
        <v>2019</v>
      </c>
      <c r="B12371" s="260" t="s">
        <v>2228</v>
      </c>
      <c r="C12371" s="261" t="s">
        <v>138</v>
      </c>
      <c r="D12371" s="74" t="str">
        <f t="shared" si="387"/>
        <v>jan/2019</v>
      </c>
      <c r="E12371" s="264">
        <v>43495</v>
      </c>
      <c r="F12371" s="260">
        <v>20940</v>
      </c>
      <c r="G12371" s="260" t="s">
        <v>2229</v>
      </c>
      <c r="H12371" s="265" t="s">
        <v>4402</v>
      </c>
      <c r="I12371" s="265" t="s">
        <v>562</v>
      </c>
      <c r="J12371" s="265">
        <v>-48.35</v>
      </c>
      <c r="K12371" s="83" t="str">
        <f>IFERROR(IFERROR(VLOOKUP(I12371,'DE-PARA'!B:D,3,0),VLOOKUP(I12371,'DE-PARA'!C:D,2,0)),"NÃO ENCONTRADO")</f>
        <v>Outras Saídas</v>
      </c>
      <c r="L12371" s="50" t="str">
        <f>VLOOKUP(K12371,'Base -Receita-Despesa'!$B:$AS,1,FALSE)</f>
        <v>Outras Saídas</v>
      </c>
    </row>
    <row r="12372" spans="1:12" x14ac:dyDescent="0.3">
      <c r="A12372" s="82" t="str">
        <f t="shared" si="386"/>
        <v>2019</v>
      </c>
      <c r="B12372" s="260" t="s">
        <v>2228</v>
      </c>
      <c r="C12372" s="261" t="s">
        <v>138</v>
      </c>
      <c r="D12372" s="74" t="str">
        <f t="shared" si="387"/>
        <v>jan/2019</v>
      </c>
      <c r="E12372" s="264">
        <v>43495</v>
      </c>
      <c r="F12372" s="260">
        <v>20629</v>
      </c>
      <c r="G12372" s="260" t="s">
        <v>2229</v>
      </c>
      <c r="H12372" s="265" t="s">
        <v>4402</v>
      </c>
      <c r="I12372" s="265" t="s">
        <v>2183</v>
      </c>
      <c r="J12372" s="265">
        <v>-840.54</v>
      </c>
      <c r="K12372" s="83" t="str">
        <f>IFERROR(IFERROR(VLOOKUP(I12372,'DE-PARA'!B:D,3,0),VLOOKUP(I12372,'DE-PARA'!C:D,2,0)),"NÃO ENCONTRADO")</f>
        <v>Materiais</v>
      </c>
      <c r="L12372" s="50" t="str">
        <f>VLOOKUP(K12372,'Base -Receita-Despesa'!$B:$AS,1,FALSE)</f>
        <v>Materiais</v>
      </c>
    </row>
    <row r="12373" spans="1:12" x14ac:dyDescent="0.3">
      <c r="A12373" s="82" t="str">
        <f t="shared" si="386"/>
        <v>2019</v>
      </c>
      <c r="B12373" s="260" t="s">
        <v>2228</v>
      </c>
      <c r="C12373" s="261" t="s">
        <v>138</v>
      </c>
      <c r="D12373" s="74" t="str">
        <f t="shared" si="387"/>
        <v>jan/2019</v>
      </c>
      <c r="E12373" s="264">
        <v>43495</v>
      </c>
      <c r="F12373" s="260">
        <v>20629</v>
      </c>
      <c r="G12373" s="260" t="s">
        <v>2229</v>
      </c>
      <c r="H12373" s="265" t="s">
        <v>4402</v>
      </c>
      <c r="I12373" s="265" t="s">
        <v>562</v>
      </c>
      <c r="J12373" s="265">
        <v>-74.81</v>
      </c>
      <c r="K12373" s="83" t="str">
        <f>IFERROR(IFERROR(VLOOKUP(I12373,'DE-PARA'!B:D,3,0),VLOOKUP(I12373,'DE-PARA'!C:D,2,0)),"NÃO ENCONTRADO")</f>
        <v>Outras Saídas</v>
      </c>
      <c r="L12373" s="50" t="str">
        <f>VLOOKUP(K12373,'Base -Receita-Despesa'!$B:$AS,1,FALSE)</f>
        <v>Outras Saídas</v>
      </c>
    </row>
    <row r="12374" spans="1:12" x14ac:dyDescent="0.3">
      <c r="A12374" s="82" t="str">
        <f t="shared" si="386"/>
        <v>2019</v>
      </c>
      <c r="B12374" s="260" t="s">
        <v>2228</v>
      </c>
      <c r="C12374" s="261" t="s">
        <v>138</v>
      </c>
      <c r="D12374" s="74" t="str">
        <f t="shared" si="387"/>
        <v>jan/2019</v>
      </c>
      <c r="E12374" s="264">
        <v>43495</v>
      </c>
      <c r="F12374" s="260">
        <v>20940</v>
      </c>
      <c r="G12374" s="260" t="s">
        <v>2229</v>
      </c>
      <c r="H12374" s="265" t="s">
        <v>4402</v>
      </c>
      <c r="I12374" s="265" t="s">
        <v>2183</v>
      </c>
      <c r="J12374" s="266">
        <v>-1098.8699999999999</v>
      </c>
      <c r="K12374" s="83" t="str">
        <f>IFERROR(IFERROR(VLOOKUP(I12374,'DE-PARA'!B:D,3,0),VLOOKUP(I12374,'DE-PARA'!C:D,2,0)),"NÃO ENCONTRADO")</f>
        <v>Materiais</v>
      </c>
      <c r="L12374" s="50" t="str">
        <f>VLOOKUP(K12374,'Base -Receita-Despesa'!$B:$AS,1,FALSE)</f>
        <v>Materiais</v>
      </c>
    </row>
    <row r="12375" spans="1:12" x14ac:dyDescent="0.3">
      <c r="A12375" s="82" t="str">
        <f t="shared" si="386"/>
        <v>2019</v>
      </c>
      <c r="B12375" s="260" t="s">
        <v>2228</v>
      </c>
      <c r="C12375" s="261" t="s">
        <v>138</v>
      </c>
      <c r="D12375" s="74" t="str">
        <f t="shared" si="387"/>
        <v>jan/2019</v>
      </c>
      <c r="E12375" s="264">
        <v>43495</v>
      </c>
      <c r="F12375" s="260">
        <v>20940</v>
      </c>
      <c r="G12375" s="260" t="s">
        <v>2229</v>
      </c>
      <c r="H12375" s="265" t="s">
        <v>4402</v>
      </c>
      <c r="I12375" s="265" t="s">
        <v>562</v>
      </c>
      <c r="J12375" s="265">
        <v>-48.35</v>
      </c>
      <c r="K12375" s="83" t="str">
        <f>IFERROR(IFERROR(VLOOKUP(I12375,'DE-PARA'!B:D,3,0),VLOOKUP(I12375,'DE-PARA'!C:D,2,0)),"NÃO ENCONTRADO")</f>
        <v>Outras Saídas</v>
      </c>
      <c r="L12375" s="50" t="str">
        <f>VLOOKUP(K12375,'Base -Receita-Despesa'!$B:$AS,1,FALSE)</f>
        <v>Outras Saídas</v>
      </c>
    </row>
    <row r="12376" spans="1:12" x14ac:dyDescent="0.3">
      <c r="A12376" s="82" t="str">
        <f t="shared" si="386"/>
        <v>2019</v>
      </c>
      <c r="B12376" s="260" t="s">
        <v>2228</v>
      </c>
      <c r="C12376" s="261" t="s">
        <v>138</v>
      </c>
      <c r="D12376" s="74" t="str">
        <f t="shared" si="387"/>
        <v>jan/2019</v>
      </c>
      <c r="E12376" s="264">
        <v>43495</v>
      </c>
      <c r="F12376" s="260">
        <v>20629</v>
      </c>
      <c r="G12376" s="260" t="s">
        <v>2229</v>
      </c>
      <c r="H12376" s="265" t="s">
        <v>4402</v>
      </c>
      <c r="I12376" s="265" t="s">
        <v>2183</v>
      </c>
      <c r="J12376" s="265">
        <v>-840.54</v>
      </c>
      <c r="K12376" s="83" t="str">
        <f>IFERROR(IFERROR(VLOOKUP(I12376,'DE-PARA'!B:D,3,0),VLOOKUP(I12376,'DE-PARA'!C:D,2,0)),"NÃO ENCONTRADO")</f>
        <v>Materiais</v>
      </c>
      <c r="L12376" s="50" t="str">
        <f>VLOOKUP(K12376,'Base -Receita-Despesa'!$B:$AS,1,FALSE)</f>
        <v>Materiais</v>
      </c>
    </row>
    <row r="12377" spans="1:12" x14ac:dyDescent="0.3">
      <c r="A12377" s="82" t="str">
        <f t="shared" si="386"/>
        <v>2019</v>
      </c>
      <c r="B12377" s="260" t="s">
        <v>2228</v>
      </c>
      <c r="C12377" s="261" t="s">
        <v>138</v>
      </c>
      <c r="D12377" s="74" t="str">
        <f t="shared" si="387"/>
        <v>jan/2019</v>
      </c>
      <c r="E12377" s="264">
        <v>43495</v>
      </c>
      <c r="F12377" s="260">
        <v>20629</v>
      </c>
      <c r="G12377" s="260" t="s">
        <v>2229</v>
      </c>
      <c r="H12377" s="265" t="s">
        <v>4402</v>
      </c>
      <c r="I12377" s="265" t="s">
        <v>562</v>
      </c>
      <c r="J12377" s="265">
        <v>-74.81</v>
      </c>
      <c r="K12377" s="83" t="str">
        <f>IFERROR(IFERROR(VLOOKUP(I12377,'DE-PARA'!B:D,3,0),VLOOKUP(I12377,'DE-PARA'!C:D,2,0)),"NÃO ENCONTRADO")</f>
        <v>Outras Saídas</v>
      </c>
      <c r="L12377" s="50" t="str">
        <f>VLOOKUP(K12377,'Base -Receita-Despesa'!$B:$AS,1,FALSE)</f>
        <v>Outras Saídas</v>
      </c>
    </row>
    <row r="12378" spans="1:12" x14ac:dyDescent="0.3">
      <c r="A12378" s="82" t="str">
        <f t="shared" si="386"/>
        <v>2019</v>
      </c>
      <c r="B12378" s="260" t="s">
        <v>2228</v>
      </c>
      <c r="C12378" s="261" t="s">
        <v>138</v>
      </c>
      <c r="D12378" s="74" t="str">
        <f t="shared" si="387"/>
        <v>jan/2019</v>
      </c>
      <c r="E12378" s="264">
        <v>43495</v>
      </c>
      <c r="F12378" s="260">
        <v>44164</v>
      </c>
      <c r="G12378" s="260" t="s">
        <v>2229</v>
      </c>
      <c r="H12378" s="265" t="s">
        <v>2340</v>
      </c>
      <c r="I12378" s="265" t="s">
        <v>2217</v>
      </c>
      <c r="J12378" s="266">
        <v>-1317</v>
      </c>
      <c r="K12378" s="83" t="str">
        <f>IFERROR(IFERROR(VLOOKUP(I12378,'DE-PARA'!B:D,3,0),VLOOKUP(I12378,'DE-PARA'!C:D,2,0)),"NÃO ENCONTRADO")</f>
        <v>Investimentos</v>
      </c>
      <c r="L12378" s="50" t="str">
        <f>VLOOKUP(K12378,'Base -Receita-Despesa'!$B:$AS,1,FALSE)</f>
        <v>Investimentos</v>
      </c>
    </row>
    <row r="12379" spans="1:12" x14ac:dyDescent="0.3">
      <c r="A12379" s="82" t="str">
        <f t="shared" si="386"/>
        <v>2019</v>
      </c>
      <c r="B12379" s="260" t="s">
        <v>2228</v>
      </c>
      <c r="C12379" s="261" t="s">
        <v>138</v>
      </c>
      <c r="D12379" s="74" t="str">
        <f t="shared" si="387"/>
        <v>jan/2019</v>
      </c>
      <c r="E12379" s="264">
        <v>43495</v>
      </c>
      <c r="F12379" s="260">
        <v>16223</v>
      </c>
      <c r="G12379" s="260" t="s">
        <v>2229</v>
      </c>
      <c r="H12379" s="265" t="s">
        <v>2340</v>
      </c>
      <c r="I12379" s="265" t="s">
        <v>177</v>
      </c>
      <c r="J12379" s="265">
        <v>-160</v>
      </c>
      <c r="K12379" s="83" t="str">
        <f>IFERROR(IFERROR(VLOOKUP(I12379,'DE-PARA'!B:D,3,0),VLOOKUP(I12379,'DE-PARA'!C:D,2,0)),"NÃO ENCONTRADO")</f>
        <v>Serviços</v>
      </c>
      <c r="L12379" s="50" t="str">
        <f>VLOOKUP(K12379,'Base -Receita-Despesa'!$B:$AS,1,FALSE)</f>
        <v>Serviços</v>
      </c>
    </row>
    <row r="12380" spans="1:12" x14ac:dyDescent="0.3">
      <c r="A12380" s="82" t="str">
        <f t="shared" si="386"/>
        <v>2019</v>
      </c>
      <c r="B12380" s="260" t="s">
        <v>2228</v>
      </c>
      <c r="C12380" s="261" t="s">
        <v>138</v>
      </c>
      <c r="D12380" s="74" t="str">
        <f t="shared" si="387"/>
        <v>jan/2019</v>
      </c>
      <c r="E12380" s="264">
        <v>43495</v>
      </c>
      <c r="F12380" s="260">
        <v>2556</v>
      </c>
      <c r="G12380" s="260" t="s">
        <v>2229</v>
      </c>
      <c r="H12380" s="265" t="s">
        <v>3127</v>
      </c>
      <c r="I12380" s="265" t="s">
        <v>2190</v>
      </c>
      <c r="J12380" s="266">
        <v>-1332.5</v>
      </c>
      <c r="K12380" s="83" t="str">
        <f>IFERROR(IFERROR(VLOOKUP(I12380,'DE-PARA'!B:D,3,0),VLOOKUP(I12380,'DE-PARA'!C:D,2,0)),"NÃO ENCONTRADO")</f>
        <v>Materiais</v>
      </c>
      <c r="L12380" s="50" t="str">
        <f>VLOOKUP(K12380,'Base -Receita-Despesa'!$B:$AS,1,FALSE)</f>
        <v>Materiais</v>
      </c>
    </row>
    <row r="12381" spans="1:12" x14ac:dyDescent="0.3">
      <c r="A12381" s="82" t="str">
        <f t="shared" si="386"/>
        <v>2019</v>
      </c>
      <c r="B12381" s="260" t="s">
        <v>2228</v>
      </c>
      <c r="C12381" s="261" t="s">
        <v>138</v>
      </c>
      <c r="D12381" s="74" t="str">
        <f t="shared" si="387"/>
        <v>jan/2019</v>
      </c>
      <c r="E12381" s="264">
        <v>43495</v>
      </c>
      <c r="F12381" s="260">
        <v>2556</v>
      </c>
      <c r="G12381" s="260" t="s">
        <v>2229</v>
      </c>
      <c r="H12381" s="265" t="s">
        <v>3127</v>
      </c>
      <c r="I12381" s="265" t="s">
        <v>562</v>
      </c>
      <c r="J12381" s="265">
        <v>-60.91</v>
      </c>
      <c r="K12381" s="83" t="str">
        <f>IFERROR(IFERROR(VLOOKUP(I12381,'DE-PARA'!B:D,3,0),VLOOKUP(I12381,'DE-PARA'!C:D,2,0)),"NÃO ENCONTRADO")</f>
        <v>Outras Saídas</v>
      </c>
      <c r="L12381" s="50" t="str">
        <f>VLOOKUP(K12381,'Base -Receita-Despesa'!$B:$AS,1,FALSE)</f>
        <v>Outras Saídas</v>
      </c>
    </row>
    <row r="12382" spans="1:12" x14ac:dyDescent="0.3">
      <c r="A12382" s="82" t="str">
        <f t="shared" si="386"/>
        <v>2019</v>
      </c>
      <c r="B12382" s="260" t="s">
        <v>2228</v>
      </c>
      <c r="C12382" s="261" t="s">
        <v>138</v>
      </c>
      <c r="D12382" s="74" t="str">
        <f t="shared" si="387"/>
        <v>jan/2019</v>
      </c>
      <c r="E12382" s="264">
        <v>43495</v>
      </c>
      <c r="F12382" s="260">
        <v>7794</v>
      </c>
      <c r="G12382" s="260" t="s">
        <v>2284</v>
      </c>
      <c r="H12382" s="265" t="s">
        <v>3159</v>
      </c>
      <c r="I12382" s="265" t="s">
        <v>2181</v>
      </c>
      <c r="J12382" s="266">
        <v>-2438.3200000000002</v>
      </c>
      <c r="K12382" s="83" t="str">
        <f>IFERROR(IFERROR(VLOOKUP(I12382,'DE-PARA'!B:D,3,0),VLOOKUP(I12382,'DE-PARA'!C:D,2,0)),"NÃO ENCONTRADO")</f>
        <v>Materiais</v>
      </c>
      <c r="L12382" s="50" t="str">
        <f>VLOOKUP(K12382,'Base -Receita-Despesa'!$B:$AS,1,FALSE)</f>
        <v>Materiais</v>
      </c>
    </row>
    <row r="12383" spans="1:12" x14ac:dyDescent="0.3">
      <c r="A12383" s="82" t="str">
        <f t="shared" si="386"/>
        <v>2019</v>
      </c>
      <c r="B12383" s="260" t="s">
        <v>2228</v>
      </c>
      <c r="C12383" s="261" t="s">
        <v>138</v>
      </c>
      <c r="D12383" s="74" t="str">
        <f t="shared" si="387"/>
        <v>jan/2019</v>
      </c>
      <c r="E12383" s="264">
        <v>43495</v>
      </c>
      <c r="F12383" s="260">
        <v>7633</v>
      </c>
      <c r="G12383" s="260" t="s">
        <v>2229</v>
      </c>
      <c r="H12383" s="265" t="s">
        <v>3159</v>
      </c>
      <c r="I12383" s="265" t="s">
        <v>2181</v>
      </c>
      <c r="J12383" s="266">
        <v>-3054</v>
      </c>
      <c r="K12383" s="83" t="str">
        <f>IFERROR(IFERROR(VLOOKUP(I12383,'DE-PARA'!B:D,3,0),VLOOKUP(I12383,'DE-PARA'!C:D,2,0)),"NÃO ENCONTRADO")</f>
        <v>Materiais</v>
      </c>
      <c r="L12383" s="50" t="str">
        <f>VLOOKUP(K12383,'Base -Receita-Despesa'!$B:$AS,1,FALSE)</f>
        <v>Materiais</v>
      </c>
    </row>
    <row r="12384" spans="1:12" x14ac:dyDescent="0.3">
      <c r="A12384" s="82" t="str">
        <f t="shared" si="386"/>
        <v>2019</v>
      </c>
      <c r="B12384" s="260" t="s">
        <v>2228</v>
      </c>
      <c r="C12384" s="261" t="s">
        <v>138</v>
      </c>
      <c r="D12384" s="74" t="str">
        <f t="shared" si="387"/>
        <v>jan/2019</v>
      </c>
      <c r="E12384" s="264">
        <v>43495</v>
      </c>
      <c r="F12384" s="260">
        <v>7298</v>
      </c>
      <c r="G12384" s="260" t="s">
        <v>2229</v>
      </c>
      <c r="H12384" s="265" t="s">
        <v>2399</v>
      </c>
      <c r="I12384" s="265" t="s">
        <v>232</v>
      </c>
      <c r="J12384" s="265">
        <v>-460</v>
      </c>
      <c r="K12384" s="83" t="str">
        <f>IFERROR(IFERROR(VLOOKUP(I12384,'DE-PARA'!B:D,3,0),VLOOKUP(I12384,'DE-PARA'!C:D,2,0)),"NÃO ENCONTRADO")</f>
        <v>Materiais</v>
      </c>
      <c r="L12384" s="50" t="str">
        <f>VLOOKUP(K12384,'Base -Receita-Despesa'!$B:$AS,1,FALSE)</f>
        <v>Materiais</v>
      </c>
    </row>
    <row r="12385" spans="1:12" x14ac:dyDescent="0.3">
      <c r="A12385" s="82" t="str">
        <f t="shared" si="386"/>
        <v>2019</v>
      </c>
      <c r="B12385" s="260" t="s">
        <v>2228</v>
      </c>
      <c r="C12385" s="261" t="s">
        <v>138</v>
      </c>
      <c r="D12385" s="74" t="str">
        <f t="shared" si="387"/>
        <v>jan/2019</v>
      </c>
      <c r="E12385" s="264">
        <v>43495</v>
      </c>
      <c r="F12385" s="260">
        <v>2843</v>
      </c>
      <c r="G12385" s="260" t="s">
        <v>2229</v>
      </c>
      <c r="H12385" s="265" t="s">
        <v>3353</v>
      </c>
      <c r="I12385" s="265" t="s">
        <v>2182</v>
      </c>
      <c r="J12385" s="266">
        <v>-1540</v>
      </c>
      <c r="K12385" s="83" t="str">
        <f>IFERROR(IFERROR(VLOOKUP(I12385,'DE-PARA'!B:D,3,0),VLOOKUP(I12385,'DE-PARA'!C:D,2,0)),"NÃO ENCONTRADO")</f>
        <v>Materiais</v>
      </c>
      <c r="L12385" s="50" t="str">
        <f>VLOOKUP(K12385,'Base -Receita-Despesa'!$B:$AS,1,FALSE)</f>
        <v>Materiais</v>
      </c>
    </row>
    <row r="12386" spans="1:12" x14ac:dyDescent="0.3">
      <c r="A12386" s="82" t="str">
        <f t="shared" si="386"/>
        <v>2019</v>
      </c>
      <c r="B12386" s="260" t="s">
        <v>2228</v>
      </c>
      <c r="C12386" s="261" t="s">
        <v>138</v>
      </c>
      <c r="D12386" s="74" t="str">
        <f t="shared" si="387"/>
        <v>jan/2019</v>
      </c>
      <c r="E12386" s="264">
        <v>43495</v>
      </c>
      <c r="F12386" s="260" t="s">
        <v>208</v>
      </c>
      <c r="G12386" s="260" t="s">
        <v>2229</v>
      </c>
      <c r="H12386" s="265" t="s">
        <v>2761</v>
      </c>
      <c r="I12386" s="265" t="s">
        <v>160</v>
      </c>
      <c r="J12386" s="265">
        <v>-33</v>
      </c>
      <c r="K12386" s="83" t="str">
        <f>IFERROR(IFERROR(VLOOKUP(I12386,'DE-PARA'!B:D,3,0),VLOOKUP(I12386,'DE-PARA'!C:D,2,0)),"NÃO ENCONTRADO")</f>
        <v>Outras Saídas</v>
      </c>
      <c r="L12386" s="50" t="str">
        <f>VLOOKUP(K12386,'Base -Receita-Despesa'!$B:$AS,1,FALSE)</f>
        <v>Outras Saídas</v>
      </c>
    </row>
    <row r="12387" spans="1:12" x14ac:dyDescent="0.3">
      <c r="A12387" s="82" t="str">
        <f t="shared" si="386"/>
        <v>2019</v>
      </c>
      <c r="B12387" s="260" t="s">
        <v>2228</v>
      </c>
      <c r="C12387" s="261" t="s">
        <v>138</v>
      </c>
      <c r="D12387" s="74" t="str">
        <f t="shared" si="387"/>
        <v>jan/2019</v>
      </c>
      <c r="E12387" s="264">
        <v>43495</v>
      </c>
      <c r="F12387" s="260">
        <v>15</v>
      </c>
      <c r="G12387" s="260" t="s">
        <v>2229</v>
      </c>
      <c r="H12387" s="265" t="s">
        <v>2396</v>
      </c>
      <c r="I12387" s="265" t="s">
        <v>241</v>
      </c>
      <c r="J12387" s="265">
        <v>-570</v>
      </c>
      <c r="K12387" s="83" t="str">
        <f>IFERROR(IFERROR(VLOOKUP(I12387,'DE-PARA'!B:D,3,0),VLOOKUP(I12387,'DE-PARA'!C:D,2,0)),"NÃO ENCONTRADO")</f>
        <v>Serviços</v>
      </c>
      <c r="L12387" s="50" t="str">
        <f>VLOOKUP(K12387,'Base -Receita-Despesa'!$B:$AS,1,FALSE)</f>
        <v>Serviços</v>
      </c>
    </row>
    <row r="12388" spans="1:12" x14ac:dyDescent="0.3">
      <c r="A12388" s="82" t="str">
        <f t="shared" si="386"/>
        <v>2019</v>
      </c>
      <c r="B12388" s="260" t="s">
        <v>2228</v>
      </c>
      <c r="C12388" s="261" t="s">
        <v>138</v>
      </c>
      <c r="D12388" s="74" t="str">
        <f t="shared" si="387"/>
        <v>jan/2019</v>
      </c>
      <c r="E12388" s="264">
        <v>43495</v>
      </c>
      <c r="F12388" s="260" t="s">
        <v>2326</v>
      </c>
      <c r="G12388" s="260" t="s">
        <v>2229</v>
      </c>
      <c r="H12388" s="265" t="s">
        <v>3280</v>
      </c>
      <c r="I12388" s="265" t="s">
        <v>2209</v>
      </c>
      <c r="J12388" s="265">
        <v>-100</v>
      </c>
      <c r="K12388" s="83" t="str">
        <f>IFERROR(IFERROR(VLOOKUP(I12388,'DE-PARA'!B:D,3,0),VLOOKUP(I12388,'DE-PARA'!C:D,2,0)),"NÃO ENCONTRADO")</f>
        <v>Despesas com Viagens</v>
      </c>
      <c r="L12388" s="50" t="str">
        <f>VLOOKUP(K12388,'Base -Receita-Despesa'!$B:$AS,1,FALSE)</f>
        <v>Despesas com Viagens</v>
      </c>
    </row>
    <row r="12389" spans="1:12" x14ac:dyDescent="0.3">
      <c r="A12389" s="82" t="str">
        <f t="shared" si="386"/>
        <v>2019</v>
      </c>
      <c r="B12389" s="260" t="s">
        <v>2228</v>
      </c>
      <c r="C12389" s="261" t="s">
        <v>138</v>
      </c>
      <c r="D12389" s="74" t="str">
        <f t="shared" si="387"/>
        <v>jan/2019</v>
      </c>
      <c r="E12389" s="264">
        <v>43495</v>
      </c>
      <c r="F12389" s="260" t="s">
        <v>2326</v>
      </c>
      <c r="G12389" s="260" t="s">
        <v>2229</v>
      </c>
      <c r="H12389" s="265" t="s">
        <v>4395</v>
      </c>
      <c r="I12389" s="265" t="s">
        <v>2209</v>
      </c>
      <c r="J12389" s="265">
        <v>-259.61</v>
      </c>
      <c r="K12389" s="83" t="str">
        <f>IFERROR(IFERROR(VLOOKUP(I12389,'DE-PARA'!B:D,3,0),VLOOKUP(I12389,'DE-PARA'!C:D,2,0)),"NÃO ENCONTRADO")</f>
        <v>Despesas com Viagens</v>
      </c>
      <c r="L12389" s="50" t="str">
        <f>VLOOKUP(K12389,'Base -Receita-Despesa'!$B:$AS,1,FALSE)</f>
        <v>Despesas com Viagens</v>
      </c>
    </row>
    <row r="12390" spans="1:12" x14ac:dyDescent="0.3">
      <c r="A12390" s="82" t="str">
        <f t="shared" si="386"/>
        <v>2019</v>
      </c>
      <c r="B12390" s="260" t="s">
        <v>2228</v>
      </c>
      <c r="C12390" s="261" t="s">
        <v>138</v>
      </c>
      <c r="D12390" s="74" t="str">
        <f t="shared" si="387"/>
        <v>jan/2019</v>
      </c>
      <c r="E12390" s="264">
        <v>43495</v>
      </c>
      <c r="F12390" s="260">
        <v>10388</v>
      </c>
      <c r="G12390" s="260" t="s">
        <v>2229</v>
      </c>
      <c r="H12390" s="265" t="s">
        <v>4369</v>
      </c>
      <c r="I12390" s="265" t="s">
        <v>2183</v>
      </c>
      <c r="J12390" s="265">
        <v>-960</v>
      </c>
      <c r="K12390" s="83" t="str">
        <f>IFERROR(IFERROR(VLOOKUP(I12390,'DE-PARA'!B:D,3,0),VLOOKUP(I12390,'DE-PARA'!C:D,2,0)),"NÃO ENCONTRADO")</f>
        <v>Materiais</v>
      </c>
      <c r="L12390" s="50" t="str">
        <f>VLOOKUP(K12390,'Base -Receita-Despesa'!$B:$AS,1,FALSE)</f>
        <v>Materiais</v>
      </c>
    </row>
    <row r="12391" spans="1:12" x14ac:dyDescent="0.3">
      <c r="A12391" s="82" t="str">
        <f t="shared" si="386"/>
        <v>2019</v>
      </c>
      <c r="B12391" s="260" t="s">
        <v>2228</v>
      </c>
      <c r="C12391" s="261" t="s">
        <v>138</v>
      </c>
      <c r="D12391" s="74" t="str">
        <f t="shared" si="387"/>
        <v>jan/2019</v>
      </c>
      <c r="E12391" s="264">
        <v>43495</v>
      </c>
      <c r="F12391" s="260">
        <v>10388</v>
      </c>
      <c r="G12391" s="260" t="s">
        <v>2229</v>
      </c>
      <c r="H12391" s="265" t="s">
        <v>4369</v>
      </c>
      <c r="I12391" s="265" t="s">
        <v>562</v>
      </c>
      <c r="J12391" s="265">
        <v>-168.35</v>
      </c>
      <c r="K12391" s="83" t="str">
        <f>IFERROR(IFERROR(VLOOKUP(I12391,'DE-PARA'!B:D,3,0),VLOOKUP(I12391,'DE-PARA'!C:D,2,0)),"NÃO ENCONTRADO")</f>
        <v>Outras Saídas</v>
      </c>
      <c r="L12391" s="50" t="str">
        <f>VLOOKUP(K12391,'Base -Receita-Despesa'!$B:$AS,1,FALSE)</f>
        <v>Outras Saídas</v>
      </c>
    </row>
    <row r="12392" spans="1:12" x14ac:dyDescent="0.3">
      <c r="A12392" s="82" t="str">
        <f t="shared" si="386"/>
        <v>2019</v>
      </c>
      <c r="B12392" s="260" t="s">
        <v>2228</v>
      </c>
      <c r="C12392" s="261" t="s">
        <v>138</v>
      </c>
      <c r="D12392" s="74" t="str">
        <f t="shared" si="387"/>
        <v>jan/2019</v>
      </c>
      <c r="E12392" s="264">
        <v>43495</v>
      </c>
      <c r="F12392" s="260">
        <v>1122</v>
      </c>
      <c r="G12392" s="260" t="s">
        <v>2229</v>
      </c>
      <c r="H12392" s="265" t="s">
        <v>4403</v>
      </c>
      <c r="I12392" s="265" t="s">
        <v>2217</v>
      </c>
      <c r="J12392" s="266">
        <v>-2394</v>
      </c>
      <c r="K12392" s="83" t="str">
        <f>IFERROR(IFERROR(VLOOKUP(I12392,'DE-PARA'!B:D,3,0),VLOOKUP(I12392,'DE-PARA'!C:D,2,0)),"NÃO ENCONTRADO")</f>
        <v>Investimentos</v>
      </c>
      <c r="L12392" s="50" t="str">
        <f>VLOOKUP(K12392,'Base -Receita-Despesa'!$B:$AS,1,FALSE)</f>
        <v>Investimentos</v>
      </c>
    </row>
    <row r="12393" spans="1:12" x14ac:dyDescent="0.3">
      <c r="A12393" s="82" t="str">
        <f t="shared" si="386"/>
        <v>2019</v>
      </c>
      <c r="B12393" s="260" t="s">
        <v>2228</v>
      </c>
      <c r="C12393" s="261" t="s">
        <v>138</v>
      </c>
      <c r="D12393" s="74" t="str">
        <f t="shared" si="387"/>
        <v>jan/2019</v>
      </c>
      <c r="E12393" s="264">
        <v>43495</v>
      </c>
      <c r="F12393" s="260">
        <v>265086</v>
      </c>
      <c r="G12393" s="260" t="s">
        <v>2232</v>
      </c>
      <c r="H12393" s="265" t="s">
        <v>4388</v>
      </c>
      <c r="I12393" s="265" t="s">
        <v>2182</v>
      </c>
      <c r="J12393" s="265">
        <v>-350.5</v>
      </c>
      <c r="K12393" s="83" t="str">
        <f>IFERROR(IFERROR(VLOOKUP(I12393,'DE-PARA'!B:D,3,0),VLOOKUP(I12393,'DE-PARA'!C:D,2,0)),"NÃO ENCONTRADO")</f>
        <v>Materiais</v>
      </c>
      <c r="L12393" s="50" t="str">
        <f>VLOOKUP(K12393,'Base -Receita-Despesa'!$B:$AS,1,FALSE)</f>
        <v>Materiais</v>
      </c>
    </row>
    <row r="12394" spans="1:12" x14ac:dyDescent="0.3">
      <c r="A12394" s="82" t="str">
        <f t="shared" ref="A12394:A12457" si="388">IF(K12394="NÃO ENCONTRADO",0,RIGHT(D12394,4))</f>
        <v>2019</v>
      </c>
      <c r="B12394" s="260" t="s">
        <v>2228</v>
      </c>
      <c r="C12394" s="261" t="s">
        <v>138</v>
      </c>
      <c r="D12394" s="74" t="str">
        <f t="shared" si="387"/>
        <v>jan/2019</v>
      </c>
      <c r="E12394" s="264">
        <v>43495</v>
      </c>
      <c r="F12394" s="260">
        <v>265086</v>
      </c>
      <c r="G12394" s="260" t="s">
        <v>2232</v>
      </c>
      <c r="H12394" s="265" t="s">
        <v>4388</v>
      </c>
      <c r="I12394" s="265" t="s">
        <v>562</v>
      </c>
      <c r="J12394" s="265">
        <v>-160.94</v>
      </c>
      <c r="K12394" s="83" t="str">
        <f>IFERROR(IFERROR(VLOOKUP(I12394,'DE-PARA'!B:D,3,0),VLOOKUP(I12394,'DE-PARA'!C:D,2,0)),"NÃO ENCONTRADO")</f>
        <v>Outras Saídas</v>
      </c>
      <c r="L12394" s="50" t="str">
        <f>VLOOKUP(K12394,'Base -Receita-Despesa'!$B:$AS,1,FALSE)</f>
        <v>Outras Saídas</v>
      </c>
    </row>
    <row r="12395" spans="1:12" x14ac:dyDescent="0.3">
      <c r="A12395" s="82" t="str">
        <f t="shared" si="388"/>
        <v>2019</v>
      </c>
      <c r="B12395" s="260" t="s">
        <v>2228</v>
      </c>
      <c r="C12395" s="261" t="s">
        <v>138</v>
      </c>
      <c r="D12395" s="74" t="str">
        <f t="shared" si="387"/>
        <v>jan/2019</v>
      </c>
      <c r="E12395" s="264">
        <v>43495</v>
      </c>
      <c r="F12395" s="260">
        <v>264705</v>
      </c>
      <c r="G12395" s="260" t="s">
        <v>2232</v>
      </c>
      <c r="H12395" s="265" t="s">
        <v>4388</v>
      </c>
      <c r="I12395" s="265" t="s">
        <v>2182</v>
      </c>
      <c r="J12395" s="265">
        <v>-820.07</v>
      </c>
      <c r="K12395" s="83" t="str">
        <f>IFERROR(IFERROR(VLOOKUP(I12395,'DE-PARA'!B:D,3,0),VLOOKUP(I12395,'DE-PARA'!C:D,2,0)),"NÃO ENCONTRADO")</f>
        <v>Materiais</v>
      </c>
      <c r="L12395" s="50" t="str">
        <f>VLOOKUP(K12395,'Base -Receita-Despesa'!$B:$AS,1,FALSE)</f>
        <v>Materiais</v>
      </c>
    </row>
    <row r="12396" spans="1:12" x14ac:dyDescent="0.3">
      <c r="A12396" s="82" t="str">
        <f t="shared" si="388"/>
        <v>2019</v>
      </c>
      <c r="B12396" s="260" t="s">
        <v>2228</v>
      </c>
      <c r="C12396" s="261" t="s">
        <v>138</v>
      </c>
      <c r="D12396" s="74" t="str">
        <f t="shared" si="387"/>
        <v>jan/2019</v>
      </c>
      <c r="E12396" s="264">
        <v>43495</v>
      </c>
      <c r="F12396" s="260">
        <v>264705</v>
      </c>
      <c r="G12396" s="260" t="s">
        <v>2232</v>
      </c>
      <c r="H12396" s="265" t="s">
        <v>4388</v>
      </c>
      <c r="I12396" s="265" t="s">
        <v>562</v>
      </c>
      <c r="J12396" s="265">
        <v>-229.56</v>
      </c>
      <c r="K12396" s="83" t="str">
        <f>IFERROR(IFERROR(VLOOKUP(I12396,'DE-PARA'!B:D,3,0),VLOOKUP(I12396,'DE-PARA'!C:D,2,0)),"NÃO ENCONTRADO")</f>
        <v>Outras Saídas</v>
      </c>
      <c r="L12396" s="50" t="str">
        <f>VLOOKUP(K12396,'Base -Receita-Despesa'!$B:$AS,1,FALSE)</f>
        <v>Outras Saídas</v>
      </c>
    </row>
    <row r="12397" spans="1:12" x14ac:dyDescent="0.3">
      <c r="A12397" s="82" t="str">
        <f t="shared" si="388"/>
        <v>2019</v>
      </c>
      <c r="B12397" s="260" t="s">
        <v>2228</v>
      </c>
      <c r="C12397" s="261" t="s">
        <v>138</v>
      </c>
      <c r="D12397" s="74" t="str">
        <f t="shared" si="387"/>
        <v>jan/2019</v>
      </c>
      <c r="E12397" s="264">
        <v>43495</v>
      </c>
      <c r="F12397" s="260">
        <v>268328</v>
      </c>
      <c r="G12397" s="260" t="s">
        <v>2284</v>
      </c>
      <c r="H12397" s="265" t="s">
        <v>4388</v>
      </c>
      <c r="I12397" s="265" t="s">
        <v>2182</v>
      </c>
      <c r="J12397" s="266">
        <v>-1511.47</v>
      </c>
      <c r="K12397" s="83" t="str">
        <f>IFERROR(IFERROR(VLOOKUP(I12397,'DE-PARA'!B:D,3,0),VLOOKUP(I12397,'DE-PARA'!C:D,2,0)),"NÃO ENCONTRADO")</f>
        <v>Materiais</v>
      </c>
      <c r="L12397" s="50" t="str">
        <f>VLOOKUP(K12397,'Base -Receita-Despesa'!$B:$AS,1,FALSE)</f>
        <v>Materiais</v>
      </c>
    </row>
    <row r="12398" spans="1:12" x14ac:dyDescent="0.3">
      <c r="A12398" s="82" t="str">
        <f t="shared" si="388"/>
        <v>2019</v>
      </c>
      <c r="B12398" s="260" t="s">
        <v>2228</v>
      </c>
      <c r="C12398" s="261" t="s">
        <v>138</v>
      </c>
      <c r="D12398" s="74" t="str">
        <f t="shared" si="387"/>
        <v>jan/2019</v>
      </c>
      <c r="E12398" s="264">
        <v>43495</v>
      </c>
      <c r="F12398" s="260">
        <v>268328</v>
      </c>
      <c r="G12398" s="260" t="s">
        <v>2284</v>
      </c>
      <c r="H12398" s="265" t="s">
        <v>4388</v>
      </c>
      <c r="I12398" s="265" t="s">
        <v>562</v>
      </c>
      <c r="J12398" s="265">
        <v>-217.94</v>
      </c>
      <c r="K12398" s="83" t="str">
        <f>IFERROR(IFERROR(VLOOKUP(I12398,'DE-PARA'!B:D,3,0),VLOOKUP(I12398,'DE-PARA'!C:D,2,0)),"NÃO ENCONTRADO")</f>
        <v>Outras Saídas</v>
      </c>
      <c r="L12398" s="50" t="str">
        <f>VLOOKUP(K12398,'Base -Receita-Despesa'!$B:$AS,1,FALSE)</f>
        <v>Outras Saídas</v>
      </c>
    </row>
    <row r="12399" spans="1:12" x14ac:dyDescent="0.3">
      <c r="A12399" s="82" t="str">
        <f t="shared" si="388"/>
        <v>2019</v>
      </c>
      <c r="B12399" s="260" t="s">
        <v>2228</v>
      </c>
      <c r="C12399" s="261" t="s">
        <v>138</v>
      </c>
      <c r="D12399" s="74" t="str">
        <f t="shared" si="387"/>
        <v>jan/2019</v>
      </c>
      <c r="E12399" s="264">
        <v>43495</v>
      </c>
      <c r="F12399" s="260">
        <v>4481</v>
      </c>
      <c r="G12399" s="260" t="s">
        <v>2229</v>
      </c>
      <c r="H12399" s="265" t="s">
        <v>4404</v>
      </c>
      <c r="I12399" s="265" t="s">
        <v>2182</v>
      </c>
      <c r="J12399" s="265">
        <v>-388.5</v>
      </c>
      <c r="K12399" s="83" t="str">
        <f>IFERROR(IFERROR(VLOOKUP(I12399,'DE-PARA'!B:D,3,0),VLOOKUP(I12399,'DE-PARA'!C:D,2,0)),"NÃO ENCONTRADO")</f>
        <v>Materiais</v>
      </c>
      <c r="L12399" s="50" t="str">
        <f>VLOOKUP(K12399,'Base -Receita-Despesa'!$B:$AS,1,FALSE)</f>
        <v>Materiais</v>
      </c>
    </row>
    <row r="12400" spans="1:12" x14ac:dyDescent="0.3">
      <c r="A12400" s="82" t="str">
        <f t="shared" si="388"/>
        <v>2019</v>
      </c>
      <c r="B12400" s="260" t="s">
        <v>2228</v>
      </c>
      <c r="C12400" s="261" t="s">
        <v>138</v>
      </c>
      <c r="D12400" s="74" t="str">
        <f t="shared" si="387"/>
        <v>jan/2019</v>
      </c>
      <c r="E12400" s="264">
        <v>43495</v>
      </c>
      <c r="F12400" s="260">
        <v>4481</v>
      </c>
      <c r="G12400" s="260" t="s">
        <v>2229</v>
      </c>
      <c r="H12400" s="265" t="s">
        <v>4404</v>
      </c>
      <c r="I12400" s="265" t="s">
        <v>562</v>
      </c>
      <c r="J12400" s="265">
        <v>-48.5</v>
      </c>
      <c r="K12400" s="83" t="str">
        <f>IFERROR(IFERROR(VLOOKUP(I12400,'DE-PARA'!B:D,3,0),VLOOKUP(I12400,'DE-PARA'!C:D,2,0)),"NÃO ENCONTRADO")</f>
        <v>Outras Saídas</v>
      </c>
      <c r="L12400" s="50" t="str">
        <f>VLOOKUP(K12400,'Base -Receita-Despesa'!$B:$AS,1,FALSE)</f>
        <v>Outras Saídas</v>
      </c>
    </row>
    <row r="12401" spans="1:12" x14ac:dyDescent="0.3">
      <c r="A12401" s="82" t="str">
        <f t="shared" si="388"/>
        <v>2019</v>
      </c>
      <c r="B12401" s="260" t="s">
        <v>2228</v>
      </c>
      <c r="C12401" s="261" t="s">
        <v>138</v>
      </c>
      <c r="D12401" s="74" t="str">
        <f t="shared" si="387"/>
        <v>jan/2019</v>
      </c>
      <c r="E12401" s="264">
        <v>43495</v>
      </c>
      <c r="F12401" s="260">
        <v>4529</v>
      </c>
      <c r="G12401" s="260" t="s">
        <v>2229</v>
      </c>
      <c r="H12401" s="265" t="s">
        <v>4404</v>
      </c>
      <c r="I12401" s="265" t="s">
        <v>2194</v>
      </c>
      <c r="J12401" s="265">
        <v>-360</v>
      </c>
      <c r="K12401" s="83" t="str">
        <f>IFERROR(IFERROR(VLOOKUP(I12401,'DE-PARA'!B:D,3,0),VLOOKUP(I12401,'DE-PARA'!C:D,2,0)),"NÃO ENCONTRADO")</f>
        <v>Materiais</v>
      </c>
      <c r="L12401" s="50" t="str">
        <f>VLOOKUP(K12401,'Base -Receita-Despesa'!$B:$AS,1,FALSE)</f>
        <v>Materiais</v>
      </c>
    </row>
    <row r="12402" spans="1:12" x14ac:dyDescent="0.3">
      <c r="A12402" s="82" t="str">
        <f t="shared" si="388"/>
        <v>2019</v>
      </c>
      <c r="B12402" s="260" t="s">
        <v>2228</v>
      </c>
      <c r="C12402" s="261" t="s">
        <v>138</v>
      </c>
      <c r="D12402" s="74" t="str">
        <f t="shared" si="387"/>
        <v>jan/2019</v>
      </c>
      <c r="E12402" s="264">
        <v>43495</v>
      </c>
      <c r="F12402" s="260">
        <v>4529</v>
      </c>
      <c r="G12402" s="260" t="s">
        <v>2229</v>
      </c>
      <c r="H12402" s="265" t="s">
        <v>4404</v>
      </c>
      <c r="I12402" s="265" t="s">
        <v>562</v>
      </c>
      <c r="J12402" s="265">
        <v>-118.74</v>
      </c>
      <c r="K12402" s="83" t="str">
        <f>IFERROR(IFERROR(VLOOKUP(I12402,'DE-PARA'!B:D,3,0),VLOOKUP(I12402,'DE-PARA'!C:D,2,0)),"NÃO ENCONTRADO")</f>
        <v>Outras Saídas</v>
      </c>
      <c r="L12402" s="50" t="str">
        <f>VLOOKUP(K12402,'Base -Receita-Despesa'!$B:$AS,1,FALSE)</f>
        <v>Outras Saídas</v>
      </c>
    </row>
    <row r="12403" spans="1:12" x14ac:dyDescent="0.3">
      <c r="A12403" s="82" t="str">
        <f t="shared" si="388"/>
        <v>2019</v>
      </c>
      <c r="B12403" s="260" t="s">
        <v>2228</v>
      </c>
      <c r="C12403" s="261" t="s">
        <v>138</v>
      </c>
      <c r="D12403" s="74" t="str">
        <f t="shared" si="387"/>
        <v>jan/2019</v>
      </c>
      <c r="E12403" s="264">
        <v>43495</v>
      </c>
      <c r="F12403" s="260" t="s">
        <v>1070</v>
      </c>
      <c r="G12403" s="260" t="s">
        <v>2229</v>
      </c>
      <c r="H12403" s="265" t="s">
        <v>1071</v>
      </c>
      <c r="I12403" s="265" t="s">
        <v>2237</v>
      </c>
      <c r="J12403" s="266">
        <v>72242.559999999998</v>
      </c>
      <c r="K12403" s="83" t="str">
        <f>IFERROR(IFERROR(VLOOKUP(I12403,'DE-PARA'!B:D,3,0),VLOOKUP(I12403,'DE-PARA'!C:D,2,0)),"NÃO ENCONTRADO")</f>
        <v>Entrada Conta Aplicação (+)</v>
      </c>
      <c r="L12403" s="50" t="str">
        <f>VLOOKUP(K12403,'Base -Receita-Despesa'!$B:$AS,1,FALSE)</f>
        <v>ENTRADA CONTA APLICAÇÃO (+)</v>
      </c>
    </row>
    <row r="12404" spans="1:12" x14ac:dyDescent="0.3">
      <c r="A12404" s="82" t="str">
        <f t="shared" si="388"/>
        <v>2019</v>
      </c>
      <c r="B12404" s="260" t="s">
        <v>2228</v>
      </c>
      <c r="C12404" s="261" t="s">
        <v>138</v>
      </c>
      <c r="D12404" s="74" t="str">
        <f t="shared" si="387"/>
        <v>jan/2019</v>
      </c>
      <c r="E12404" s="264">
        <v>43495</v>
      </c>
      <c r="F12404" s="260">
        <v>268991</v>
      </c>
      <c r="G12404" s="260" t="s">
        <v>2324</v>
      </c>
      <c r="H12404" s="265" t="s">
        <v>222</v>
      </c>
      <c r="I12404" s="265" t="s">
        <v>2182</v>
      </c>
      <c r="J12404" s="265">
        <v>-676.65</v>
      </c>
      <c r="K12404" s="83" t="str">
        <f>IFERROR(IFERROR(VLOOKUP(I12404,'DE-PARA'!B:D,3,0),VLOOKUP(I12404,'DE-PARA'!C:D,2,0)),"NÃO ENCONTRADO")</f>
        <v>Materiais</v>
      </c>
      <c r="L12404" s="50" t="str">
        <f>VLOOKUP(K12404,'Base -Receita-Despesa'!$B:$AS,1,FALSE)</f>
        <v>Materiais</v>
      </c>
    </row>
    <row r="12405" spans="1:12" x14ac:dyDescent="0.3">
      <c r="A12405" s="82" t="str">
        <f t="shared" si="388"/>
        <v>2019</v>
      </c>
      <c r="B12405" s="260" t="s">
        <v>2228</v>
      </c>
      <c r="C12405" s="261" t="s">
        <v>138</v>
      </c>
      <c r="D12405" s="74" t="str">
        <f t="shared" si="387"/>
        <v>jan/2019</v>
      </c>
      <c r="E12405" s="264">
        <v>43495</v>
      </c>
      <c r="F12405" s="260">
        <v>269718</v>
      </c>
      <c r="G12405" s="260" t="s">
        <v>2229</v>
      </c>
      <c r="H12405" s="265" t="s">
        <v>222</v>
      </c>
      <c r="I12405" s="265" t="s">
        <v>2181</v>
      </c>
      <c r="J12405" s="265">
        <v>-378</v>
      </c>
      <c r="K12405" s="83" t="str">
        <f>IFERROR(IFERROR(VLOOKUP(I12405,'DE-PARA'!B:D,3,0),VLOOKUP(I12405,'DE-PARA'!C:D,2,0)),"NÃO ENCONTRADO")</f>
        <v>Materiais</v>
      </c>
      <c r="L12405" s="50" t="str">
        <f>VLOOKUP(K12405,'Base -Receita-Despesa'!$B:$AS,1,FALSE)</f>
        <v>Materiais</v>
      </c>
    </row>
    <row r="12406" spans="1:12" x14ac:dyDescent="0.3">
      <c r="A12406" s="82" t="str">
        <f t="shared" si="388"/>
        <v>2019</v>
      </c>
      <c r="B12406" s="260" t="s">
        <v>2228</v>
      </c>
      <c r="C12406" s="261" t="s">
        <v>138</v>
      </c>
      <c r="D12406" s="74" t="str">
        <f t="shared" si="387"/>
        <v>jan/2019</v>
      </c>
      <c r="E12406" s="264">
        <v>43495</v>
      </c>
      <c r="F12406" s="260">
        <v>269717</v>
      </c>
      <c r="G12406" s="260" t="s">
        <v>2330</v>
      </c>
      <c r="H12406" s="265" t="s">
        <v>222</v>
      </c>
      <c r="I12406" s="265" t="s">
        <v>2182</v>
      </c>
      <c r="J12406" s="265">
        <v>-490.67</v>
      </c>
      <c r="K12406" s="83" t="str">
        <f>IFERROR(IFERROR(VLOOKUP(I12406,'DE-PARA'!B:D,3,0),VLOOKUP(I12406,'DE-PARA'!C:D,2,0)),"NÃO ENCONTRADO")</f>
        <v>Materiais</v>
      </c>
      <c r="L12406" s="50" t="str">
        <f>VLOOKUP(K12406,'Base -Receita-Despesa'!$B:$AS,1,FALSE)</f>
        <v>Materiais</v>
      </c>
    </row>
    <row r="12407" spans="1:12" x14ac:dyDescent="0.3">
      <c r="A12407" s="82" t="str">
        <f t="shared" si="388"/>
        <v>2019</v>
      </c>
      <c r="B12407" s="260" t="s">
        <v>2228</v>
      </c>
      <c r="C12407" s="261" t="s">
        <v>138</v>
      </c>
      <c r="D12407" s="74" t="str">
        <f t="shared" si="387"/>
        <v>jan/2019</v>
      </c>
      <c r="E12407" s="264">
        <v>43495</v>
      </c>
      <c r="F12407" s="260">
        <v>268992</v>
      </c>
      <c r="G12407" s="260" t="s">
        <v>2324</v>
      </c>
      <c r="H12407" s="265" t="s">
        <v>222</v>
      </c>
      <c r="I12407" s="265" t="s">
        <v>2181</v>
      </c>
      <c r="J12407" s="265">
        <v>-296.06</v>
      </c>
      <c r="K12407" s="83" t="str">
        <f>IFERROR(IFERROR(VLOOKUP(I12407,'DE-PARA'!B:D,3,0),VLOOKUP(I12407,'DE-PARA'!C:D,2,0)),"NÃO ENCONTRADO")</f>
        <v>Materiais</v>
      </c>
      <c r="L12407" s="50" t="str">
        <f>VLOOKUP(K12407,'Base -Receita-Despesa'!$B:$AS,1,FALSE)</f>
        <v>Materiais</v>
      </c>
    </row>
    <row r="12408" spans="1:12" x14ac:dyDescent="0.3">
      <c r="A12408" s="82" t="str">
        <f t="shared" si="388"/>
        <v>2019</v>
      </c>
      <c r="B12408" s="260" t="s">
        <v>2228</v>
      </c>
      <c r="C12408" s="261" t="s">
        <v>138</v>
      </c>
      <c r="D12408" s="74" t="str">
        <f t="shared" si="387"/>
        <v>jan/2019</v>
      </c>
      <c r="E12408" s="264">
        <v>43495</v>
      </c>
      <c r="F12408" s="260">
        <v>268991</v>
      </c>
      <c r="G12408" s="260" t="s">
        <v>2330</v>
      </c>
      <c r="H12408" s="265" t="s">
        <v>222</v>
      </c>
      <c r="I12408" s="265" t="s">
        <v>2182</v>
      </c>
      <c r="J12408" s="265">
        <v>-676.65</v>
      </c>
      <c r="K12408" s="83" t="str">
        <f>IFERROR(IFERROR(VLOOKUP(I12408,'DE-PARA'!B:D,3,0),VLOOKUP(I12408,'DE-PARA'!C:D,2,0)),"NÃO ENCONTRADO")</f>
        <v>Materiais</v>
      </c>
      <c r="L12408" s="50" t="str">
        <f>VLOOKUP(K12408,'Base -Receita-Despesa'!$B:$AS,1,FALSE)</f>
        <v>Materiais</v>
      </c>
    </row>
    <row r="12409" spans="1:12" x14ac:dyDescent="0.3">
      <c r="A12409" s="82" t="str">
        <f t="shared" si="388"/>
        <v>2019</v>
      </c>
      <c r="B12409" s="260" t="s">
        <v>2228</v>
      </c>
      <c r="C12409" s="261" t="s">
        <v>138</v>
      </c>
      <c r="D12409" s="74" t="str">
        <f t="shared" si="387"/>
        <v>jan/2019</v>
      </c>
      <c r="E12409" s="264">
        <v>43495</v>
      </c>
      <c r="F12409" s="260">
        <v>268992</v>
      </c>
      <c r="G12409" s="260" t="s">
        <v>2330</v>
      </c>
      <c r="H12409" s="265" t="s">
        <v>222</v>
      </c>
      <c r="I12409" s="265" t="s">
        <v>2181</v>
      </c>
      <c r="J12409" s="265">
        <v>-296.06</v>
      </c>
      <c r="K12409" s="83" t="str">
        <f>IFERROR(IFERROR(VLOOKUP(I12409,'DE-PARA'!B:D,3,0),VLOOKUP(I12409,'DE-PARA'!C:D,2,0)),"NÃO ENCONTRADO")</f>
        <v>Materiais</v>
      </c>
      <c r="L12409" s="50" t="str">
        <f>VLOOKUP(K12409,'Base -Receita-Despesa'!$B:$AS,1,FALSE)</f>
        <v>Materiais</v>
      </c>
    </row>
    <row r="12410" spans="1:12" x14ac:dyDescent="0.3">
      <c r="A12410" s="82" t="str">
        <f t="shared" si="388"/>
        <v>2019</v>
      </c>
      <c r="B12410" s="260" t="s">
        <v>2228</v>
      </c>
      <c r="C12410" s="261" t="s">
        <v>138</v>
      </c>
      <c r="D12410" s="74" t="str">
        <f t="shared" si="387"/>
        <v>jan/2019</v>
      </c>
      <c r="E12410" s="264">
        <v>43495</v>
      </c>
      <c r="F12410" s="260">
        <v>269155</v>
      </c>
      <c r="G12410" s="260" t="s">
        <v>2324</v>
      </c>
      <c r="H12410" s="265" t="s">
        <v>222</v>
      </c>
      <c r="I12410" s="265" t="s">
        <v>2181</v>
      </c>
      <c r="J12410" s="266">
        <v>-1355.2</v>
      </c>
      <c r="K12410" s="83" t="str">
        <f>IFERROR(IFERROR(VLOOKUP(I12410,'DE-PARA'!B:D,3,0),VLOOKUP(I12410,'DE-PARA'!C:D,2,0)),"NÃO ENCONTRADO")</f>
        <v>Materiais</v>
      </c>
      <c r="L12410" s="50" t="str">
        <f>VLOOKUP(K12410,'Base -Receita-Despesa'!$B:$AS,1,FALSE)</f>
        <v>Materiais</v>
      </c>
    </row>
    <row r="12411" spans="1:12" x14ac:dyDescent="0.3">
      <c r="A12411" s="82" t="str">
        <f t="shared" si="388"/>
        <v>2019</v>
      </c>
      <c r="B12411" s="260" t="s">
        <v>2228</v>
      </c>
      <c r="C12411" s="261" t="s">
        <v>138</v>
      </c>
      <c r="D12411" s="74" t="str">
        <f t="shared" si="387"/>
        <v>jan/2019</v>
      </c>
      <c r="E12411" s="264">
        <v>43495</v>
      </c>
      <c r="F12411" s="260">
        <v>269154</v>
      </c>
      <c r="G12411" s="260" t="s">
        <v>2324</v>
      </c>
      <c r="H12411" s="265" t="s">
        <v>222</v>
      </c>
      <c r="I12411" s="265" t="s">
        <v>2181</v>
      </c>
      <c r="J12411" s="266">
        <v>-2546.36</v>
      </c>
      <c r="K12411" s="83" t="str">
        <f>IFERROR(IFERROR(VLOOKUP(I12411,'DE-PARA'!B:D,3,0),VLOOKUP(I12411,'DE-PARA'!C:D,2,0)),"NÃO ENCONTRADO")</f>
        <v>Materiais</v>
      </c>
      <c r="L12411" s="50" t="str">
        <f>VLOOKUP(K12411,'Base -Receita-Despesa'!$B:$AS,1,FALSE)</f>
        <v>Materiais</v>
      </c>
    </row>
    <row r="12412" spans="1:12" x14ac:dyDescent="0.3">
      <c r="A12412" s="82" t="str">
        <f t="shared" si="388"/>
        <v>2019</v>
      </c>
      <c r="B12412" s="260" t="s">
        <v>2228</v>
      </c>
      <c r="C12412" s="261" t="s">
        <v>138</v>
      </c>
      <c r="D12412" s="74" t="str">
        <f t="shared" si="387"/>
        <v>jan/2019</v>
      </c>
      <c r="E12412" s="264">
        <v>43495</v>
      </c>
      <c r="F12412" s="260">
        <v>269153</v>
      </c>
      <c r="G12412" s="260" t="s">
        <v>2330</v>
      </c>
      <c r="H12412" s="265" t="s">
        <v>222</v>
      </c>
      <c r="I12412" s="265" t="s">
        <v>2182</v>
      </c>
      <c r="J12412" s="265">
        <v>-835.42</v>
      </c>
      <c r="K12412" s="83" t="str">
        <f>IFERROR(IFERROR(VLOOKUP(I12412,'DE-PARA'!B:D,3,0),VLOOKUP(I12412,'DE-PARA'!C:D,2,0)),"NÃO ENCONTRADO")</f>
        <v>Materiais</v>
      </c>
      <c r="L12412" s="50" t="str">
        <f>VLOOKUP(K12412,'Base -Receita-Despesa'!$B:$AS,1,FALSE)</f>
        <v>Materiais</v>
      </c>
    </row>
    <row r="12413" spans="1:12" x14ac:dyDescent="0.3">
      <c r="A12413" s="82" t="str">
        <f t="shared" si="388"/>
        <v>2019</v>
      </c>
      <c r="B12413" s="260" t="s">
        <v>2228</v>
      </c>
      <c r="C12413" s="261" t="s">
        <v>138</v>
      </c>
      <c r="D12413" s="74" t="str">
        <f t="shared" si="387"/>
        <v>jan/2019</v>
      </c>
      <c r="E12413" s="264">
        <v>43495</v>
      </c>
      <c r="F12413" s="260">
        <v>269153</v>
      </c>
      <c r="G12413" s="260" t="s">
        <v>2324</v>
      </c>
      <c r="H12413" s="265" t="s">
        <v>222</v>
      </c>
      <c r="I12413" s="265" t="s">
        <v>2182</v>
      </c>
      <c r="J12413" s="265">
        <v>-835.42</v>
      </c>
      <c r="K12413" s="83" t="str">
        <f>IFERROR(IFERROR(VLOOKUP(I12413,'DE-PARA'!B:D,3,0),VLOOKUP(I12413,'DE-PARA'!C:D,2,0)),"NÃO ENCONTRADO")</f>
        <v>Materiais</v>
      </c>
      <c r="L12413" s="50" t="str">
        <f>VLOOKUP(K12413,'Base -Receita-Despesa'!$B:$AS,1,FALSE)</f>
        <v>Materiais</v>
      </c>
    </row>
    <row r="12414" spans="1:12" x14ac:dyDescent="0.3">
      <c r="A12414" s="82" t="str">
        <f t="shared" si="388"/>
        <v>2019</v>
      </c>
      <c r="B12414" s="260" t="s">
        <v>2228</v>
      </c>
      <c r="C12414" s="261" t="s">
        <v>138</v>
      </c>
      <c r="D12414" s="74" t="str">
        <f t="shared" si="387"/>
        <v>jan/2019</v>
      </c>
      <c r="E12414" s="264">
        <v>43495</v>
      </c>
      <c r="F12414" s="260">
        <v>269154</v>
      </c>
      <c r="G12414" s="260" t="s">
        <v>2330</v>
      </c>
      <c r="H12414" s="265" t="s">
        <v>222</v>
      </c>
      <c r="I12414" s="265" t="s">
        <v>2181</v>
      </c>
      <c r="J12414" s="266">
        <v>-2546.36</v>
      </c>
      <c r="K12414" s="83" t="str">
        <f>IFERROR(IFERROR(VLOOKUP(I12414,'DE-PARA'!B:D,3,0),VLOOKUP(I12414,'DE-PARA'!C:D,2,0)),"NÃO ENCONTRADO")</f>
        <v>Materiais</v>
      </c>
      <c r="L12414" s="50" t="str">
        <f>VLOOKUP(K12414,'Base -Receita-Despesa'!$B:$AS,1,FALSE)</f>
        <v>Materiais</v>
      </c>
    </row>
    <row r="12415" spans="1:12" x14ac:dyDescent="0.3">
      <c r="A12415" s="82" t="str">
        <f t="shared" si="388"/>
        <v>2019</v>
      </c>
      <c r="B12415" s="260" t="s">
        <v>2228</v>
      </c>
      <c r="C12415" s="261" t="s">
        <v>138</v>
      </c>
      <c r="D12415" s="74" t="str">
        <f t="shared" si="387"/>
        <v>jan/2019</v>
      </c>
      <c r="E12415" s="264">
        <v>43495</v>
      </c>
      <c r="F12415" s="260">
        <v>26915</v>
      </c>
      <c r="G12415" s="260" t="s">
        <v>2330</v>
      </c>
      <c r="H12415" s="265" t="s">
        <v>222</v>
      </c>
      <c r="I12415" s="265" t="s">
        <v>2181</v>
      </c>
      <c r="J12415" s="266">
        <v>-1355.2</v>
      </c>
      <c r="K12415" s="83" t="str">
        <f>IFERROR(IFERROR(VLOOKUP(I12415,'DE-PARA'!B:D,3,0),VLOOKUP(I12415,'DE-PARA'!C:D,2,0)),"NÃO ENCONTRADO")</f>
        <v>Materiais</v>
      </c>
      <c r="L12415" s="50" t="str">
        <f>VLOOKUP(K12415,'Base -Receita-Despesa'!$B:$AS,1,FALSE)</f>
        <v>Materiais</v>
      </c>
    </row>
    <row r="12416" spans="1:12" x14ac:dyDescent="0.3">
      <c r="A12416" s="82" t="str">
        <f t="shared" si="388"/>
        <v>2019</v>
      </c>
      <c r="B12416" s="260" t="s">
        <v>2228</v>
      </c>
      <c r="C12416" s="261" t="s">
        <v>138</v>
      </c>
      <c r="D12416" s="74" t="str">
        <f t="shared" si="387"/>
        <v>jan/2019</v>
      </c>
      <c r="E12416" s="264">
        <v>43495</v>
      </c>
      <c r="F12416" s="260">
        <v>7949</v>
      </c>
      <c r="G12416" s="260" t="s">
        <v>2229</v>
      </c>
      <c r="H12416" s="265" t="s">
        <v>3254</v>
      </c>
      <c r="I12416" s="265" t="s">
        <v>2204</v>
      </c>
      <c r="J12416" s="265">
        <v>-84.37</v>
      </c>
      <c r="K12416" s="83" t="str">
        <f>IFERROR(IFERROR(VLOOKUP(I12416,'DE-PARA'!B:D,3,0),VLOOKUP(I12416,'DE-PARA'!C:D,2,0)),"NÃO ENCONTRADO")</f>
        <v>Serviços</v>
      </c>
      <c r="L12416" s="50" t="str">
        <f>VLOOKUP(K12416,'Base -Receita-Despesa'!$B:$AS,1,FALSE)</f>
        <v>Serviços</v>
      </c>
    </row>
    <row r="12417" spans="1:12" x14ac:dyDescent="0.3">
      <c r="A12417" s="82" t="str">
        <f t="shared" si="388"/>
        <v>2019</v>
      </c>
      <c r="B12417" s="260" t="s">
        <v>2228</v>
      </c>
      <c r="C12417" s="261" t="s">
        <v>138</v>
      </c>
      <c r="D12417" s="74" t="str">
        <f t="shared" si="387"/>
        <v>jan/2019</v>
      </c>
      <c r="E12417" s="264">
        <v>43495</v>
      </c>
      <c r="F12417" s="260">
        <v>7949</v>
      </c>
      <c r="G12417" s="260" t="s">
        <v>2229</v>
      </c>
      <c r="H12417" s="265" t="s">
        <v>3254</v>
      </c>
      <c r="I12417" s="265" t="s">
        <v>562</v>
      </c>
      <c r="J12417" s="265">
        <v>-5</v>
      </c>
      <c r="K12417" s="83" t="str">
        <f>IFERROR(IFERROR(VLOOKUP(I12417,'DE-PARA'!B:D,3,0),VLOOKUP(I12417,'DE-PARA'!C:D,2,0)),"NÃO ENCONTRADO")</f>
        <v>Outras Saídas</v>
      </c>
      <c r="L12417" s="50" t="str">
        <f>VLOOKUP(K12417,'Base -Receita-Despesa'!$B:$AS,1,FALSE)</f>
        <v>Outras Saídas</v>
      </c>
    </row>
    <row r="12418" spans="1:12" x14ac:dyDescent="0.3">
      <c r="A12418" s="82" t="str">
        <f t="shared" si="388"/>
        <v>2019</v>
      </c>
      <c r="B12418" s="260" t="s">
        <v>2228</v>
      </c>
      <c r="C12418" s="261" t="s">
        <v>138</v>
      </c>
      <c r="D12418" s="74" t="str">
        <f t="shared" si="387"/>
        <v>jan/2019</v>
      </c>
      <c r="E12418" s="264">
        <v>43495</v>
      </c>
      <c r="F12418" s="260" t="s">
        <v>2326</v>
      </c>
      <c r="G12418" s="260" t="s">
        <v>2229</v>
      </c>
      <c r="H12418" s="265" t="s">
        <v>883</v>
      </c>
      <c r="I12418" s="265" t="s">
        <v>2209</v>
      </c>
      <c r="J12418" s="265">
        <v>263.16000000000003</v>
      </c>
      <c r="K12418" s="83" t="str">
        <f>IFERROR(IFERROR(VLOOKUP(I12418,'DE-PARA'!B:D,3,0),VLOOKUP(I12418,'DE-PARA'!C:D,2,0)),"NÃO ENCONTRADO")</f>
        <v>Despesas com Viagens</v>
      </c>
      <c r="L12418" s="50" t="str">
        <f>VLOOKUP(K12418,'Base -Receita-Despesa'!$B:$AS,1,FALSE)</f>
        <v>Despesas com Viagens</v>
      </c>
    </row>
    <row r="12419" spans="1:12" x14ac:dyDescent="0.3">
      <c r="A12419" s="82" t="str">
        <f t="shared" si="388"/>
        <v>2019</v>
      </c>
      <c r="B12419" s="260" t="s">
        <v>2228</v>
      </c>
      <c r="C12419" s="261" t="s">
        <v>138</v>
      </c>
      <c r="D12419" s="74" t="str">
        <f t="shared" si="387"/>
        <v>jan/2019</v>
      </c>
      <c r="E12419" s="264">
        <v>43495</v>
      </c>
      <c r="F12419" s="260" t="s">
        <v>1261</v>
      </c>
      <c r="G12419" s="260" t="s">
        <v>2229</v>
      </c>
      <c r="H12419" s="265" t="s">
        <v>4381</v>
      </c>
      <c r="I12419" s="265" t="s">
        <v>135</v>
      </c>
      <c r="J12419" s="265">
        <v>-9.5</v>
      </c>
      <c r="K12419" s="83" t="str">
        <f>IFERROR(IFERROR(VLOOKUP(I12419,'DE-PARA'!B:D,3,0),VLOOKUP(I12419,'DE-PARA'!C:D,2,0)),"NÃO ENCONTRADO")</f>
        <v>Outras Saídas</v>
      </c>
      <c r="L12419" s="50" t="str">
        <f>VLOOKUP(K12419,'Base -Receita-Despesa'!$B:$AS,1,FALSE)</f>
        <v>Outras Saídas</v>
      </c>
    </row>
    <row r="12420" spans="1:12" x14ac:dyDescent="0.3">
      <c r="A12420" s="82" t="str">
        <f t="shared" si="388"/>
        <v>2019</v>
      </c>
      <c r="B12420" s="260" t="s">
        <v>2228</v>
      </c>
      <c r="C12420" s="261" t="s">
        <v>138</v>
      </c>
      <c r="D12420" s="74" t="str">
        <f t="shared" ref="D12420:D12483" si="389">TEXT(E12420,"mmm/aaaa")</f>
        <v>jan/2019</v>
      </c>
      <c r="E12420" s="264">
        <v>43495</v>
      </c>
      <c r="F12420" s="260" t="s">
        <v>1261</v>
      </c>
      <c r="G12420" s="260" t="s">
        <v>2229</v>
      </c>
      <c r="H12420" s="265" t="s">
        <v>2250</v>
      </c>
      <c r="I12420" s="265" t="s">
        <v>135</v>
      </c>
      <c r="J12420" s="265">
        <v>-9.5</v>
      </c>
      <c r="K12420" s="83" t="str">
        <f>IFERROR(IFERROR(VLOOKUP(I12420,'DE-PARA'!B:D,3,0),VLOOKUP(I12420,'DE-PARA'!C:D,2,0)),"NÃO ENCONTRADO")</f>
        <v>Outras Saídas</v>
      </c>
      <c r="L12420" s="50" t="str">
        <f>VLOOKUP(K12420,'Base -Receita-Despesa'!$B:$AS,1,FALSE)</f>
        <v>Outras Saídas</v>
      </c>
    </row>
    <row r="12421" spans="1:12" x14ac:dyDescent="0.3">
      <c r="A12421" s="82" t="str">
        <f t="shared" si="388"/>
        <v>2019</v>
      </c>
      <c r="B12421" s="260" t="s">
        <v>2228</v>
      </c>
      <c r="C12421" s="261" t="s">
        <v>138</v>
      </c>
      <c r="D12421" s="74" t="str">
        <f t="shared" si="389"/>
        <v>jan/2019</v>
      </c>
      <c r="E12421" s="264">
        <v>43495</v>
      </c>
      <c r="F12421" s="260" t="s">
        <v>1261</v>
      </c>
      <c r="G12421" s="260" t="s">
        <v>2229</v>
      </c>
      <c r="H12421" s="265" t="s">
        <v>2250</v>
      </c>
      <c r="I12421" s="265" t="s">
        <v>135</v>
      </c>
      <c r="J12421" s="265">
        <v>-9.5</v>
      </c>
      <c r="K12421" s="83" t="str">
        <f>IFERROR(IFERROR(VLOOKUP(I12421,'DE-PARA'!B:D,3,0),VLOOKUP(I12421,'DE-PARA'!C:D,2,0)),"NÃO ENCONTRADO")</f>
        <v>Outras Saídas</v>
      </c>
      <c r="L12421" s="50" t="str">
        <f>VLOOKUP(K12421,'Base -Receita-Despesa'!$B:$AS,1,FALSE)</f>
        <v>Outras Saídas</v>
      </c>
    </row>
    <row r="12422" spans="1:12" x14ac:dyDescent="0.3">
      <c r="A12422" s="82" t="str">
        <f t="shared" si="388"/>
        <v>2019</v>
      </c>
      <c r="B12422" s="260" t="s">
        <v>2228</v>
      </c>
      <c r="C12422" s="261" t="s">
        <v>138</v>
      </c>
      <c r="D12422" s="74" t="str">
        <f t="shared" si="389"/>
        <v>jan/2019</v>
      </c>
      <c r="E12422" s="264">
        <v>43495</v>
      </c>
      <c r="F12422" s="260" t="s">
        <v>1261</v>
      </c>
      <c r="G12422" s="260" t="s">
        <v>2229</v>
      </c>
      <c r="H12422" s="265" t="s">
        <v>2250</v>
      </c>
      <c r="I12422" s="265" t="s">
        <v>135</v>
      </c>
      <c r="J12422" s="265">
        <v>-9.5</v>
      </c>
      <c r="K12422" s="83" t="str">
        <f>IFERROR(IFERROR(VLOOKUP(I12422,'DE-PARA'!B:D,3,0),VLOOKUP(I12422,'DE-PARA'!C:D,2,0)),"NÃO ENCONTRADO")</f>
        <v>Outras Saídas</v>
      </c>
      <c r="L12422" s="50" t="str">
        <f>VLOOKUP(K12422,'Base -Receita-Despesa'!$B:$AS,1,FALSE)</f>
        <v>Outras Saídas</v>
      </c>
    </row>
    <row r="12423" spans="1:12" x14ac:dyDescent="0.3">
      <c r="A12423" s="82" t="str">
        <f t="shared" si="388"/>
        <v>2019</v>
      </c>
      <c r="B12423" s="260" t="s">
        <v>2228</v>
      </c>
      <c r="C12423" s="261" t="s">
        <v>138</v>
      </c>
      <c r="D12423" s="74" t="str">
        <f t="shared" si="389"/>
        <v>jan/2019</v>
      </c>
      <c r="E12423" s="264">
        <v>43495</v>
      </c>
      <c r="F12423" s="260" t="s">
        <v>1261</v>
      </c>
      <c r="G12423" s="260" t="s">
        <v>2229</v>
      </c>
      <c r="H12423" s="265" t="s">
        <v>2250</v>
      </c>
      <c r="I12423" s="265" t="s">
        <v>135</v>
      </c>
      <c r="J12423" s="265">
        <v>-9.5</v>
      </c>
      <c r="K12423" s="83" t="str">
        <f>IFERROR(IFERROR(VLOOKUP(I12423,'DE-PARA'!B:D,3,0),VLOOKUP(I12423,'DE-PARA'!C:D,2,0)),"NÃO ENCONTRADO")</f>
        <v>Outras Saídas</v>
      </c>
      <c r="L12423" s="50" t="str">
        <f>VLOOKUP(K12423,'Base -Receita-Despesa'!$B:$AS,1,FALSE)</f>
        <v>Outras Saídas</v>
      </c>
    </row>
    <row r="12424" spans="1:12" x14ac:dyDescent="0.3">
      <c r="A12424" s="82" t="str">
        <f t="shared" si="388"/>
        <v>2019</v>
      </c>
      <c r="B12424" s="260" t="s">
        <v>2228</v>
      </c>
      <c r="C12424" s="261" t="s">
        <v>138</v>
      </c>
      <c r="D12424" s="74" t="str">
        <f t="shared" si="389"/>
        <v>jan/2019</v>
      </c>
      <c r="E12424" s="264">
        <v>43495</v>
      </c>
      <c r="F12424" s="260" t="s">
        <v>1261</v>
      </c>
      <c r="G12424" s="260" t="s">
        <v>2229</v>
      </c>
      <c r="H12424" s="265" t="s">
        <v>2250</v>
      </c>
      <c r="I12424" s="265" t="s">
        <v>135</v>
      </c>
      <c r="J12424" s="265">
        <v>-9.5</v>
      </c>
      <c r="K12424" s="83" t="str">
        <f>IFERROR(IFERROR(VLOOKUP(I12424,'DE-PARA'!B:D,3,0),VLOOKUP(I12424,'DE-PARA'!C:D,2,0)),"NÃO ENCONTRADO")</f>
        <v>Outras Saídas</v>
      </c>
      <c r="L12424" s="50" t="str">
        <f>VLOOKUP(K12424,'Base -Receita-Despesa'!$B:$AS,1,FALSE)</f>
        <v>Outras Saídas</v>
      </c>
    </row>
    <row r="12425" spans="1:12" x14ac:dyDescent="0.3">
      <c r="A12425" s="82" t="str">
        <f t="shared" si="388"/>
        <v>2019</v>
      </c>
      <c r="B12425" s="260" t="s">
        <v>2228</v>
      </c>
      <c r="C12425" s="261" t="s">
        <v>138</v>
      </c>
      <c r="D12425" s="74" t="str">
        <f t="shared" si="389"/>
        <v>jan/2019</v>
      </c>
      <c r="E12425" s="264">
        <v>43495</v>
      </c>
      <c r="F12425" s="260" t="s">
        <v>1261</v>
      </c>
      <c r="G12425" s="260" t="s">
        <v>2229</v>
      </c>
      <c r="H12425" s="265" t="s">
        <v>2250</v>
      </c>
      <c r="I12425" s="265" t="s">
        <v>135</v>
      </c>
      <c r="J12425" s="265">
        <v>-9.5</v>
      </c>
      <c r="K12425" s="83" t="str">
        <f>IFERROR(IFERROR(VLOOKUP(I12425,'DE-PARA'!B:D,3,0),VLOOKUP(I12425,'DE-PARA'!C:D,2,0)),"NÃO ENCONTRADO")</f>
        <v>Outras Saídas</v>
      </c>
      <c r="L12425" s="50" t="str">
        <f>VLOOKUP(K12425,'Base -Receita-Despesa'!$B:$AS,1,FALSE)</f>
        <v>Outras Saídas</v>
      </c>
    </row>
    <row r="12426" spans="1:12" x14ac:dyDescent="0.3">
      <c r="A12426" s="82" t="str">
        <f t="shared" si="388"/>
        <v>2019</v>
      </c>
      <c r="B12426" s="260" t="s">
        <v>2228</v>
      </c>
      <c r="C12426" s="261" t="s">
        <v>138</v>
      </c>
      <c r="D12426" s="74" t="str">
        <f t="shared" si="389"/>
        <v>jan/2019</v>
      </c>
      <c r="E12426" s="264">
        <v>43495</v>
      </c>
      <c r="F12426" s="260" t="s">
        <v>1261</v>
      </c>
      <c r="G12426" s="260" t="s">
        <v>2229</v>
      </c>
      <c r="H12426" s="265" t="s">
        <v>2250</v>
      </c>
      <c r="I12426" s="265" t="s">
        <v>135</v>
      </c>
      <c r="J12426" s="265">
        <v>-9.5</v>
      </c>
      <c r="K12426" s="83" t="str">
        <f>IFERROR(IFERROR(VLOOKUP(I12426,'DE-PARA'!B:D,3,0),VLOOKUP(I12426,'DE-PARA'!C:D,2,0)),"NÃO ENCONTRADO")</f>
        <v>Outras Saídas</v>
      </c>
      <c r="L12426" s="50" t="str">
        <f>VLOOKUP(K12426,'Base -Receita-Despesa'!$B:$AS,1,FALSE)</f>
        <v>Outras Saídas</v>
      </c>
    </row>
    <row r="12427" spans="1:12" x14ac:dyDescent="0.3">
      <c r="A12427" s="82" t="str">
        <f t="shared" si="388"/>
        <v>2019</v>
      </c>
      <c r="B12427" s="260" t="s">
        <v>2228</v>
      </c>
      <c r="C12427" s="261" t="s">
        <v>138</v>
      </c>
      <c r="D12427" s="74" t="str">
        <f t="shared" si="389"/>
        <v>jan/2019</v>
      </c>
      <c r="E12427" s="264">
        <v>43495</v>
      </c>
      <c r="F12427" s="260" t="s">
        <v>1261</v>
      </c>
      <c r="G12427" s="260" t="s">
        <v>2229</v>
      </c>
      <c r="H12427" s="265" t="s">
        <v>2250</v>
      </c>
      <c r="I12427" s="265" t="s">
        <v>135</v>
      </c>
      <c r="J12427" s="265">
        <v>-9.5</v>
      </c>
      <c r="K12427" s="83" t="str">
        <f>IFERROR(IFERROR(VLOOKUP(I12427,'DE-PARA'!B:D,3,0),VLOOKUP(I12427,'DE-PARA'!C:D,2,0)),"NÃO ENCONTRADO")</f>
        <v>Outras Saídas</v>
      </c>
      <c r="L12427" s="50" t="str">
        <f>VLOOKUP(K12427,'Base -Receita-Despesa'!$B:$AS,1,FALSE)</f>
        <v>Outras Saídas</v>
      </c>
    </row>
    <row r="12428" spans="1:12" x14ac:dyDescent="0.3">
      <c r="A12428" s="82" t="str">
        <f t="shared" si="388"/>
        <v>2019</v>
      </c>
      <c r="B12428" s="260" t="s">
        <v>2228</v>
      </c>
      <c r="C12428" s="261" t="s">
        <v>138</v>
      </c>
      <c r="D12428" s="74" t="str">
        <f t="shared" si="389"/>
        <v>jan/2019</v>
      </c>
      <c r="E12428" s="264">
        <v>43495</v>
      </c>
      <c r="F12428" s="260" t="s">
        <v>1261</v>
      </c>
      <c r="G12428" s="260" t="s">
        <v>2229</v>
      </c>
      <c r="H12428" s="265" t="s">
        <v>2250</v>
      </c>
      <c r="I12428" s="265" t="s">
        <v>135</v>
      </c>
      <c r="J12428" s="265">
        <v>-9.5</v>
      </c>
      <c r="K12428" s="83" t="str">
        <f>IFERROR(IFERROR(VLOOKUP(I12428,'DE-PARA'!B:D,3,0),VLOOKUP(I12428,'DE-PARA'!C:D,2,0)),"NÃO ENCONTRADO")</f>
        <v>Outras Saídas</v>
      </c>
      <c r="L12428" s="50" t="str">
        <f>VLOOKUP(K12428,'Base -Receita-Despesa'!$B:$AS,1,FALSE)</f>
        <v>Outras Saídas</v>
      </c>
    </row>
    <row r="12429" spans="1:12" x14ac:dyDescent="0.3">
      <c r="A12429" s="82" t="str">
        <f t="shared" si="388"/>
        <v>2019</v>
      </c>
      <c r="B12429" s="260" t="s">
        <v>2228</v>
      </c>
      <c r="C12429" s="261" t="s">
        <v>138</v>
      </c>
      <c r="D12429" s="74" t="str">
        <f t="shared" si="389"/>
        <v>jan/2019</v>
      </c>
      <c r="E12429" s="264">
        <v>43495</v>
      </c>
      <c r="F12429" s="260" t="s">
        <v>1261</v>
      </c>
      <c r="G12429" s="260" t="s">
        <v>2229</v>
      </c>
      <c r="H12429" s="265" t="s">
        <v>2250</v>
      </c>
      <c r="I12429" s="265" t="s">
        <v>135</v>
      </c>
      <c r="J12429" s="265">
        <v>-9.5</v>
      </c>
      <c r="K12429" s="83" t="str">
        <f>IFERROR(IFERROR(VLOOKUP(I12429,'DE-PARA'!B:D,3,0),VLOOKUP(I12429,'DE-PARA'!C:D,2,0)),"NÃO ENCONTRADO")</f>
        <v>Outras Saídas</v>
      </c>
      <c r="L12429" s="50" t="str">
        <f>VLOOKUP(K12429,'Base -Receita-Despesa'!$B:$AS,1,FALSE)</f>
        <v>Outras Saídas</v>
      </c>
    </row>
    <row r="12430" spans="1:12" x14ac:dyDescent="0.3">
      <c r="A12430" s="82" t="str">
        <f t="shared" si="388"/>
        <v>2019</v>
      </c>
      <c r="B12430" s="260" t="s">
        <v>2228</v>
      </c>
      <c r="C12430" s="261" t="s">
        <v>138</v>
      </c>
      <c r="D12430" s="74" t="str">
        <f t="shared" si="389"/>
        <v>jan/2019</v>
      </c>
      <c r="E12430" s="264">
        <v>43495</v>
      </c>
      <c r="F12430" s="260" t="s">
        <v>1261</v>
      </c>
      <c r="G12430" s="260" t="s">
        <v>2229</v>
      </c>
      <c r="H12430" s="265" t="s">
        <v>2250</v>
      </c>
      <c r="I12430" s="265" t="s">
        <v>135</v>
      </c>
      <c r="J12430" s="265">
        <v>-9.5</v>
      </c>
      <c r="K12430" s="83" t="str">
        <f>IFERROR(IFERROR(VLOOKUP(I12430,'DE-PARA'!B:D,3,0),VLOOKUP(I12430,'DE-PARA'!C:D,2,0)),"NÃO ENCONTRADO")</f>
        <v>Outras Saídas</v>
      </c>
      <c r="L12430" s="50" t="str">
        <f>VLOOKUP(K12430,'Base -Receita-Despesa'!$B:$AS,1,FALSE)</f>
        <v>Outras Saídas</v>
      </c>
    </row>
    <row r="12431" spans="1:12" x14ac:dyDescent="0.3">
      <c r="A12431" s="82" t="str">
        <f t="shared" si="388"/>
        <v>2019</v>
      </c>
      <c r="B12431" s="260" t="s">
        <v>2228</v>
      </c>
      <c r="C12431" s="261" t="s">
        <v>138</v>
      </c>
      <c r="D12431" s="74" t="str">
        <f t="shared" si="389"/>
        <v>jan/2019</v>
      </c>
      <c r="E12431" s="264">
        <v>43495</v>
      </c>
      <c r="F12431" s="260" t="s">
        <v>1261</v>
      </c>
      <c r="G12431" s="260" t="s">
        <v>2229</v>
      </c>
      <c r="H12431" s="265" t="s">
        <v>2250</v>
      </c>
      <c r="I12431" s="265" t="s">
        <v>135</v>
      </c>
      <c r="J12431" s="265">
        <v>-9.5</v>
      </c>
      <c r="K12431" s="83" t="str">
        <f>IFERROR(IFERROR(VLOOKUP(I12431,'DE-PARA'!B:D,3,0),VLOOKUP(I12431,'DE-PARA'!C:D,2,0)),"NÃO ENCONTRADO")</f>
        <v>Outras Saídas</v>
      </c>
      <c r="L12431" s="50" t="str">
        <f>VLOOKUP(K12431,'Base -Receita-Despesa'!$B:$AS,1,FALSE)</f>
        <v>Outras Saídas</v>
      </c>
    </row>
    <row r="12432" spans="1:12" x14ac:dyDescent="0.3">
      <c r="A12432" s="82" t="str">
        <f t="shared" si="388"/>
        <v>2019</v>
      </c>
      <c r="B12432" s="260" t="s">
        <v>2228</v>
      </c>
      <c r="C12432" s="261" t="s">
        <v>138</v>
      </c>
      <c r="D12432" s="74" t="str">
        <f t="shared" si="389"/>
        <v>jan/2019</v>
      </c>
      <c r="E12432" s="264">
        <v>43495</v>
      </c>
      <c r="F12432" s="260" t="s">
        <v>1261</v>
      </c>
      <c r="G12432" s="260" t="s">
        <v>2229</v>
      </c>
      <c r="H12432" s="265" t="s">
        <v>2250</v>
      </c>
      <c r="I12432" s="265" t="s">
        <v>135</v>
      </c>
      <c r="J12432" s="265">
        <v>-9.5</v>
      </c>
      <c r="K12432" s="83" t="str">
        <f>IFERROR(IFERROR(VLOOKUP(I12432,'DE-PARA'!B:D,3,0),VLOOKUP(I12432,'DE-PARA'!C:D,2,0)),"NÃO ENCONTRADO")</f>
        <v>Outras Saídas</v>
      </c>
      <c r="L12432" s="50" t="str">
        <f>VLOOKUP(K12432,'Base -Receita-Despesa'!$B:$AS,1,FALSE)</f>
        <v>Outras Saídas</v>
      </c>
    </row>
    <row r="12433" spans="1:12" x14ac:dyDescent="0.3">
      <c r="A12433" s="82" t="str">
        <f t="shared" si="388"/>
        <v>2019</v>
      </c>
      <c r="B12433" s="260" t="s">
        <v>2228</v>
      </c>
      <c r="C12433" s="261" t="s">
        <v>138</v>
      </c>
      <c r="D12433" s="74" t="str">
        <f t="shared" si="389"/>
        <v>jan/2019</v>
      </c>
      <c r="E12433" s="264">
        <v>43495</v>
      </c>
      <c r="F12433" s="260" t="s">
        <v>1261</v>
      </c>
      <c r="G12433" s="260" t="s">
        <v>2229</v>
      </c>
      <c r="H12433" s="265" t="s">
        <v>2250</v>
      </c>
      <c r="I12433" s="265" t="s">
        <v>135</v>
      </c>
      <c r="J12433" s="265">
        <v>-9.5</v>
      </c>
      <c r="K12433" s="83" t="str">
        <f>IFERROR(IFERROR(VLOOKUP(I12433,'DE-PARA'!B:D,3,0),VLOOKUP(I12433,'DE-PARA'!C:D,2,0)),"NÃO ENCONTRADO")</f>
        <v>Outras Saídas</v>
      </c>
      <c r="L12433" s="50" t="str">
        <f>VLOOKUP(K12433,'Base -Receita-Despesa'!$B:$AS,1,FALSE)</f>
        <v>Outras Saídas</v>
      </c>
    </row>
    <row r="12434" spans="1:12" x14ac:dyDescent="0.3">
      <c r="A12434" s="82" t="str">
        <f t="shared" si="388"/>
        <v>2019</v>
      </c>
      <c r="B12434" s="260" t="s">
        <v>2228</v>
      </c>
      <c r="C12434" s="261" t="s">
        <v>138</v>
      </c>
      <c r="D12434" s="74" t="str">
        <f t="shared" si="389"/>
        <v>jan/2019</v>
      </c>
      <c r="E12434" s="264">
        <v>43495</v>
      </c>
      <c r="F12434" s="260" t="s">
        <v>1261</v>
      </c>
      <c r="G12434" s="260" t="s">
        <v>2229</v>
      </c>
      <c r="H12434" s="265" t="s">
        <v>2250</v>
      </c>
      <c r="I12434" s="265" t="s">
        <v>135</v>
      </c>
      <c r="J12434" s="265">
        <v>-9.5</v>
      </c>
      <c r="K12434" s="83" t="str">
        <f>IFERROR(IFERROR(VLOOKUP(I12434,'DE-PARA'!B:D,3,0),VLOOKUP(I12434,'DE-PARA'!C:D,2,0)),"NÃO ENCONTRADO")</f>
        <v>Outras Saídas</v>
      </c>
      <c r="L12434" s="50" t="str">
        <f>VLOOKUP(K12434,'Base -Receita-Despesa'!$B:$AS,1,FALSE)</f>
        <v>Outras Saídas</v>
      </c>
    </row>
    <row r="12435" spans="1:12" x14ac:dyDescent="0.3">
      <c r="A12435" s="82" t="str">
        <f t="shared" si="388"/>
        <v>2019</v>
      </c>
      <c r="B12435" s="260" t="s">
        <v>2228</v>
      </c>
      <c r="C12435" s="261" t="s">
        <v>138</v>
      </c>
      <c r="D12435" s="74" t="str">
        <f t="shared" si="389"/>
        <v>jan/2019</v>
      </c>
      <c r="E12435" s="264">
        <v>43495</v>
      </c>
      <c r="F12435" s="260" t="s">
        <v>1261</v>
      </c>
      <c r="G12435" s="260" t="s">
        <v>2229</v>
      </c>
      <c r="H12435" s="265" t="s">
        <v>2250</v>
      </c>
      <c r="I12435" s="265" t="s">
        <v>135</v>
      </c>
      <c r="J12435" s="265">
        <v>-9.5</v>
      </c>
      <c r="K12435" s="83" t="str">
        <f>IFERROR(IFERROR(VLOOKUP(I12435,'DE-PARA'!B:D,3,0),VLOOKUP(I12435,'DE-PARA'!C:D,2,0)),"NÃO ENCONTRADO")</f>
        <v>Outras Saídas</v>
      </c>
      <c r="L12435" s="50" t="str">
        <f>VLOOKUP(K12435,'Base -Receita-Despesa'!$B:$AS,1,FALSE)</f>
        <v>Outras Saídas</v>
      </c>
    </row>
    <row r="12436" spans="1:12" x14ac:dyDescent="0.3">
      <c r="A12436" s="82" t="str">
        <f t="shared" si="388"/>
        <v>2019</v>
      </c>
      <c r="B12436" s="260" t="s">
        <v>2228</v>
      </c>
      <c r="C12436" s="261" t="s">
        <v>138</v>
      </c>
      <c r="D12436" s="74" t="str">
        <f t="shared" si="389"/>
        <v>jan/2019</v>
      </c>
      <c r="E12436" s="264">
        <v>43495</v>
      </c>
      <c r="F12436" s="260" t="s">
        <v>1261</v>
      </c>
      <c r="G12436" s="260" t="s">
        <v>2229</v>
      </c>
      <c r="H12436" s="265" t="s">
        <v>2250</v>
      </c>
      <c r="I12436" s="265" t="s">
        <v>135</v>
      </c>
      <c r="J12436" s="265">
        <v>-9.5</v>
      </c>
      <c r="K12436" s="83" t="str">
        <f>IFERROR(IFERROR(VLOOKUP(I12436,'DE-PARA'!B:D,3,0),VLOOKUP(I12436,'DE-PARA'!C:D,2,0)),"NÃO ENCONTRADO")</f>
        <v>Outras Saídas</v>
      </c>
      <c r="L12436" s="50" t="str">
        <f>VLOOKUP(K12436,'Base -Receita-Despesa'!$B:$AS,1,FALSE)</f>
        <v>Outras Saídas</v>
      </c>
    </row>
    <row r="12437" spans="1:12" x14ac:dyDescent="0.3">
      <c r="A12437" s="82" t="str">
        <f t="shared" si="388"/>
        <v>2019</v>
      </c>
      <c r="B12437" s="260" t="s">
        <v>2228</v>
      </c>
      <c r="C12437" s="261" t="s">
        <v>138</v>
      </c>
      <c r="D12437" s="74" t="str">
        <f t="shared" si="389"/>
        <v>jan/2019</v>
      </c>
      <c r="E12437" s="264">
        <v>43495</v>
      </c>
      <c r="F12437" s="260" t="s">
        <v>1261</v>
      </c>
      <c r="G12437" s="260" t="s">
        <v>2229</v>
      </c>
      <c r="H12437" s="265" t="s">
        <v>2250</v>
      </c>
      <c r="I12437" s="265" t="s">
        <v>135</v>
      </c>
      <c r="J12437" s="265">
        <v>-9.5</v>
      </c>
      <c r="K12437" s="83" t="str">
        <f>IFERROR(IFERROR(VLOOKUP(I12437,'DE-PARA'!B:D,3,0),VLOOKUP(I12437,'DE-PARA'!C:D,2,0)),"NÃO ENCONTRADO")</f>
        <v>Outras Saídas</v>
      </c>
      <c r="L12437" s="50" t="str">
        <f>VLOOKUP(K12437,'Base -Receita-Despesa'!$B:$AS,1,FALSE)</f>
        <v>Outras Saídas</v>
      </c>
    </row>
    <row r="12438" spans="1:12" x14ac:dyDescent="0.3">
      <c r="A12438" s="82" t="str">
        <f t="shared" si="388"/>
        <v>2019</v>
      </c>
      <c r="B12438" s="260" t="s">
        <v>2228</v>
      </c>
      <c r="C12438" s="261" t="s">
        <v>138</v>
      </c>
      <c r="D12438" s="74" t="str">
        <f t="shared" si="389"/>
        <v>jan/2019</v>
      </c>
      <c r="E12438" s="264">
        <v>43495</v>
      </c>
      <c r="F12438" s="260" t="s">
        <v>1261</v>
      </c>
      <c r="G12438" s="260" t="s">
        <v>2229</v>
      </c>
      <c r="H12438" s="265" t="s">
        <v>2250</v>
      </c>
      <c r="I12438" s="265" t="s">
        <v>135</v>
      </c>
      <c r="J12438" s="265">
        <v>-9.5</v>
      </c>
      <c r="K12438" s="83" t="str">
        <f>IFERROR(IFERROR(VLOOKUP(I12438,'DE-PARA'!B:D,3,0),VLOOKUP(I12438,'DE-PARA'!C:D,2,0)),"NÃO ENCONTRADO")</f>
        <v>Outras Saídas</v>
      </c>
      <c r="L12438" s="50" t="str">
        <f>VLOOKUP(K12438,'Base -Receita-Despesa'!$B:$AS,1,FALSE)</f>
        <v>Outras Saídas</v>
      </c>
    </row>
    <row r="12439" spans="1:12" x14ac:dyDescent="0.3">
      <c r="A12439" s="82" t="str">
        <f t="shared" si="388"/>
        <v>2019</v>
      </c>
      <c r="B12439" s="260" t="s">
        <v>2228</v>
      </c>
      <c r="C12439" s="261" t="s">
        <v>138</v>
      </c>
      <c r="D12439" s="74" t="str">
        <f t="shared" si="389"/>
        <v>jan/2019</v>
      </c>
      <c r="E12439" s="264">
        <v>43495</v>
      </c>
      <c r="F12439" s="260" t="s">
        <v>1261</v>
      </c>
      <c r="G12439" s="260" t="s">
        <v>2229</v>
      </c>
      <c r="H12439" s="265" t="s">
        <v>2250</v>
      </c>
      <c r="I12439" s="265" t="s">
        <v>135</v>
      </c>
      <c r="J12439" s="265">
        <v>-9.5</v>
      </c>
      <c r="K12439" s="83" t="str">
        <f>IFERROR(IFERROR(VLOOKUP(I12439,'DE-PARA'!B:D,3,0),VLOOKUP(I12439,'DE-PARA'!C:D,2,0)),"NÃO ENCONTRADO")</f>
        <v>Outras Saídas</v>
      </c>
      <c r="L12439" s="50" t="str">
        <f>VLOOKUP(K12439,'Base -Receita-Despesa'!$B:$AS,1,FALSE)</f>
        <v>Outras Saídas</v>
      </c>
    </row>
    <row r="12440" spans="1:12" x14ac:dyDescent="0.3">
      <c r="A12440" s="82" t="str">
        <f t="shared" si="388"/>
        <v>2019</v>
      </c>
      <c r="B12440" s="260" t="s">
        <v>2228</v>
      </c>
      <c r="C12440" s="261" t="s">
        <v>138</v>
      </c>
      <c r="D12440" s="74" t="str">
        <f t="shared" si="389"/>
        <v>jan/2019</v>
      </c>
      <c r="E12440" s="264">
        <v>43495</v>
      </c>
      <c r="F12440" s="260" t="s">
        <v>1261</v>
      </c>
      <c r="G12440" s="260" t="s">
        <v>2229</v>
      </c>
      <c r="H12440" s="265" t="s">
        <v>2250</v>
      </c>
      <c r="I12440" s="265" t="s">
        <v>135</v>
      </c>
      <c r="J12440" s="265">
        <v>-9.5</v>
      </c>
      <c r="K12440" s="83" t="str">
        <f>IFERROR(IFERROR(VLOOKUP(I12440,'DE-PARA'!B:D,3,0),VLOOKUP(I12440,'DE-PARA'!C:D,2,0)),"NÃO ENCONTRADO")</f>
        <v>Outras Saídas</v>
      </c>
      <c r="L12440" s="50" t="str">
        <f>VLOOKUP(K12440,'Base -Receita-Despesa'!$B:$AS,1,FALSE)</f>
        <v>Outras Saídas</v>
      </c>
    </row>
    <row r="12441" spans="1:12" x14ac:dyDescent="0.3">
      <c r="A12441" s="82" t="str">
        <f t="shared" si="388"/>
        <v>2019</v>
      </c>
      <c r="B12441" s="260" t="s">
        <v>2228</v>
      </c>
      <c r="C12441" s="261" t="s">
        <v>138</v>
      </c>
      <c r="D12441" s="74" t="str">
        <f t="shared" si="389"/>
        <v>jan/2019</v>
      </c>
      <c r="E12441" s="264">
        <v>43495</v>
      </c>
      <c r="F12441" s="260" t="s">
        <v>1261</v>
      </c>
      <c r="G12441" s="260" t="s">
        <v>2229</v>
      </c>
      <c r="H12441" s="265" t="s">
        <v>2250</v>
      </c>
      <c r="I12441" s="265" t="s">
        <v>135</v>
      </c>
      <c r="J12441" s="265">
        <v>-9.5</v>
      </c>
      <c r="K12441" s="83" t="str">
        <f>IFERROR(IFERROR(VLOOKUP(I12441,'DE-PARA'!B:D,3,0),VLOOKUP(I12441,'DE-PARA'!C:D,2,0)),"NÃO ENCONTRADO")</f>
        <v>Outras Saídas</v>
      </c>
      <c r="L12441" s="50" t="str">
        <f>VLOOKUP(K12441,'Base -Receita-Despesa'!$B:$AS,1,FALSE)</f>
        <v>Outras Saídas</v>
      </c>
    </row>
    <row r="12442" spans="1:12" x14ac:dyDescent="0.3">
      <c r="A12442" s="82" t="str">
        <f t="shared" si="388"/>
        <v>2019</v>
      </c>
      <c r="B12442" s="260" t="s">
        <v>2240</v>
      </c>
      <c r="C12442" s="261" t="s">
        <v>138</v>
      </c>
      <c r="D12442" s="74" t="str">
        <f t="shared" si="389"/>
        <v>jan/2019</v>
      </c>
      <c r="E12442" s="264">
        <v>43496</v>
      </c>
      <c r="F12442" s="260" t="s">
        <v>161</v>
      </c>
      <c r="G12442" s="260" t="s">
        <v>2229</v>
      </c>
      <c r="H12442" s="265" t="s">
        <v>161</v>
      </c>
      <c r="I12442" s="265" t="s">
        <v>2168</v>
      </c>
      <c r="J12442" s="266">
        <v>59393.04</v>
      </c>
      <c r="K12442" s="83" t="str">
        <f>IFERROR(IFERROR(VLOOKUP(I12442,'DE-PARA'!B:D,3,0),VLOOKUP(I12442,'DE-PARA'!C:D,2,0)),"NÃO ENCONTRADO")</f>
        <v>Repasses Contrato de Gestão</v>
      </c>
      <c r="L12442" s="50" t="str">
        <f>VLOOKUP(K12442,'Base -Receita-Despesa'!$B:$AS,1,FALSE)</f>
        <v>Repasses Contrato de Gestão</v>
      </c>
    </row>
    <row r="12443" spans="1:12" x14ac:dyDescent="0.3">
      <c r="A12443" s="82" t="str">
        <f t="shared" si="388"/>
        <v>2019</v>
      </c>
      <c r="B12443" s="260" t="s">
        <v>2228</v>
      </c>
      <c r="C12443" s="261" t="s">
        <v>138</v>
      </c>
      <c r="D12443" s="74" t="str">
        <f t="shared" si="389"/>
        <v>jan/2019</v>
      </c>
      <c r="E12443" s="264">
        <v>43496</v>
      </c>
      <c r="F12443" s="260">
        <v>2226243</v>
      </c>
      <c r="G12443" s="260" t="s">
        <v>2229</v>
      </c>
      <c r="H12443" s="265" t="s">
        <v>2684</v>
      </c>
      <c r="I12443" s="265" t="s">
        <v>145</v>
      </c>
      <c r="J12443" s="266">
        <v>-2562.9499999999998</v>
      </c>
      <c r="K12443" s="83" t="str">
        <f>IFERROR(IFERROR(VLOOKUP(I12443,'DE-PARA'!B:D,3,0),VLOOKUP(I12443,'DE-PARA'!C:D,2,0)),"NÃO ENCONTRADO")</f>
        <v>Serviços</v>
      </c>
      <c r="L12443" s="50" t="str">
        <f>VLOOKUP(K12443,'Base -Receita-Despesa'!$B:$AS,1,FALSE)</f>
        <v>Serviços</v>
      </c>
    </row>
    <row r="12444" spans="1:12" x14ac:dyDescent="0.3">
      <c r="A12444" s="82" t="str">
        <f t="shared" si="388"/>
        <v>2019</v>
      </c>
      <c r="B12444" s="260" t="s">
        <v>2228</v>
      </c>
      <c r="C12444" s="261" t="s">
        <v>138</v>
      </c>
      <c r="D12444" s="74" t="str">
        <f t="shared" si="389"/>
        <v>jan/2019</v>
      </c>
      <c r="E12444" s="264">
        <v>43496</v>
      </c>
      <c r="F12444" s="260">
        <v>2226243</v>
      </c>
      <c r="G12444" s="260" t="s">
        <v>2229</v>
      </c>
      <c r="H12444" s="265" t="s">
        <v>2684</v>
      </c>
      <c r="I12444" s="265" t="s">
        <v>562</v>
      </c>
      <c r="J12444" s="265">
        <v>-73.86</v>
      </c>
      <c r="K12444" s="83" t="str">
        <f>IFERROR(IFERROR(VLOOKUP(I12444,'DE-PARA'!B:D,3,0),VLOOKUP(I12444,'DE-PARA'!C:D,2,0)),"NÃO ENCONTRADO")</f>
        <v>Outras Saídas</v>
      </c>
      <c r="L12444" s="50" t="str">
        <f>VLOOKUP(K12444,'Base -Receita-Despesa'!$B:$AS,1,FALSE)</f>
        <v>Outras Saídas</v>
      </c>
    </row>
    <row r="12445" spans="1:12" x14ac:dyDescent="0.3">
      <c r="A12445" s="82" t="str">
        <f t="shared" si="388"/>
        <v>2019</v>
      </c>
      <c r="B12445" s="260" t="s">
        <v>2228</v>
      </c>
      <c r="C12445" s="261" t="s">
        <v>138</v>
      </c>
      <c r="D12445" s="74" t="str">
        <f t="shared" si="389"/>
        <v>jan/2019</v>
      </c>
      <c r="E12445" s="264">
        <v>43496</v>
      </c>
      <c r="F12445" s="260" t="s">
        <v>4405</v>
      </c>
      <c r="G12445" s="260" t="s">
        <v>2229</v>
      </c>
      <c r="H12445" s="265" t="s">
        <v>4406</v>
      </c>
      <c r="I12445" s="265" t="s">
        <v>846</v>
      </c>
      <c r="J12445" s="265">
        <v>-769.01</v>
      </c>
      <c r="K12445" s="83" t="str">
        <f>IFERROR(IFERROR(VLOOKUP(I12445,'DE-PARA'!B:D,3,0),VLOOKUP(I12445,'DE-PARA'!C:D,2,0)),"NÃO ENCONTRADO")</f>
        <v>Pessoal</v>
      </c>
      <c r="L12445" s="50" t="str">
        <f>VLOOKUP(K12445,'Base -Receita-Despesa'!$B:$AS,1,FALSE)</f>
        <v>Pessoal</v>
      </c>
    </row>
    <row r="12446" spans="1:12" x14ac:dyDescent="0.3">
      <c r="A12446" s="82" t="str">
        <f t="shared" si="388"/>
        <v>2019</v>
      </c>
      <c r="B12446" s="260" t="s">
        <v>2228</v>
      </c>
      <c r="C12446" s="261" t="s">
        <v>138</v>
      </c>
      <c r="D12446" s="74" t="str">
        <f t="shared" si="389"/>
        <v>jan/2019</v>
      </c>
      <c r="E12446" s="264">
        <v>43496</v>
      </c>
      <c r="F12446" s="260" t="s">
        <v>1061</v>
      </c>
      <c r="G12446" s="260" t="s">
        <v>2229</v>
      </c>
      <c r="H12446" s="265" t="s">
        <v>4371</v>
      </c>
      <c r="I12446" s="265" t="s">
        <v>2170</v>
      </c>
      <c r="J12446" s="265">
        <v>-80.22</v>
      </c>
      <c r="K12446" s="83" t="str">
        <f>IFERROR(IFERROR(VLOOKUP(I12446,'DE-PARA'!B:D,3,0),VLOOKUP(I12446,'DE-PARA'!C:D,2,0)),"NÃO ENCONTRADO")</f>
        <v>Reembolso de Rateios(-)</v>
      </c>
      <c r="L12446" s="50" t="str">
        <f>VLOOKUP(K12446,'Base -Receita-Despesa'!$B:$AS,1,FALSE)</f>
        <v>Reembolso de Rateios(-)</v>
      </c>
    </row>
    <row r="12447" spans="1:12" x14ac:dyDescent="0.3">
      <c r="A12447" s="82" t="str">
        <f t="shared" si="388"/>
        <v>2019</v>
      </c>
      <c r="B12447" s="260" t="s">
        <v>2228</v>
      </c>
      <c r="C12447" s="261" t="s">
        <v>138</v>
      </c>
      <c r="D12447" s="74" t="str">
        <f t="shared" si="389"/>
        <v>jan/2019</v>
      </c>
      <c r="E12447" s="264">
        <v>43496</v>
      </c>
      <c r="F12447" s="260">
        <v>18798</v>
      </c>
      <c r="G12447" s="260" t="s">
        <v>2229</v>
      </c>
      <c r="H12447" s="265" t="s">
        <v>4407</v>
      </c>
      <c r="I12447" s="265" t="s">
        <v>2182</v>
      </c>
      <c r="J12447" s="265">
        <v>-97.8</v>
      </c>
      <c r="K12447" s="83" t="str">
        <f>IFERROR(IFERROR(VLOOKUP(I12447,'DE-PARA'!B:D,3,0),VLOOKUP(I12447,'DE-PARA'!C:D,2,0)),"NÃO ENCONTRADO")</f>
        <v>Materiais</v>
      </c>
      <c r="L12447" s="50" t="str">
        <f>VLOOKUP(K12447,'Base -Receita-Despesa'!$B:$AS,1,FALSE)</f>
        <v>Materiais</v>
      </c>
    </row>
    <row r="12448" spans="1:12" x14ac:dyDescent="0.3">
      <c r="A12448" s="82" t="str">
        <f t="shared" si="388"/>
        <v>2019</v>
      </c>
      <c r="B12448" s="260" t="s">
        <v>2228</v>
      </c>
      <c r="C12448" s="261" t="s">
        <v>138</v>
      </c>
      <c r="D12448" s="74" t="str">
        <f t="shared" si="389"/>
        <v>jan/2019</v>
      </c>
      <c r="E12448" s="264">
        <v>43496</v>
      </c>
      <c r="F12448" s="260">
        <v>18798</v>
      </c>
      <c r="G12448" s="260" t="s">
        <v>2229</v>
      </c>
      <c r="H12448" s="265" t="s">
        <v>4407</v>
      </c>
      <c r="I12448" s="265" t="s">
        <v>562</v>
      </c>
      <c r="J12448" s="265">
        <v>-6.55</v>
      </c>
      <c r="K12448" s="83" t="str">
        <f>IFERROR(IFERROR(VLOOKUP(I12448,'DE-PARA'!B:D,3,0),VLOOKUP(I12448,'DE-PARA'!C:D,2,0)),"NÃO ENCONTRADO")</f>
        <v>Outras Saídas</v>
      </c>
      <c r="L12448" s="50" t="str">
        <f>VLOOKUP(K12448,'Base -Receita-Despesa'!$B:$AS,1,FALSE)</f>
        <v>Outras Saídas</v>
      </c>
    </row>
    <row r="12449" spans="1:12" x14ac:dyDescent="0.3">
      <c r="A12449" s="82" t="str">
        <f t="shared" si="388"/>
        <v>2019</v>
      </c>
      <c r="B12449" s="260" t="s">
        <v>2228</v>
      </c>
      <c r="C12449" s="261" t="s">
        <v>138</v>
      </c>
      <c r="D12449" s="74" t="str">
        <f t="shared" si="389"/>
        <v>jan/2019</v>
      </c>
      <c r="E12449" s="264">
        <v>43496</v>
      </c>
      <c r="F12449" s="260" t="s">
        <v>437</v>
      </c>
      <c r="G12449" s="260" t="s">
        <v>2229</v>
      </c>
      <c r="H12449" s="265" t="s">
        <v>2362</v>
      </c>
      <c r="I12449" s="265" t="s">
        <v>439</v>
      </c>
      <c r="J12449" s="265">
        <v>-954</v>
      </c>
      <c r="K12449" s="83" t="str">
        <f>IFERROR(IFERROR(VLOOKUP(I12449,'DE-PARA'!B:D,3,0),VLOOKUP(I12449,'DE-PARA'!C:D,2,0)),"NÃO ENCONTRADO")</f>
        <v>Aluguéis</v>
      </c>
      <c r="L12449" s="50" t="str">
        <f>VLOOKUP(K12449,'Base -Receita-Despesa'!$B:$AS,1,FALSE)</f>
        <v>Aluguéis</v>
      </c>
    </row>
    <row r="12450" spans="1:12" x14ac:dyDescent="0.3">
      <c r="A12450" s="82" t="str">
        <f t="shared" si="388"/>
        <v>2019</v>
      </c>
      <c r="B12450" s="260" t="s">
        <v>2228</v>
      </c>
      <c r="C12450" s="261" t="s">
        <v>138</v>
      </c>
      <c r="D12450" s="74" t="str">
        <f t="shared" si="389"/>
        <v>jan/2019</v>
      </c>
      <c r="E12450" s="264">
        <v>43496</v>
      </c>
      <c r="F12450" s="260" t="s">
        <v>250</v>
      </c>
      <c r="G12450" s="260" t="s">
        <v>2229</v>
      </c>
      <c r="H12450" s="265" t="s">
        <v>4408</v>
      </c>
      <c r="I12450" s="265" t="s">
        <v>2171</v>
      </c>
      <c r="J12450" s="265">
        <v>93.65</v>
      </c>
      <c r="K12450" s="83" t="str">
        <f>IFERROR(IFERROR(VLOOKUP(I12450,'DE-PARA'!B:D,3,0),VLOOKUP(I12450,'DE-PARA'!C:D,2,0)),"NÃO ENCONTRADO")</f>
        <v>Rendimentos sobre Aplicações Financeiras</v>
      </c>
      <c r="L12450" s="50" t="str">
        <f>VLOOKUP(K12450,'Base -Receita-Despesa'!$B:$AS,1,FALSE)</f>
        <v>Rendimentos sobre Aplicações Financeiras</v>
      </c>
    </row>
    <row r="12451" spans="1:12" x14ac:dyDescent="0.3">
      <c r="A12451" s="82" t="str">
        <f t="shared" si="388"/>
        <v>2019</v>
      </c>
      <c r="B12451" s="260" t="s">
        <v>2228</v>
      </c>
      <c r="C12451" s="261" t="s">
        <v>138</v>
      </c>
      <c r="D12451" s="74" t="str">
        <f t="shared" si="389"/>
        <v>jan/2019</v>
      </c>
      <c r="E12451" s="264">
        <v>43496</v>
      </c>
      <c r="F12451" s="260" t="s">
        <v>1070</v>
      </c>
      <c r="G12451" s="260" t="s">
        <v>2229</v>
      </c>
      <c r="H12451" s="265" t="s">
        <v>1071</v>
      </c>
      <c r="I12451" s="265" t="s">
        <v>2237</v>
      </c>
      <c r="J12451" s="266">
        <v>4563.3900000000003</v>
      </c>
      <c r="K12451" s="83" t="str">
        <f>IFERROR(IFERROR(VLOOKUP(I12451,'DE-PARA'!B:D,3,0),VLOOKUP(I12451,'DE-PARA'!C:D,2,0)),"NÃO ENCONTRADO")</f>
        <v>Entrada Conta Aplicação (+)</v>
      </c>
      <c r="L12451" s="50" t="str">
        <f>VLOOKUP(K12451,'Base -Receita-Despesa'!$B:$AS,1,FALSE)</f>
        <v>ENTRADA CONTA APLICAÇÃO (+)</v>
      </c>
    </row>
    <row r="12452" spans="1:12" x14ac:dyDescent="0.3">
      <c r="A12452" s="82" t="str">
        <f t="shared" si="388"/>
        <v>2019</v>
      </c>
      <c r="B12452" s="260" t="s">
        <v>2228</v>
      </c>
      <c r="C12452" s="261" t="s">
        <v>138</v>
      </c>
      <c r="D12452" s="74" t="str">
        <f t="shared" si="389"/>
        <v>jan/2019</v>
      </c>
      <c r="E12452" s="264">
        <v>43496</v>
      </c>
      <c r="F12452" s="260" t="s">
        <v>1261</v>
      </c>
      <c r="G12452" s="260" t="s">
        <v>2229</v>
      </c>
      <c r="H12452" s="265" t="s">
        <v>2250</v>
      </c>
      <c r="I12452" s="265" t="s">
        <v>135</v>
      </c>
      <c r="J12452" s="265">
        <v>-9.5</v>
      </c>
      <c r="K12452" s="83" t="str">
        <f>IFERROR(IFERROR(VLOOKUP(I12452,'DE-PARA'!B:D,3,0),VLOOKUP(I12452,'DE-PARA'!C:D,2,0)),"NÃO ENCONTRADO")</f>
        <v>Outras Saídas</v>
      </c>
      <c r="L12452" s="50" t="str">
        <f>VLOOKUP(K12452,'Base -Receita-Despesa'!$B:$AS,1,FALSE)</f>
        <v>Outras Saídas</v>
      </c>
    </row>
    <row r="12453" spans="1:12" x14ac:dyDescent="0.3">
      <c r="A12453" s="82" t="str">
        <f t="shared" si="388"/>
        <v>2019</v>
      </c>
      <c r="B12453" s="260" t="s">
        <v>2228</v>
      </c>
      <c r="C12453" s="261" t="s">
        <v>138</v>
      </c>
      <c r="D12453" s="74" t="str">
        <f t="shared" si="389"/>
        <v>jan/2019</v>
      </c>
      <c r="E12453" s="264">
        <v>43496</v>
      </c>
      <c r="F12453" s="260" t="s">
        <v>1261</v>
      </c>
      <c r="G12453" s="260" t="s">
        <v>2229</v>
      </c>
      <c r="H12453" s="265" t="s">
        <v>2250</v>
      </c>
      <c r="I12453" s="265" t="s">
        <v>135</v>
      </c>
      <c r="J12453" s="265">
        <v>-9.5</v>
      </c>
      <c r="K12453" s="83" t="str">
        <f>IFERROR(IFERROR(VLOOKUP(I12453,'DE-PARA'!B:D,3,0),VLOOKUP(I12453,'DE-PARA'!C:D,2,0)),"NÃO ENCONTRADO")</f>
        <v>Outras Saídas</v>
      </c>
      <c r="L12453" s="50" t="str">
        <f>VLOOKUP(K12453,'Base -Receita-Despesa'!$B:$AS,1,FALSE)</f>
        <v>Outras Saídas</v>
      </c>
    </row>
    <row r="12454" spans="1:12" x14ac:dyDescent="0.3">
      <c r="A12454" s="82" t="str">
        <f t="shared" si="388"/>
        <v>2019</v>
      </c>
      <c r="B12454" s="260" t="s">
        <v>2240</v>
      </c>
      <c r="C12454" s="261" t="s">
        <v>138</v>
      </c>
      <c r="D12454" s="74" t="str">
        <f t="shared" si="389"/>
        <v>fev/2019</v>
      </c>
      <c r="E12454" s="264">
        <v>43497</v>
      </c>
      <c r="F12454" s="260" t="s">
        <v>1061</v>
      </c>
      <c r="G12454" s="260" t="s">
        <v>2229</v>
      </c>
      <c r="H12454" s="265" t="s">
        <v>4370</v>
      </c>
      <c r="I12454" s="265" t="s">
        <v>126</v>
      </c>
      <c r="J12454" s="266">
        <v>-59393.04</v>
      </c>
      <c r="K12454" s="83" t="str">
        <f>IFERROR(IFERROR(VLOOKUP(I12454,'DE-PARA'!B:D,3,0),VLOOKUP(I12454,'DE-PARA'!C:D,2,0)),"NÃO ENCONTRADO")</f>
        <v>TEV – Transferências Entre Contas (Entradas)</v>
      </c>
      <c r="L12454" s="50" t="str">
        <f>VLOOKUP(K12454,'Base -Receita-Despesa'!$B:$AS,1,FALSE)</f>
        <v>TEV – Transferências Entre Contas (Entradas)</v>
      </c>
    </row>
    <row r="12455" spans="1:12" x14ac:dyDescent="0.3">
      <c r="A12455" s="82" t="str">
        <f t="shared" si="388"/>
        <v>2019</v>
      </c>
      <c r="B12455" s="260" t="s">
        <v>2228</v>
      </c>
      <c r="C12455" s="261" t="s">
        <v>138</v>
      </c>
      <c r="D12455" s="74" t="str">
        <f t="shared" si="389"/>
        <v>fev/2019</v>
      </c>
      <c r="E12455" s="264">
        <v>43497</v>
      </c>
      <c r="F12455" s="260" t="s">
        <v>1261</v>
      </c>
      <c r="G12455" s="260" t="s">
        <v>2229</v>
      </c>
      <c r="H12455" s="265" t="s">
        <v>262</v>
      </c>
      <c r="I12455" s="265" t="s">
        <v>135</v>
      </c>
      <c r="J12455" s="265">
        <v>-2.46</v>
      </c>
      <c r="K12455" s="83" t="str">
        <f>IFERROR(IFERROR(VLOOKUP(I12455,'DE-PARA'!B:D,3,0),VLOOKUP(I12455,'DE-PARA'!C:D,2,0)),"NÃO ENCONTRADO")</f>
        <v>Outras Saídas</v>
      </c>
      <c r="L12455" s="50" t="str">
        <f>VLOOKUP(K12455,'Base -Receita-Despesa'!$B:$AS,1,FALSE)</f>
        <v>Outras Saídas</v>
      </c>
    </row>
    <row r="12456" spans="1:12" x14ac:dyDescent="0.3">
      <c r="A12456" s="82" t="str">
        <f t="shared" si="388"/>
        <v>2019</v>
      </c>
      <c r="B12456" s="260" t="s">
        <v>2228</v>
      </c>
      <c r="C12456" s="261" t="s">
        <v>138</v>
      </c>
      <c r="D12456" s="74" t="str">
        <f t="shared" si="389"/>
        <v>fev/2019</v>
      </c>
      <c r="E12456" s="264">
        <v>43497</v>
      </c>
      <c r="F12456" s="260">
        <v>38798</v>
      </c>
      <c r="G12456" s="260" t="s">
        <v>2229</v>
      </c>
      <c r="H12456" s="265" t="s">
        <v>4409</v>
      </c>
      <c r="I12456" s="265" t="s">
        <v>2193</v>
      </c>
      <c r="J12456" s="266">
        <v>-2850</v>
      </c>
      <c r="K12456" s="83" t="str">
        <f>IFERROR(IFERROR(VLOOKUP(I12456,'DE-PARA'!B:D,3,0),VLOOKUP(I12456,'DE-PARA'!C:D,2,0)),"NÃO ENCONTRADO")</f>
        <v>Materiais</v>
      </c>
      <c r="L12456" s="50" t="str">
        <f>VLOOKUP(K12456,'Base -Receita-Despesa'!$B:$AS,1,FALSE)</f>
        <v>Materiais</v>
      </c>
    </row>
    <row r="12457" spans="1:12" x14ac:dyDescent="0.3">
      <c r="A12457" s="82" t="str">
        <f t="shared" si="388"/>
        <v>2019</v>
      </c>
      <c r="B12457" s="260" t="s">
        <v>2228</v>
      </c>
      <c r="C12457" s="261" t="s">
        <v>138</v>
      </c>
      <c r="D12457" s="74" t="str">
        <f t="shared" si="389"/>
        <v>fev/2019</v>
      </c>
      <c r="E12457" s="264">
        <v>43497</v>
      </c>
      <c r="F12457" s="260" t="s">
        <v>1061</v>
      </c>
      <c r="G12457" s="260" t="s">
        <v>2229</v>
      </c>
      <c r="H12457" s="265" t="s">
        <v>4370</v>
      </c>
      <c r="I12457" s="265" t="s">
        <v>126</v>
      </c>
      <c r="J12457" s="266">
        <v>59393.04</v>
      </c>
      <c r="K12457" s="83" t="str">
        <f>IFERROR(IFERROR(VLOOKUP(I12457,'DE-PARA'!B:D,3,0),VLOOKUP(I12457,'DE-PARA'!C:D,2,0)),"NÃO ENCONTRADO")</f>
        <v>TEV – Transferências Entre Contas (Entradas)</v>
      </c>
      <c r="L12457" s="50" t="str">
        <f>VLOOKUP(K12457,'Base -Receita-Despesa'!$B:$AS,1,FALSE)</f>
        <v>TEV – Transferências Entre Contas (Entradas)</v>
      </c>
    </row>
    <row r="12458" spans="1:12" x14ac:dyDescent="0.3">
      <c r="A12458" s="82" t="str">
        <f t="shared" ref="A12458:A12521" si="390">IF(K12458="NÃO ENCONTRADO",0,RIGHT(D12458,4))</f>
        <v>2019</v>
      </c>
      <c r="B12458" s="260" t="s">
        <v>2228</v>
      </c>
      <c r="C12458" s="261" t="s">
        <v>138</v>
      </c>
      <c r="D12458" s="74" t="str">
        <f t="shared" si="389"/>
        <v>fev/2019</v>
      </c>
      <c r="E12458" s="264">
        <v>43497</v>
      </c>
      <c r="F12458" s="260">
        <v>66463</v>
      </c>
      <c r="G12458" s="260" t="s">
        <v>2330</v>
      </c>
      <c r="H12458" s="265" t="s">
        <v>4383</v>
      </c>
      <c r="I12458" s="265" t="s">
        <v>2183</v>
      </c>
      <c r="J12458" s="265">
        <v>-256.63</v>
      </c>
      <c r="K12458" s="83" t="str">
        <f>IFERROR(IFERROR(VLOOKUP(I12458,'DE-PARA'!B:D,3,0),VLOOKUP(I12458,'DE-PARA'!C:D,2,0)),"NÃO ENCONTRADO")</f>
        <v>Materiais</v>
      </c>
      <c r="L12458" s="50" t="str">
        <f>VLOOKUP(K12458,'Base -Receita-Despesa'!$B:$AS,1,FALSE)</f>
        <v>Materiais</v>
      </c>
    </row>
    <row r="12459" spans="1:12" x14ac:dyDescent="0.3">
      <c r="A12459" s="82" t="str">
        <f t="shared" si="390"/>
        <v>2019</v>
      </c>
      <c r="B12459" s="260" t="s">
        <v>2228</v>
      </c>
      <c r="C12459" s="261" t="s">
        <v>138</v>
      </c>
      <c r="D12459" s="74" t="str">
        <f t="shared" si="389"/>
        <v>fev/2019</v>
      </c>
      <c r="E12459" s="264">
        <v>43497</v>
      </c>
      <c r="F12459" s="260">
        <v>66463</v>
      </c>
      <c r="G12459" s="260" t="s">
        <v>2330</v>
      </c>
      <c r="H12459" s="265" t="s">
        <v>4383</v>
      </c>
      <c r="I12459" s="265" t="s">
        <v>562</v>
      </c>
      <c r="J12459" s="265">
        <v>-6.33</v>
      </c>
      <c r="K12459" s="83" t="str">
        <f>IFERROR(IFERROR(VLOOKUP(I12459,'DE-PARA'!B:D,3,0),VLOOKUP(I12459,'DE-PARA'!C:D,2,0)),"NÃO ENCONTRADO")</f>
        <v>Outras Saídas</v>
      </c>
      <c r="L12459" s="50" t="str">
        <f>VLOOKUP(K12459,'Base -Receita-Despesa'!$B:$AS,1,FALSE)</f>
        <v>Outras Saídas</v>
      </c>
    </row>
    <row r="12460" spans="1:12" x14ac:dyDescent="0.3">
      <c r="A12460" s="82" t="str">
        <f t="shared" si="390"/>
        <v>2019</v>
      </c>
      <c r="B12460" s="260" t="s">
        <v>2228</v>
      </c>
      <c r="C12460" s="261" t="s">
        <v>138</v>
      </c>
      <c r="D12460" s="74" t="str">
        <f t="shared" si="389"/>
        <v>fev/2019</v>
      </c>
      <c r="E12460" s="264">
        <v>43500</v>
      </c>
      <c r="F12460" s="260" t="s">
        <v>1061</v>
      </c>
      <c r="G12460" s="260" t="s">
        <v>2229</v>
      </c>
      <c r="H12460" s="265" t="s">
        <v>4371</v>
      </c>
      <c r="I12460" s="265" t="s">
        <v>2170</v>
      </c>
      <c r="J12460" s="266">
        <v>-91755.62</v>
      </c>
      <c r="K12460" s="83" t="str">
        <f>IFERROR(IFERROR(VLOOKUP(I12460,'DE-PARA'!B:D,3,0),VLOOKUP(I12460,'DE-PARA'!C:D,2,0)),"NÃO ENCONTRADO")</f>
        <v>Reembolso de Rateios(-)</v>
      </c>
      <c r="L12460" s="50" t="str">
        <f>VLOOKUP(K12460,'Base -Receita-Despesa'!$B:$AS,1,FALSE)</f>
        <v>Reembolso de Rateios(-)</v>
      </c>
    </row>
    <row r="12461" spans="1:12" x14ac:dyDescent="0.3">
      <c r="A12461" s="82" t="str">
        <f t="shared" si="390"/>
        <v>2019</v>
      </c>
      <c r="B12461" s="260" t="s">
        <v>2228</v>
      </c>
      <c r="C12461" s="261" t="s">
        <v>138</v>
      </c>
      <c r="D12461" s="74" t="str">
        <f t="shared" si="389"/>
        <v>fev/2019</v>
      </c>
      <c r="E12461" s="264">
        <v>43500</v>
      </c>
      <c r="F12461" s="260" t="s">
        <v>1070</v>
      </c>
      <c r="G12461" s="260" t="s">
        <v>2229</v>
      </c>
      <c r="H12461" s="265" t="s">
        <v>1071</v>
      </c>
      <c r="I12461" s="265" t="s">
        <v>2237</v>
      </c>
      <c r="J12461" s="266">
        <v>35478</v>
      </c>
      <c r="K12461" s="83" t="str">
        <f>IFERROR(IFERROR(VLOOKUP(I12461,'DE-PARA'!B:D,3,0),VLOOKUP(I12461,'DE-PARA'!C:D,2,0)),"NÃO ENCONTRADO")</f>
        <v>Entrada Conta Aplicação (+)</v>
      </c>
      <c r="L12461" s="50" t="str">
        <f>VLOOKUP(K12461,'Base -Receita-Despesa'!$B:$AS,1,FALSE)</f>
        <v>ENTRADA CONTA APLICAÇÃO (+)</v>
      </c>
    </row>
    <row r="12462" spans="1:12" x14ac:dyDescent="0.3">
      <c r="A12462" s="82" t="str">
        <f t="shared" si="390"/>
        <v>2019</v>
      </c>
      <c r="B12462" s="260" t="s">
        <v>2228</v>
      </c>
      <c r="C12462" s="261" t="s">
        <v>138</v>
      </c>
      <c r="D12462" s="74" t="str">
        <f t="shared" si="389"/>
        <v>fev/2019</v>
      </c>
      <c r="E12462" s="264">
        <v>43501</v>
      </c>
      <c r="F12462" s="260" t="s">
        <v>4410</v>
      </c>
      <c r="G12462" s="260" t="s">
        <v>2229</v>
      </c>
      <c r="H12462" s="265" t="s">
        <v>4410</v>
      </c>
      <c r="I12462" s="265" t="s">
        <v>141</v>
      </c>
      <c r="J12462" s="266">
        <v>-42689.33</v>
      </c>
      <c r="K12462" s="83" t="str">
        <f>IFERROR(IFERROR(VLOOKUP(I12462,'DE-PARA'!B:D,3,0),VLOOKUP(I12462,'DE-PARA'!C:D,2,0)),"NÃO ENCONTRADO")</f>
        <v>Pessoal</v>
      </c>
      <c r="L12462" s="50" t="str">
        <f>VLOOKUP(K12462,'Base -Receita-Despesa'!$B:$AS,1,FALSE)</f>
        <v>Pessoal</v>
      </c>
    </row>
    <row r="12463" spans="1:12" x14ac:dyDescent="0.3">
      <c r="A12463" s="82" t="str">
        <f t="shared" si="390"/>
        <v>2019</v>
      </c>
      <c r="B12463" s="260" t="s">
        <v>2228</v>
      </c>
      <c r="C12463" s="261" t="s">
        <v>138</v>
      </c>
      <c r="D12463" s="74" t="str">
        <f t="shared" si="389"/>
        <v>fev/2019</v>
      </c>
      <c r="E12463" s="264">
        <v>43501</v>
      </c>
      <c r="F12463" s="260" t="s">
        <v>4410</v>
      </c>
      <c r="G12463" s="260" t="s">
        <v>2229</v>
      </c>
      <c r="H12463" s="265" t="s">
        <v>3063</v>
      </c>
      <c r="I12463" s="265" t="s">
        <v>141</v>
      </c>
      <c r="J12463" s="265">
        <v>-750</v>
      </c>
      <c r="K12463" s="83" t="str">
        <f>IFERROR(IFERROR(VLOOKUP(I12463,'DE-PARA'!B:D,3,0),VLOOKUP(I12463,'DE-PARA'!C:D,2,0)),"NÃO ENCONTRADO")</f>
        <v>Pessoal</v>
      </c>
      <c r="L12463" s="50" t="str">
        <f>VLOOKUP(K12463,'Base -Receita-Despesa'!$B:$AS,1,FALSE)</f>
        <v>Pessoal</v>
      </c>
    </row>
    <row r="12464" spans="1:12" x14ac:dyDescent="0.3">
      <c r="A12464" s="82" t="str">
        <f t="shared" si="390"/>
        <v>2019</v>
      </c>
      <c r="B12464" s="260" t="s">
        <v>2228</v>
      </c>
      <c r="C12464" s="261" t="s">
        <v>138</v>
      </c>
      <c r="D12464" s="74" t="str">
        <f t="shared" si="389"/>
        <v>fev/2019</v>
      </c>
      <c r="E12464" s="264">
        <v>43501</v>
      </c>
      <c r="F12464" s="260">
        <v>18330</v>
      </c>
      <c r="G12464" s="260" t="s">
        <v>2229</v>
      </c>
      <c r="H12464" s="265" t="s">
        <v>4411</v>
      </c>
      <c r="I12464" s="265" t="s">
        <v>2190</v>
      </c>
      <c r="J12464" s="265">
        <v>-266</v>
      </c>
      <c r="K12464" s="83" t="str">
        <f>IFERROR(IFERROR(VLOOKUP(I12464,'DE-PARA'!B:D,3,0),VLOOKUP(I12464,'DE-PARA'!C:D,2,0)),"NÃO ENCONTRADO")</f>
        <v>Materiais</v>
      </c>
      <c r="L12464" s="50" t="str">
        <f>VLOOKUP(K12464,'Base -Receita-Despesa'!$B:$AS,1,FALSE)</f>
        <v>Materiais</v>
      </c>
    </row>
    <row r="12465" spans="1:12" x14ac:dyDescent="0.3">
      <c r="A12465" s="82" t="str">
        <f t="shared" si="390"/>
        <v>2019</v>
      </c>
      <c r="B12465" s="260" t="s">
        <v>2228</v>
      </c>
      <c r="C12465" s="261" t="s">
        <v>138</v>
      </c>
      <c r="D12465" s="74" t="str">
        <f t="shared" si="389"/>
        <v>fev/2019</v>
      </c>
      <c r="E12465" s="264">
        <v>43501</v>
      </c>
      <c r="F12465" s="260">
        <v>18330</v>
      </c>
      <c r="G12465" s="260" t="s">
        <v>2229</v>
      </c>
      <c r="H12465" s="265" t="s">
        <v>4411</v>
      </c>
      <c r="I12465" s="265" t="s">
        <v>562</v>
      </c>
      <c r="J12465" s="265">
        <v>-76.42</v>
      </c>
      <c r="K12465" s="83" t="str">
        <f>IFERROR(IFERROR(VLOOKUP(I12465,'DE-PARA'!B:D,3,0),VLOOKUP(I12465,'DE-PARA'!C:D,2,0)),"NÃO ENCONTRADO")</f>
        <v>Outras Saídas</v>
      </c>
      <c r="L12465" s="50" t="str">
        <f>VLOOKUP(K12465,'Base -Receita-Despesa'!$B:$AS,1,FALSE)</f>
        <v>Outras Saídas</v>
      </c>
    </row>
    <row r="12466" spans="1:12" x14ac:dyDescent="0.3">
      <c r="A12466" s="82" t="str">
        <f t="shared" si="390"/>
        <v>2019</v>
      </c>
      <c r="B12466" s="260" t="s">
        <v>2228</v>
      </c>
      <c r="C12466" s="261" t="s">
        <v>138</v>
      </c>
      <c r="D12466" s="74" t="str">
        <f t="shared" si="389"/>
        <v>fev/2019</v>
      </c>
      <c r="E12466" s="264">
        <v>43501</v>
      </c>
      <c r="F12466" s="260" t="s">
        <v>1070</v>
      </c>
      <c r="G12466" s="260" t="s">
        <v>2229</v>
      </c>
      <c r="H12466" s="265" t="s">
        <v>1071</v>
      </c>
      <c r="I12466" s="265" t="s">
        <v>2237</v>
      </c>
      <c r="J12466" s="266">
        <v>43781.75</v>
      </c>
      <c r="K12466" s="83" t="str">
        <f>IFERROR(IFERROR(VLOOKUP(I12466,'DE-PARA'!B:D,3,0),VLOOKUP(I12466,'DE-PARA'!C:D,2,0)),"NÃO ENCONTRADO")</f>
        <v>Entrada Conta Aplicação (+)</v>
      </c>
      <c r="L12466" s="50" t="str">
        <f>VLOOKUP(K12466,'Base -Receita-Despesa'!$B:$AS,1,FALSE)</f>
        <v>ENTRADA CONTA APLICAÇÃO (+)</v>
      </c>
    </row>
    <row r="12467" spans="1:12" x14ac:dyDescent="0.3">
      <c r="A12467" s="82" t="str">
        <f t="shared" si="390"/>
        <v>2019</v>
      </c>
      <c r="B12467" s="260" t="s">
        <v>2228</v>
      </c>
      <c r="C12467" s="261" t="s">
        <v>138</v>
      </c>
      <c r="D12467" s="74" t="str">
        <f t="shared" si="389"/>
        <v>fev/2019</v>
      </c>
      <c r="E12467" s="264">
        <v>43503</v>
      </c>
      <c r="F12467" s="260" t="s">
        <v>1261</v>
      </c>
      <c r="G12467" s="260" t="s">
        <v>2229</v>
      </c>
      <c r="H12467" s="265" t="s">
        <v>262</v>
      </c>
      <c r="I12467" s="265" t="s">
        <v>135</v>
      </c>
      <c r="J12467" s="265">
        <v>-25.83</v>
      </c>
      <c r="K12467" s="83" t="str">
        <f>IFERROR(IFERROR(VLOOKUP(I12467,'DE-PARA'!B:D,3,0),VLOOKUP(I12467,'DE-PARA'!C:D,2,0)),"NÃO ENCONTRADO")</f>
        <v>Outras Saídas</v>
      </c>
      <c r="L12467" s="50" t="str">
        <f>VLOOKUP(K12467,'Base -Receita-Despesa'!$B:$AS,1,FALSE)</f>
        <v>Outras Saídas</v>
      </c>
    </row>
    <row r="12468" spans="1:12" x14ac:dyDescent="0.3">
      <c r="A12468" s="82" t="str">
        <f t="shared" si="390"/>
        <v>2019</v>
      </c>
      <c r="B12468" s="260" t="s">
        <v>2228</v>
      </c>
      <c r="C12468" s="261" t="s">
        <v>138</v>
      </c>
      <c r="D12468" s="74" t="str">
        <f t="shared" si="389"/>
        <v>fev/2019</v>
      </c>
      <c r="E12468" s="264">
        <v>43503</v>
      </c>
      <c r="F12468" s="260" t="s">
        <v>4412</v>
      </c>
      <c r="G12468" s="260" t="s">
        <v>2229</v>
      </c>
      <c r="H12468" s="265" t="s">
        <v>4413</v>
      </c>
      <c r="I12468" s="265" t="s">
        <v>130</v>
      </c>
      <c r="J12468" s="265">
        <v>-416.28</v>
      </c>
      <c r="K12468" s="83" t="str">
        <f>IFERROR(IFERROR(VLOOKUP(I12468,'DE-PARA'!B:D,3,0),VLOOKUP(I12468,'DE-PARA'!C:D,2,0)),"NÃO ENCONTRADO")</f>
        <v>Rescisões Trabalhistas</v>
      </c>
      <c r="L12468" s="50" t="str">
        <f>VLOOKUP(K12468,'Base -Receita-Despesa'!$B:$AS,1,FALSE)</f>
        <v>Rescisões Trabalhistas</v>
      </c>
    </row>
    <row r="12469" spans="1:12" x14ac:dyDescent="0.3">
      <c r="A12469" s="82" t="str">
        <f t="shared" si="390"/>
        <v>2019</v>
      </c>
      <c r="B12469" s="260" t="s">
        <v>2228</v>
      </c>
      <c r="C12469" s="261" t="s">
        <v>138</v>
      </c>
      <c r="D12469" s="74" t="str">
        <f t="shared" si="389"/>
        <v>fev/2019</v>
      </c>
      <c r="E12469" s="264">
        <v>43503</v>
      </c>
      <c r="F12469" s="260" t="s">
        <v>254</v>
      </c>
      <c r="G12469" s="260" t="s">
        <v>2229</v>
      </c>
      <c r="H12469" s="265" t="s">
        <v>4413</v>
      </c>
      <c r="I12469" s="265" t="s">
        <v>130</v>
      </c>
      <c r="J12469" s="266">
        <v>-5997.08</v>
      </c>
      <c r="K12469" s="83" t="str">
        <f>IFERROR(IFERROR(VLOOKUP(I12469,'DE-PARA'!B:D,3,0),VLOOKUP(I12469,'DE-PARA'!C:D,2,0)),"NÃO ENCONTRADO")</f>
        <v>Rescisões Trabalhistas</v>
      </c>
      <c r="L12469" s="50" t="str">
        <f>VLOOKUP(K12469,'Base -Receita-Despesa'!$B:$AS,1,FALSE)</f>
        <v>Rescisões Trabalhistas</v>
      </c>
    </row>
    <row r="12470" spans="1:12" x14ac:dyDescent="0.3">
      <c r="A12470" s="82" t="str">
        <f t="shared" si="390"/>
        <v>2019</v>
      </c>
      <c r="B12470" s="260" t="s">
        <v>2228</v>
      </c>
      <c r="C12470" s="261" t="s">
        <v>138</v>
      </c>
      <c r="D12470" s="74" t="str">
        <f t="shared" si="389"/>
        <v>fev/2019</v>
      </c>
      <c r="E12470" s="264">
        <v>43503</v>
      </c>
      <c r="F12470" s="260" t="s">
        <v>1070</v>
      </c>
      <c r="G12470" s="260" t="s">
        <v>2229</v>
      </c>
      <c r="H12470" s="265" t="s">
        <v>1071</v>
      </c>
      <c r="I12470" s="265" t="s">
        <v>2237</v>
      </c>
      <c r="J12470" s="266">
        <v>6439.19</v>
      </c>
      <c r="K12470" s="83" t="str">
        <f>IFERROR(IFERROR(VLOOKUP(I12470,'DE-PARA'!B:D,3,0),VLOOKUP(I12470,'DE-PARA'!C:D,2,0)),"NÃO ENCONTRADO")</f>
        <v>Entrada Conta Aplicação (+)</v>
      </c>
      <c r="L12470" s="50" t="str">
        <f>VLOOKUP(K12470,'Base -Receita-Despesa'!$B:$AS,1,FALSE)</f>
        <v>ENTRADA CONTA APLICAÇÃO (+)</v>
      </c>
    </row>
    <row r="12471" spans="1:12" x14ac:dyDescent="0.3">
      <c r="A12471" s="82" t="str">
        <f t="shared" si="390"/>
        <v>2019</v>
      </c>
      <c r="B12471" s="260" t="s">
        <v>2240</v>
      </c>
      <c r="C12471" s="261" t="s">
        <v>138</v>
      </c>
      <c r="D12471" s="74" t="str">
        <f t="shared" si="389"/>
        <v>fev/2019</v>
      </c>
      <c r="E12471" s="264">
        <v>43507</v>
      </c>
      <c r="F12471" s="260" t="s">
        <v>161</v>
      </c>
      <c r="G12471" s="260" t="s">
        <v>2229</v>
      </c>
      <c r="H12471" s="265" t="s">
        <v>161</v>
      </c>
      <c r="I12471" s="265" t="s">
        <v>2168</v>
      </c>
      <c r="J12471" s="266">
        <v>17296.38</v>
      </c>
      <c r="K12471" s="83" t="str">
        <f>IFERROR(IFERROR(VLOOKUP(I12471,'DE-PARA'!B:D,3,0),VLOOKUP(I12471,'DE-PARA'!C:D,2,0)),"NÃO ENCONTRADO")</f>
        <v>Repasses Contrato de Gestão</v>
      </c>
      <c r="L12471" s="50" t="str">
        <f>VLOOKUP(K12471,'Base -Receita-Despesa'!$B:$AS,1,FALSE)</f>
        <v>Repasses Contrato de Gestão</v>
      </c>
    </row>
    <row r="12472" spans="1:12" x14ac:dyDescent="0.3">
      <c r="A12472" s="82" t="str">
        <f t="shared" si="390"/>
        <v>2019</v>
      </c>
      <c r="B12472" s="260" t="s">
        <v>2240</v>
      </c>
      <c r="C12472" s="261" t="s">
        <v>138</v>
      </c>
      <c r="D12472" s="74" t="str">
        <f t="shared" si="389"/>
        <v>fev/2019</v>
      </c>
      <c r="E12472" s="264">
        <v>43507</v>
      </c>
      <c r="F12472" s="260" t="s">
        <v>161</v>
      </c>
      <c r="G12472" s="260" t="s">
        <v>2229</v>
      </c>
      <c r="H12472" s="265" t="s">
        <v>161</v>
      </c>
      <c r="I12472" s="265" t="s">
        <v>2168</v>
      </c>
      <c r="J12472" s="266">
        <v>828120.32</v>
      </c>
      <c r="K12472" s="83" t="str">
        <f>IFERROR(IFERROR(VLOOKUP(I12472,'DE-PARA'!B:D,3,0),VLOOKUP(I12472,'DE-PARA'!C:D,2,0)),"NÃO ENCONTRADO")</f>
        <v>Repasses Contrato de Gestão</v>
      </c>
      <c r="L12472" s="50" t="str">
        <f>VLOOKUP(K12472,'Base -Receita-Despesa'!$B:$AS,1,FALSE)</f>
        <v>Repasses Contrato de Gestão</v>
      </c>
    </row>
    <row r="12473" spans="1:12" x14ac:dyDescent="0.3">
      <c r="A12473" s="82" t="str">
        <f t="shared" si="390"/>
        <v>2019</v>
      </c>
      <c r="B12473" s="260" t="s">
        <v>2240</v>
      </c>
      <c r="C12473" s="261" t="s">
        <v>138</v>
      </c>
      <c r="D12473" s="74" t="str">
        <f t="shared" si="389"/>
        <v>fev/2019</v>
      </c>
      <c r="E12473" s="264">
        <v>43507</v>
      </c>
      <c r="F12473" s="260" t="s">
        <v>1061</v>
      </c>
      <c r="G12473" s="260" t="s">
        <v>2229</v>
      </c>
      <c r="H12473" s="265" t="s">
        <v>4370</v>
      </c>
      <c r="I12473" s="265" t="s">
        <v>126</v>
      </c>
      <c r="J12473" s="266">
        <v>-500000</v>
      </c>
      <c r="K12473" s="83" t="str">
        <f>IFERROR(IFERROR(VLOOKUP(I12473,'DE-PARA'!B:D,3,0),VLOOKUP(I12473,'DE-PARA'!C:D,2,0)),"NÃO ENCONTRADO")</f>
        <v>TEV – Transferências Entre Contas (Entradas)</v>
      </c>
      <c r="L12473" s="50" t="str">
        <f>VLOOKUP(K12473,'Base -Receita-Despesa'!$B:$AS,1,FALSE)</f>
        <v>TEV – Transferências Entre Contas (Entradas)</v>
      </c>
    </row>
    <row r="12474" spans="1:12" x14ac:dyDescent="0.3">
      <c r="A12474" s="82" t="str">
        <f t="shared" si="390"/>
        <v>2019</v>
      </c>
      <c r="B12474" s="260" t="s">
        <v>2228</v>
      </c>
      <c r="C12474" s="261" t="s">
        <v>138</v>
      </c>
      <c r="D12474" s="74" t="str">
        <f t="shared" si="389"/>
        <v>fev/2019</v>
      </c>
      <c r="E12474" s="264">
        <v>43507</v>
      </c>
      <c r="F12474" s="260" t="s">
        <v>4410</v>
      </c>
      <c r="G12474" s="260" t="s">
        <v>2229</v>
      </c>
      <c r="H12474" s="265" t="s">
        <v>4410</v>
      </c>
      <c r="I12474" s="265" t="s">
        <v>141</v>
      </c>
      <c r="J12474" s="266">
        <v>-212398.13</v>
      </c>
      <c r="K12474" s="83" t="str">
        <f>IFERROR(IFERROR(VLOOKUP(I12474,'DE-PARA'!B:D,3,0),VLOOKUP(I12474,'DE-PARA'!C:D,2,0)),"NÃO ENCONTRADO")</f>
        <v>Pessoal</v>
      </c>
      <c r="L12474" s="50" t="str">
        <f>VLOOKUP(K12474,'Base -Receita-Despesa'!$B:$AS,1,FALSE)</f>
        <v>Pessoal</v>
      </c>
    </row>
    <row r="12475" spans="1:12" x14ac:dyDescent="0.3">
      <c r="A12475" s="82" t="str">
        <f t="shared" si="390"/>
        <v>2019</v>
      </c>
      <c r="B12475" s="260" t="s">
        <v>2228</v>
      </c>
      <c r="C12475" s="261" t="s">
        <v>138</v>
      </c>
      <c r="D12475" s="74" t="str">
        <f t="shared" si="389"/>
        <v>fev/2019</v>
      </c>
      <c r="E12475" s="264">
        <v>43507</v>
      </c>
      <c r="F12475" s="260" t="s">
        <v>1061</v>
      </c>
      <c r="G12475" s="260" t="s">
        <v>2229</v>
      </c>
      <c r="H12475" s="265" t="s">
        <v>4370</v>
      </c>
      <c r="I12475" s="265" t="s">
        <v>126</v>
      </c>
      <c r="J12475" s="266">
        <v>500000</v>
      </c>
      <c r="K12475" s="83" t="str">
        <f>IFERROR(IFERROR(VLOOKUP(I12475,'DE-PARA'!B:D,3,0),VLOOKUP(I12475,'DE-PARA'!C:D,2,0)),"NÃO ENCONTRADO")</f>
        <v>TEV – Transferências Entre Contas (Entradas)</v>
      </c>
      <c r="L12475" s="50" t="str">
        <f>VLOOKUP(K12475,'Base -Receita-Despesa'!$B:$AS,1,FALSE)</f>
        <v>TEV – Transferências Entre Contas (Entradas)</v>
      </c>
    </row>
    <row r="12476" spans="1:12" x14ac:dyDescent="0.3">
      <c r="A12476" s="82" t="str">
        <f t="shared" si="390"/>
        <v>2019</v>
      </c>
      <c r="B12476" s="260" t="s">
        <v>2240</v>
      </c>
      <c r="C12476" s="261" t="s">
        <v>138</v>
      </c>
      <c r="D12476" s="74" t="str">
        <f t="shared" si="389"/>
        <v>fev/2019</v>
      </c>
      <c r="E12476" s="264">
        <v>43508</v>
      </c>
      <c r="F12476" s="260" t="s">
        <v>1061</v>
      </c>
      <c r="G12476" s="260" t="s">
        <v>2229</v>
      </c>
      <c r="H12476" s="265" t="s">
        <v>4370</v>
      </c>
      <c r="I12476" s="265" t="s">
        <v>126</v>
      </c>
      <c r="J12476" s="266">
        <v>-345416.7</v>
      </c>
      <c r="K12476" s="83" t="str">
        <f>IFERROR(IFERROR(VLOOKUP(I12476,'DE-PARA'!B:D,3,0),VLOOKUP(I12476,'DE-PARA'!C:D,2,0)),"NÃO ENCONTRADO")</f>
        <v>TEV – Transferências Entre Contas (Entradas)</v>
      </c>
      <c r="L12476" s="50" t="str">
        <f>VLOOKUP(K12476,'Base -Receita-Despesa'!$B:$AS,1,FALSE)</f>
        <v>TEV – Transferências Entre Contas (Entradas)</v>
      </c>
    </row>
    <row r="12477" spans="1:12" x14ac:dyDescent="0.3">
      <c r="A12477" s="82" t="str">
        <f t="shared" si="390"/>
        <v>2019</v>
      </c>
      <c r="B12477" s="260" t="s">
        <v>2228</v>
      </c>
      <c r="C12477" s="261" t="s">
        <v>138</v>
      </c>
      <c r="D12477" s="74" t="str">
        <f t="shared" si="389"/>
        <v>fev/2019</v>
      </c>
      <c r="E12477" s="264">
        <v>43508</v>
      </c>
      <c r="F12477" s="260" t="s">
        <v>4410</v>
      </c>
      <c r="G12477" s="260" t="s">
        <v>2229</v>
      </c>
      <c r="H12477" s="265" t="s">
        <v>542</v>
      </c>
      <c r="I12477" s="265" t="s">
        <v>141</v>
      </c>
      <c r="J12477" s="266">
        <v>-6673.3</v>
      </c>
      <c r="K12477" s="83" t="str">
        <f>IFERROR(IFERROR(VLOOKUP(I12477,'DE-PARA'!B:D,3,0),VLOOKUP(I12477,'DE-PARA'!C:D,2,0)),"NÃO ENCONTRADO")</f>
        <v>Pessoal</v>
      </c>
      <c r="L12477" s="50" t="str">
        <f>VLOOKUP(K12477,'Base -Receita-Despesa'!$B:$AS,1,FALSE)</f>
        <v>Pessoal</v>
      </c>
    </row>
    <row r="12478" spans="1:12" x14ac:dyDescent="0.3">
      <c r="A12478" s="82" t="str">
        <f t="shared" si="390"/>
        <v>2019</v>
      </c>
      <c r="B12478" s="260" t="s">
        <v>2228</v>
      </c>
      <c r="C12478" s="261" t="s">
        <v>138</v>
      </c>
      <c r="D12478" s="74" t="str">
        <f t="shared" si="389"/>
        <v>fev/2019</v>
      </c>
      <c r="E12478" s="264">
        <v>43508</v>
      </c>
      <c r="F12478" s="260" t="s">
        <v>4374</v>
      </c>
      <c r="G12478" s="260" t="s">
        <v>2229</v>
      </c>
      <c r="H12478" s="265" t="s">
        <v>72</v>
      </c>
      <c r="I12478" s="265" t="s">
        <v>1064</v>
      </c>
      <c r="J12478" s="266">
        <v>-190000</v>
      </c>
      <c r="K12478" s="83" t="str">
        <f>IFERROR(IFERROR(VLOOKUP(I12478,'DE-PARA'!B:D,3,0),VLOOKUP(I12478,'DE-PARA'!C:D,2,0)),"NÃO ENCONTRADO")</f>
        <v>Saídas Da C/A Por Regates (-)</v>
      </c>
      <c r="L12478" s="50" t="str">
        <f>VLOOKUP(K12478,'Base -Receita-Despesa'!$B:$AS,1,FALSE)</f>
        <v>SAÍDAS DA C/A POR REGATES (-)</v>
      </c>
    </row>
    <row r="12479" spans="1:12" x14ac:dyDescent="0.3">
      <c r="A12479" s="82" t="str">
        <f t="shared" si="390"/>
        <v>2019</v>
      </c>
      <c r="B12479" s="260" t="s">
        <v>2228</v>
      </c>
      <c r="C12479" s="261" t="s">
        <v>138</v>
      </c>
      <c r="D12479" s="74" t="str">
        <f t="shared" si="389"/>
        <v>fev/2019</v>
      </c>
      <c r="E12479" s="264">
        <v>43508</v>
      </c>
      <c r="F12479" s="260" t="s">
        <v>4410</v>
      </c>
      <c r="G12479" s="260" t="s">
        <v>2229</v>
      </c>
      <c r="H12479" s="265" t="s">
        <v>4414</v>
      </c>
      <c r="I12479" s="265" t="s">
        <v>141</v>
      </c>
      <c r="J12479" s="265">
        <v>-777.77</v>
      </c>
      <c r="K12479" s="83" t="str">
        <f>IFERROR(IFERROR(VLOOKUP(I12479,'DE-PARA'!B:D,3,0),VLOOKUP(I12479,'DE-PARA'!C:D,2,0)),"NÃO ENCONTRADO")</f>
        <v>Pessoal</v>
      </c>
      <c r="L12479" s="50" t="str">
        <f>VLOOKUP(K12479,'Base -Receita-Despesa'!$B:$AS,1,FALSE)</f>
        <v>Pessoal</v>
      </c>
    </row>
    <row r="12480" spans="1:12" x14ac:dyDescent="0.3">
      <c r="A12480" s="82" t="str">
        <f t="shared" si="390"/>
        <v>2019</v>
      </c>
      <c r="B12480" s="260" t="s">
        <v>2228</v>
      </c>
      <c r="C12480" s="261" t="s">
        <v>138</v>
      </c>
      <c r="D12480" s="74" t="str">
        <f t="shared" si="389"/>
        <v>fev/2019</v>
      </c>
      <c r="E12480" s="264">
        <v>43508</v>
      </c>
      <c r="F12480" s="260" t="s">
        <v>4410</v>
      </c>
      <c r="G12480" s="260" t="s">
        <v>2229</v>
      </c>
      <c r="H12480" s="265" t="s">
        <v>4415</v>
      </c>
      <c r="I12480" s="265" t="s">
        <v>141</v>
      </c>
      <c r="J12480" s="265">
        <v>-811.71</v>
      </c>
      <c r="K12480" s="83" t="str">
        <f>IFERROR(IFERROR(VLOOKUP(I12480,'DE-PARA'!B:D,3,0),VLOOKUP(I12480,'DE-PARA'!C:D,2,0)),"NÃO ENCONTRADO")</f>
        <v>Pessoal</v>
      </c>
      <c r="L12480" s="50" t="str">
        <f>VLOOKUP(K12480,'Base -Receita-Despesa'!$B:$AS,1,FALSE)</f>
        <v>Pessoal</v>
      </c>
    </row>
    <row r="12481" spans="1:12" x14ac:dyDescent="0.3">
      <c r="A12481" s="82" t="str">
        <f t="shared" si="390"/>
        <v>2019</v>
      </c>
      <c r="B12481" s="260" t="s">
        <v>2228</v>
      </c>
      <c r="C12481" s="261" t="s">
        <v>138</v>
      </c>
      <c r="D12481" s="74" t="str">
        <f t="shared" si="389"/>
        <v>fev/2019</v>
      </c>
      <c r="E12481" s="264">
        <v>43508</v>
      </c>
      <c r="F12481" s="260" t="s">
        <v>4410</v>
      </c>
      <c r="G12481" s="260" t="s">
        <v>2229</v>
      </c>
      <c r="H12481" s="265" t="s">
        <v>4416</v>
      </c>
      <c r="I12481" s="265" t="s">
        <v>141</v>
      </c>
      <c r="J12481" s="265">
        <v>-777.77</v>
      </c>
      <c r="K12481" s="83" t="str">
        <f>IFERROR(IFERROR(VLOOKUP(I12481,'DE-PARA'!B:D,3,0),VLOOKUP(I12481,'DE-PARA'!C:D,2,0)),"NÃO ENCONTRADO")</f>
        <v>Pessoal</v>
      </c>
      <c r="L12481" s="50" t="str">
        <f>VLOOKUP(K12481,'Base -Receita-Despesa'!$B:$AS,1,FALSE)</f>
        <v>Pessoal</v>
      </c>
    </row>
    <row r="12482" spans="1:12" x14ac:dyDescent="0.3">
      <c r="A12482" s="82" t="str">
        <f t="shared" si="390"/>
        <v>2019</v>
      </c>
      <c r="B12482" s="260" t="s">
        <v>2228</v>
      </c>
      <c r="C12482" s="261" t="s">
        <v>138</v>
      </c>
      <c r="D12482" s="74" t="str">
        <f t="shared" si="389"/>
        <v>fev/2019</v>
      </c>
      <c r="E12482" s="264">
        <v>43508</v>
      </c>
      <c r="F12482" s="260" t="s">
        <v>4410</v>
      </c>
      <c r="G12482" s="260" t="s">
        <v>2229</v>
      </c>
      <c r="H12482" s="265" t="s">
        <v>4417</v>
      </c>
      <c r="I12482" s="265" t="s">
        <v>141</v>
      </c>
      <c r="J12482" s="265">
        <v>-777.77</v>
      </c>
      <c r="K12482" s="83" t="str">
        <f>IFERROR(IFERROR(VLOOKUP(I12482,'DE-PARA'!B:D,3,0),VLOOKUP(I12482,'DE-PARA'!C:D,2,0)),"NÃO ENCONTRADO")</f>
        <v>Pessoal</v>
      </c>
      <c r="L12482" s="50" t="str">
        <f>VLOOKUP(K12482,'Base -Receita-Despesa'!$B:$AS,1,FALSE)</f>
        <v>Pessoal</v>
      </c>
    </row>
    <row r="12483" spans="1:12" x14ac:dyDescent="0.3">
      <c r="A12483" s="82" t="str">
        <f t="shared" si="390"/>
        <v>2019</v>
      </c>
      <c r="B12483" s="260" t="s">
        <v>2228</v>
      </c>
      <c r="C12483" s="261" t="s">
        <v>138</v>
      </c>
      <c r="D12483" s="74" t="str">
        <f t="shared" si="389"/>
        <v>fev/2019</v>
      </c>
      <c r="E12483" s="264">
        <v>43508</v>
      </c>
      <c r="F12483" s="260">
        <v>18</v>
      </c>
      <c r="G12483" s="260" t="s">
        <v>2229</v>
      </c>
      <c r="H12483" s="265" t="s">
        <v>3189</v>
      </c>
      <c r="I12483" s="265" t="s">
        <v>2176</v>
      </c>
      <c r="J12483" s="266">
        <v>-170000</v>
      </c>
      <c r="K12483" s="83" t="str">
        <f>IFERROR(IFERROR(VLOOKUP(I12483,'DE-PARA'!B:D,3,0),VLOOKUP(I12483,'DE-PARA'!C:D,2,0)),"NÃO ENCONTRADO")</f>
        <v>Pessoal</v>
      </c>
      <c r="L12483" s="50" t="str">
        <f>VLOOKUP(K12483,'Base -Receita-Despesa'!$B:$AS,1,FALSE)</f>
        <v>Pessoal</v>
      </c>
    </row>
    <row r="12484" spans="1:12" x14ac:dyDescent="0.3">
      <c r="A12484" s="82" t="str">
        <f t="shared" si="390"/>
        <v>2019</v>
      </c>
      <c r="B12484" s="260" t="s">
        <v>2228</v>
      </c>
      <c r="C12484" s="261" t="s">
        <v>138</v>
      </c>
      <c r="D12484" s="74" t="str">
        <f t="shared" ref="D12484:D12547" si="391">TEXT(E12484,"mmm/aaaa")</f>
        <v>fev/2019</v>
      </c>
      <c r="E12484" s="264">
        <v>43508</v>
      </c>
      <c r="F12484" s="260">
        <v>22</v>
      </c>
      <c r="G12484" s="260" t="s">
        <v>2229</v>
      </c>
      <c r="H12484" s="265" t="s">
        <v>3189</v>
      </c>
      <c r="I12484" s="265" t="s">
        <v>2176</v>
      </c>
      <c r="J12484" s="266">
        <v>-239890.36</v>
      </c>
      <c r="K12484" s="83" t="str">
        <f>IFERROR(IFERROR(VLOOKUP(I12484,'DE-PARA'!B:D,3,0),VLOOKUP(I12484,'DE-PARA'!C:D,2,0)),"NÃO ENCONTRADO")</f>
        <v>Pessoal</v>
      </c>
      <c r="L12484" s="50" t="str">
        <f>VLOOKUP(K12484,'Base -Receita-Despesa'!$B:$AS,1,FALSE)</f>
        <v>Pessoal</v>
      </c>
    </row>
    <row r="12485" spans="1:12" x14ac:dyDescent="0.3">
      <c r="A12485" s="82" t="str">
        <f t="shared" si="390"/>
        <v>2019</v>
      </c>
      <c r="B12485" s="260" t="s">
        <v>2228</v>
      </c>
      <c r="C12485" s="261" t="s">
        <v>138</v>
      </c>
      <c r="D12485" s="74" t="str">
        <f t="shared" si="391"/>
        <v>fev/2019</v>
      </c>
      <c r="E12485" s="264">
        <v>43508</v>
      </c>
      <c r="F12485" s="260">
        <v>8.1250000012141104E+16</v>
      </c>
      <c r="G12485" s="260" t="s">
        <v>2229</v>
      </c>
      <c r="H12485" s="265" t="s">
        <v>3363</v>
      </c>
      <c r="I12485" s="265" t="s">
        <v>2214</v>
      </c>
      <c r="J12485" s="265">
        <v>-158.19999999999999</v>
      </c>
      <c r="K12485" s="83" t="str">
        <f>IFERROR(IFERROR(VLOOKUP(I12485,'DE-PARA'!B:D,3,0),VLOOKUP(I12485,'DE-PARA'!C:D,2,0)),"NÃO ENCONTRADO")</f>
        <v>Outras Saídas</v>
      </c>
      <c r="L12485" s="50" t="str">
        <f>VLOOKUP(K12485,'Base -Receita-Despesa'!$B:$AS,1,FALSE)</f>
        <v>Outras Saídas</v>
      </c>
    </row>
    <row r="12486" spans="1:12" x14ac:dyDescent="0.3">
      <c r="A12486" s="82" t="str">
        <f t="shared" si="390"/>
        <v>2019</v>
      </c>
      <c r="B12486" s="260" t="s">
        <v>2228</v>
      </c>
      <c r="C12486" s="261" t="s">
        <v>138</v>
      </c>
      <c r="D12486" s="74" t="str">
        <f t="shared" si="391"/>
        <v>fev/2019</v>
      </c>
      <c r="E12486" s="264">
        <v>43508</v>
      </c>
      <c r="F12486" s="260">
        <v>19306</v>
      </c>
      <c r="G12486" s="260" t="s">
        <v>2229</v>
      </c>
      <c r="H12486" s="265" t="s">
        <v>2370</v>
      </c>
      <c r="I12486" s="265" t="s">
        <v>145</v>
      </c>
      <c r="J12486" s="266">
        <v>-4996.57</v>
      </c>
      <c r="K12486" s="83" t="str">
        <f>IFERROR(IFERROR(VLOOKUP(I12486,'DE-PARA'!B:D,3,0),VLOOKUP(I12486,'DE-PARA'!C:D,2,0)),"NÃO ENCONTRADO")</f>
        <v>Serviços</v>
      </c>
      <c r="L12486" s="50" t="str">
        <f>VLOOKUP(K12486,'Base -Receita-Despesa'!$B:$AS,1,FALSE)</f>
        <v>Serviços</v>
      </c>
    </row>
    <row r="12487" spans="1:12" x14ac:dyDescent="0.3">
      <c r="A12487" s="82" t="str">
        <f t="shared" si="390"/>
        <v>2019</v>
      </c>
      <c r="B12487" s="260" t="s">
        <v>2228</v>
      </c>
      <c r="C12487" s="261" t="s">
        <v>138</v>
      </c>
      <c r="D12487" s="74" t="str">
        <f t="shared" si="391"/>
        <v>fev/2019</v>
      </c>
      <c r="E12487" s="264">
        <v>43508</v>
      </c>
      <c r="F12487" s="260">
        <v>119</v>
      </c>
      <c r="G12487" s="260" t="s">
        <v>2229</v>
      </c>
      <c r="H12487" s="265" t="s">
        <v>3270</v>
      </c>
      <c r="I12487" s="265" t="s">
        <v>2177</v>
      </c>
      <c r="J12487" s="266">
        <v>-6500</v>
      </c>
      <c r="K12487" s="83" t="str">
        <f>IFERROR(IFERROR(VLOOKUP(I12487,'DE-PARA'!B:D,3,0),VLOOKUP(I12487,'DE-PARA'!C:D,2,0)),"NÃO ENCONTRADO")</f>
        <v>Pessoal</v>
      </c>
      <c r="L12487" s="50" t="str">
        <f>VLOOKUP(K12487,'Base -Receita-Despesa'!$B:$AS,1,FALSE)</f>
        <v>Pessoal</v>
      </c>
    </row>
    <row r="12488" spans="1:12" x14ac:dyDescent="0.3">
      <c r="A12488" s="82" t="str">
        <f t="shared" si="390"/>
        <v>2019</v>
      </c>
      <c r="B12488" s="260" t="s">
        <v>2228</v>
      </c>
      <c r="C12488" s="261" t="s">
        <v>138</v>
      </c>
      <c r="D12488" s="74" t="str">
        <f t="shared" si="391"/>
        <v>fev/2019</v>
      </c>
      <c r="E12488" s="264">
        <v>43508</v>
      </c>
      <c r="F12488" s="260" t="s">
        <v>1061</v>
      </c>
      <c r="G12488" s="260" t="s">
        <v>2229</v>
      </c>
      <c r="H12488" s="265" t="s">
        <v>4370</v>
      </c>
      <c r="I12488" s="265" t="s">
        <v>126</v>
      </c>
      <c r="J12488" s="266">
        <v>345416.7</v>
      </c>
      <c r="K12488" s="83" t="str">
        <f>IFERROR(IFERROR(VLOOKUP(I12488,'DE-PARA'!B:D,3,0),VLOOKUP(I12488,'DE-PARA'!C:D,2,0)),"NÃO ENCONTRADO")</f>
        <v>TEV – Transferências Entre Contas (Entradas)</v>
      </c>
      <c r="L12488" s="50" t="str">
        <f>VLOOKUP(K12488,'Base -Receita-Despesa'!$B:$AS,1,FALSE)</f>
        <v>TEV – Transferências Entre Contas (Entradas)</v>
      </c>
    </row>
    <row r="12489" spans="1:12" x14ac:dyDescent="0.3">
      <c r="A12489" s="82" t="str">
        <f t="shared" si="390"/>
        <v>2019</v>
      </c>
      <c r="B12489" s="260" t="s">
        <v>2228</v>
      </c>
      <c r="C12489" s="261" t="s">
        <v>138</v>
      </c>
      <c r="D12489" s="74" t="str">
        <f t="shared" si="391"/>
        <v>fev/2019</v>
      </c>
      <c r="E12489" s="264">
        <v>43509</v>
      </c>
      <c r="F12489" s="260" t="s">
        <v>254</v>
      </c>
      <c r="G12489" s="260" t="s">
        <v>2229</v>
      </c>
      <c r="H12489" s="265" t="s">
        <v>3378</v>
      </c>
      <c r="I12489" s="265" t="s">
        <v>130</v>
      </c>
      <c r="J12489" s="266">
        <v>-7241.33</v>
      </c>
      <c r="K12489" s="83" t="str">
        <f>IFERROR(IFERROR(VLOOKUP(I12489,'DE-PARA'!B:D,3,0),VLOOKUP(I12489,'DE-PARA'!C:D,2,0)),"NÃO ENCONTRADO")</f>
        <v>Rescisões Trabalhistas</v>
      </c>
      <c r="L12489" s="50" t="str">
        <f>VLOOKUP(K12489,'Base -Receita-Despesa'!$B:$AS,1,FALSE)</f>
        <v>Rescisões Trabalhistas</v>
      </c>
    </row>
    <row r="12490" spans="1:12" x14ac:dyDescent="0.3">
      <c r="A12490" s="82" t="str">
        <f t="shared" si="390"/>
        <v>2019</v>
      </c>
      <c r="B12490" s="260" t="s">
        <v>2228</v>
      </c>
      <c r="C12490" s="261" t="s">
        <v>138</v>
      </c>
      <c r="D12490" s="74" t="str">
        <f t="shared" si="391"/>
        <v>fev/2019</v>
      </c>
      <c r="E12490" s="264">
        <v>43509</v>
      </c>
      <c r="F12490" s="260">
        <v>4121</v>
      </c>
      <c r="G12490" s="260" t="s">
        <v>2229</v>
      </c>
      <c r="H12490" s="265" t="s">
        <v>2335</v>
      </c>
      <c r="I12490" s="265" t="s">
        <v>200</v>
      </c>
      <c r="J12490" s="266">
        <v>-10319.4</v>
      </c>
      <c r="K12490" s="83" t="str">
        <f>IFERROR(IFERROR(VLOOKUP(I12490,'DE-PARA'!B:D,3,0),VLOOKUP(I12490,'DE-PARA'!C:D,2,0)),"NÃO ENCONTRADO")</f>
        <v>Serviços</v>
      </c>
      <c r="L12490" s="50" t="str">
        <f>VLOOKUP(K12490,'Base -Receita-Despesa'!$B:$AS,1,FALSE)</f>
        <v>Serviços</v>
      </c>
    </row>
    <row r="12491" spans="1:12" x14ac:dyDescent="0.3">
      <c r="A12491" s="82" t="str">
        <f t="shared" si="390"/>
        <v>2019</v>
      </c>
      <c r="B12491" s="260" t="s">
        <v>2228</v>
      </c>
      <c r="C12491" s="261" t="s">
        <v>138</v>
      </c>
      <c r="D12491" s="74" t="str">
        <f t="shared" si="391"/>
        <v>fev/2019</v>
      </c>
      <c r="E12491" s="264">
        <v>43509</v>
      </c>
      <c r="F12491" s="260" t="s">
        <v>1261</v>
      </c>
      <c r="G12491" s="260" t="s">
        <v>2229</v>
      </c>
      <c r="H12491" s="265" t="s">
        <v>262</v>
      </c>
      <c r="I12491" s="265" t="s">
        <v>135</v>
      </c>
      <c r="J12491" s="265">
        <v>-124.23</v>
      </c>
      <c r="K12491" s="83" t="str">
        <f>IFERROR(IFERROR(VLOOKUP(I12491,'DE-PARA'!B:D,3,0),VLOOKUP(I12491,'DE-PARA'!C:D,2,0)),"NÃO ENCONTRADO")</f>
        <v>Outras Saídas</v>
      </c>
      <c r="L12491" s="50" t="str">
        <f>VLOOKUP(K12491,'Base -Receita-Despesa'!$B:$AS,1,FALSE)</f>
        <v>Outras Saídas</v>
      </c>
    </row>
    <row r="12492" spans="1:12" x14ac:dyDescent="0.3">
      <c r="A12492" s="82" t="str">
        <f t="shared" si="390"/>
        <v>2019</v>
      </c>
      <c r="B12492" s="260" t="s">
        <v>2228</v>
      </c>
      <c r="C12492" s="261" t="s">
        <v>138</v>
      </c>
      <c r="D12492" s="74" t="str">
        <f t="shared" si="391"/>
        <v>fev/2019</v>
      </c>
      <c r="E12492" s="264">
        <v>43509</v>
      </c>
      <c r="F12492" s="260" t="s">
        <v>2326</v>
      </c>
      <c r="G12492" s="260" t="s">
        <v>2229</v>
      </c>
      <c r="H12492" s="265" t="s">
        <v>1080</v>
      </c>
      <c r="I12492" s="265" t="s">
        <v>2209</v>
      </c>
      <c r="J12492" s="265">
        <v>-289.61</v>
      </c>
      <c r="K12492" s="83" t="str">
        <f>IFERROR(IFERROR(VLOOKUP(I12492,'DE-PARA'!B:D,3,0),VLOOKUP(I12492,'DE-PARA'!C:D,2,0)),"NÃO ENCONTRADO")</f>
        <v>Despesas com Viagens</v>
      </c>
      <c r="L12492" s="50" t="str">
        <f>VLOOKUP(K12492,'Base -Receita-Despesa'!$B:$AS,1,FALSE)</f>
        <v>Despesas com Viagens</v>
      </c>
    </row>
    <row r="12493" spans="1:12" x14ac:dyDescent="0.3">
      <c r="A12493" s="82" t="str">
        <f t="shared" si="390"/>
        <v>2019</v>
      </c>
      <c r="B12493" s="260" t="s">
        <v>2228</v>
      </c>
      <c r="C12493" s="261" t="s">
        <v>138</v>
      </c>
      <c r="D12493" s="74" t="str">
        <f t="shared" si="391"/>
        <v>fev/2019</v>
      </c>
      <c r="E12493" s="264">
        <v>43509</v>
      </c>
      <c r="F12493" s="260">
        <v>16852</v>
      </c>
      <c r="G12493" s="260" t="s">
        <v>2229</v>
      </c>
      <c r="H12493" s="265" t="s">
        <v>2340</v>
      </c>
      <c r="I12493" s="265" t="s">
        <v>618</v>
      </c>
      <c r="J12493" s="266">
        <v>-64858.73</v>
      </c>
      <c r="K12493" s="83" t="str">
        <f>IFERROR(IFERROR(VLOOKUP(I12493,'DE-PARA'!B:D,3,0),VLOOKUP(I12493,'DE-PARA'!C:D,2,0)),"NÃO ENCONTRADO")</f>
        <v>Serviços</v>
      </c>
      <c r="L12493" s="50" t="str">
        <f>VLOOKUP(K12493,'Base -Receita-Despesa'!$B:$AS,1,FALSE)</f>
        <v>Serviços</v>
      </c>
    </row>
    <row r="12494" spans="1:12" x14ac:dyDescent="0.3">
      <c r="A12494" s="82" t="str">
        <f t="shared" si="390"/>
        <v>2019</v>
      </c>
      <c r="B12494" s="260" t="s">
        <v>2228</v>
      </c>
      <c r="C12494" s="261" t="s">
        <v>138</v>
      </c>
      <c r="D12494" s="74" t="str">
        <f t="shared" si="391"/>
        <v>fev/2019</v>
      </c>
      <c r="E12494" s="264">
        <v>43509</v>
      </c>
      <c r="F12494" s="260">
        <v>181</v>
      </c>
      <c r="G12494" s="260" t="s">
        <v>2229</v>
      </c>
      <c r="H12494" s="265" t="s">
        <v>212</v>
      </c>
      <c r="I12494" s="265" t="s">
        <v>213</v>
      </c>
      <c r="J12494" s="266">
        <v>-7000</v>
      </c>
      <c r="K12494" s="83" t="str">
        <f>IFERROR(IFERROR(VLOOKUP(I12494,'DE-PARA'!B:D,3,0),VLOOKUP(I12494,'DE-PARA'!C:D,2,0)),"NÃO ENCONTRADO")</f>
        <v>Serviços</v>
      </c>
      <c r="L12494" s="50" t="str">
        <f>VLOOKUP(K12494,'Base -Receita-Despesa'!$B:$AS,1,FALSE)</f>
        <v>Serviços</v>
      </c>
    </row>
    <row r="12495" spans="1:12" x14ac:dyDescent="0.3">
      <c r="A12495" s="82" t="str">
        <f t="shared" si="390"/>
        <v>2019</v>
      </c>
      <c r="B12495" s="260" t="s">
        <v>2228</v>
      </c>
      <c r="C12495" s="261" t="s">
        <v>138</v>
      </c>
      <c r="D12495" s="74" t="str">
        <f t="shared" si="391"/>
        <v>fev/2019</v>
      </c>
      <c r="E12495" s="264">
        <v>43509</v>
      </c>
      <c r="F12495" s="260" t="s">
        <v>4418</v>
      </c>
      <c r="G12495" s="260" t="s">
        <v>2229</v>
      </c>
      <c r="H12495" s="265" t="s">
        <v>4418</v>
      </c>
      <c r="I12495" s="265" t="s">
        <v>194</v>
      </c>
      <c r="J12495" s="266">
        <v>-3909.86</v>
      </c>
      <c r="K12495" s="83" t="str">
        <f>IFERROR(IFERROR(VLOOKUP(I12495,'DE-PARA'!B:D,3,0),VLOOKUP(I12495,'DE-PARA'!C:D,2,0)),"NÃO ENCONTRADO")</f>
        <v>Encargos sobre Folha de Pagamento</v>
      </c>
      <c r="L12495" s="50" t="str">
        <f>VLOOKUP(K12495,'Base -Receita-Despesa'!$B:$AS,1,FALSE)</f>
        <v>Encargos sobre Folha de Pagamento</v>
      </c>
    </row>
    <row r="12496" spans="1:12" x14ac:dyDescent="0.3">
      <c r="A12496" s="82" t="str">
        <f t="shared" si="390"/>
        <v>2019</v>
      </c>
      <c r="B12496" s="260" t="s">
        <v>2228</v>
      </c>
      <c r="C12496" s="261" t="s">
        <v>138</v>
      </c>
      <c r="D12496" s="74" t="str">
        <f t="shared" si="391"/>
        <v>fev/2019</v>
      </c>
      <c r="E12496" s="264">
        <v>43509</v>
      </c>
      <c r="F12496" s="260" t="s">
        <v>4418</v>
      </c>
      <c r="G12496" s="260" t="s">
        <v>2229</v>
      </c>
      <c r="H12496" s="265" t="s">
        <v>4418</v>
      </c>
      <c r="I12496" s="265" t="s">
        <v>562</v>
      </c>
      <c r="J12496" s="265">
        <v>-769.84</v>
      </c>
      <c r="K12496" s="83" t="str">
        <f>IFERROR(IFERROR(VLOOKUP(I12496,'DE-PARA'!B:D,3,0),VLOOKUP(I12496,'DE-PARA'!C:D,2,0)),"NÃO ENCONTRADO")</f>
        <v>Outras Saídas</v>
      </c>
      <c r="L12496" s="50" t="str">
        <f>VLOOKUP(K12496,'Base -Receita-Despesa'!$B:$AS,1,FALSE)</f>
        <v>Outras Saídas</v>
      </c>
    </row>
    <row r="12497" spans="1:12" x14ac:dyDescent="0.3">
      <c r="A12497" s="82" t="str">
        <f t="shared" si="390"/>
        <v>2019</v>
      </c>
      <c r="B12497" s="260" t="s">
        <v>2228</v>
      </c>
      <c r="C12497" s="261" t="s">
        <v>138</v>
      </c>
      <c r="D12497" s="74" t="str">
        <f t="shared" si="391"/>
        <v>fev/2019</v>
      </c>
      <c r="E12497" s="264">
        <v>43509</v>
      </c>
      <c r="F12497" s="260">
        <v>156</v>
      </c>
      <c r="G12497" s="260" t="s">
        <v>2229</v>
      </c>
      <c r="H12497" s="265" t="s">
        <v>4393</v>
      </c>
      <c r="I12497" s="265" t="s">
        <v>116</v>
      </c>
      <c r="J12497" s="266">
        <v>-25131.47</v>
      </c>
      <c r="K12497" s="83" t="str">
        <f>IFERROR(IFERROR(VLOOKUP(I12497,'DE-PARA'!B:D,3,0),VLOOKUP(I12497,'DE-PARA'!C:D,2,0)),"NÃO ENCONTRADO")</f>
        <v>Serviços</v>
      </c>
      <c r="L12497" s="50" t="str">
        <f>VLOOKUP(K12497,'Base -Receita-Despesa'!$B:$AS,1,FALSE)</f>
        <v>Serviços</v>
      </c>
    </row>
    <row r="12498" spans="1:12" x14ac:dyDescent="0.3">
      <c r="A12498" s="82" t="str">
        <f t="shared" si="390"/>
        <v>2019</v>
      </c>
      <c r="B12498" s="260" t="s">
        <v>2228</v>
      </c>
      <c r="C12498" s="261" t="s">
        <v>138</v>
      </c>
      <c r="D12498" s="74" t="str">
        <f t="shared" si="391"/>
        <v>fev/2019</v>
      </c>
      <c r="E12498" s="264">
        <v>43509</v>
      </c>
      <c r="F12498" s="260" t="s">
        <v>4410</v>
      </c>
      <c r="G12498" s="260" t="s">
        <v>2229</v>
      </c>
      <c r="H12498" s="265" t="s">
        <v>4419</v>
      </c>
      <c r="I12498" s="265" t="s">
        <v>141</v>
      </c>
      <c r="J12498" s="265">
        <v>-311.11</v>
      </c>
      <c r="K12498" s="83" t="str">
        <f>IFERROR(IFERROR(VLOOKUP(I12498,'DE-PARA'!B:D,3,0),VLOOKUP(I12498,'DE-PARA'!C:D,2,0)),"NÃO ENCONTRADO")</f>
        <v>Pessoal</v>
      </c>
      <c r="L12498" s="50" t="str">
        <f>VLOOKUP(K12498,'Base -Receita-Despesa'!$B:$AS,1,FALSE)</f>
        <v>Pessoal</v>
      </c>
    </row>
    <row r="12499" spans="1:12" x14ac:dyDescent="0.3">
      <c r="A12499" s="82" t="str">
        <f t="shared" si="390"/>
        <v>2019</v>
      </c>
      <c r="B12499" s="260" t="s">
        <v>2228</v>
      </c>
      <c r="C12499" s="261" t="s">
        <v>138</v>
      </c>
      <c r="D12499" s="74" t="str">
        <f t="shared" si="391"/>
        <v>fev/2019</v>
      </c>
      <c r="E12499" s="264">
        <v>43509</v>
      </c>
      <c r="F12499" s="260">
        <v>245</v>
      </c>
      <c r="G12499" s="260" t="s">
        <v>2229</v>
      </c>
      <c r="H12499" s="265" t="s">
        <v>2357</v>
      </c>
      <c r="I12499" s="265" t="s">
        <v>164</v>
      </c>
      <c r="J12499" s="266">
        <v>-7000</v>
      </c>
      <c r="K12499" s="83" t="str">
        <f>IFERROR(IFERROR(VLOOKUP(I12499,'DE-PARA'!B:D,3,0),VLOOKUP(I12499,'DE-PARA'!C:D,2,0)),"NÃO ENCONTRADO")</f>
        <v>Concessionárias (água, luz e telefone)</v>
      </c>
      <c r="L12499" s="50" t="str">
        <f>VLOOKUP(K12499,'Base -Receita-Despesa'!$B:$AS,1,FALSE)</f>
        <v>Concessionárias (água, luz e telefone)</v>
      </c>
    </row>
    <row r="12500" spans="1:12" x14ac:dyDescent="0.3">
      <c r="A12500" s="82" t="str">
        <f t="shared" si="390"/>
        <v>2019</v>
      </c>
      <c r="B12500" s="260" t="s">
        <v>2228</v>
      </c>
      <c r="C12500" s="261" t="s">
        <v>138</v>
      </c>
      <c r="D12500" s="74" t="str">
        <f t="shared" si="391"/>
        <v>fev/2019</v>
      </c>
      <c r="E12500" s="264">
        <v>43509</v>
      </c>
      <c r="F12500" s="260" t="s">
        <v>4420</v>
      </c>
      <c r="G12500" s="260" t="s">
        <v>2229</v>
      </c>
      <c r="H12500" s="265" t="s">
        <v>4420</v>
      </c>
      <c r="I12500" s="265" t="s">
        <v>194</v>
      </c>
      <c r="J12500" s="266">
        <v>-4896.3</v>
      </c>
      <c r="K12500" s="83" t="str">
        <f>IFERROR(IFERROR(VLOOKUP(I12500,'DE-PARA'!B:D,3,0),VLOOKUP(I12500,'DE-PARA'!C:D,2,0)),"NÃO ENCONTRADO")</f>
        <v>Encargos sobre Folha de Pagamento</v>
      </c>
      <c r="L12500" s="50" t="str">
        <f>VLOOKUP(K12500,'Base -Receita-Despesa'!$B:$AS,1,FALSE)</f>
        <v>Encargos sobre Folha de Pagamento</v>
      </c>
    </row>
    <row r="12501" spans="1:12" x14ac:dyDescent="0.3">
      <c r="A12501" s="82" t="str">
        <f t="shared" si="390"/>
        <v>2019</v>
      </c>
      <c r="B12501" s="260" t="s">
        <v>2228</v>
      </c>
      <c r="C12501" s="261" t="s">
        <v>138</v>
      </c>
      <c r="D12501" s="74" t="str">
        <f t="shared" si="391"/>
        <v>fev/2019</v>
      </c>
      <c r="E12501" s="264">
        <v>43509</v>
      </c>
      <c r="F12501" s="260" t="s">
        <v>4420</v>
      </c>
      <c r="G12501" s="260" t="s">
        <v>2229</v>
      </c>
      <c r="H12501" s="265" t="s">
        <v>4420</v>
      </c>
      <c r="I12501" s="265" t="s">
        <v>562</v>
      </c>
      <c r="J12501" s="265">
        <v>-883.28</v>
      </c>
      <c r="K12501" s="83" t="str">
        <f>IFERROR(IFERROR(VLOOKUP(I12501,'DE-PARA'!B:D,3,0),VLOOKUP(I12501,'DE-PARA'!C:D,2,0)),"NÃO ENCONTRADO")</f>
        <v>Outras Saídas</v>
      </c>
      <c r="L12501" s="50" t="str">
        <f>VLOOKUP(K12501,'Base -Receita-Despesa'!$B:$AS,1,FALSE)</f>
        <v>Outras Saídas</v>
      </c>
    </row>
    <row r="12502" spans="1:12" x14ac:dyDescent="0.3">
      <c r="A12502" s="82" t="str">
        <f t="shared" si="390"/>
        <v>2019</v>
      </c>
      <c r="B12502" s="260" t="s">
        <v>2228</v>
      </c>
      <c r="C12502" s="261" t="s">
        <v>138</v>
      </c>
      <c r="D12502" s="74" t="str">
        <f t="shared" si="391"/>
        <v>fev/2019</v>
      </c>
      <c r="E12502" s="264">
        <v>43509</v>
      </c>
      <c r="F12502" s="260" t="s">
        <v>1070</v>
      </c>
      <c r="G12502" s="260" t="s">
        <v>2229</v>
      </c>
      <c r="H12502" s="265" t="s">
        <v>1071</v>
      </c>
      <c r="I12502" s="265" t="s">
        <v>2237</v>
      </c>
      <c r="J12502" s="266">
        <v>176261.42</v>
      </c>
      <c r="K12502" s="83" t="str">
        <f>IFERROR(IFERROR(VLOOKUP(I12502,'DE-PARA'!B:D,3,0),VLOOKUP(I12502,'DE-PARA'!C:D,2,0)),"NÃO ENCONTRADO")</f>
        <v>Entrada Conta Aplicação (+)</v>
      </c>
      <c r="L12502" s="50" t="str">
        <f>VLOOKUP(K12502,'Base -Receita-Despesa'!$B:$AS,1,FALSE)</f>
        <v>ENTRADA CONTA APLICAÇÃO (+)</v>
      </c>
    </row>
    <row r="12503" spans="1:12" x14ac:dyDescent="0.3">
      <c r="A12503" s="82" t="str">
        <f t="shared" si="390"/>
        <v>2019</v>
      </c>
      <c r="B12503" s="260" t="s">
        <v>2228</v>
      </c>
      <c r="C12503" s="261" t="s">
        <v>138</v>
      </c>
      <c r="D12503" s="74" t="str">
        <f t="shared" si="391"/>
        <v>fev/2019</v>
      </c>
      <c r="E12503" s="264">
        <v>43509</v>
      </c>
      <c r="F12503" s="260" t="s">
        <v>2326</v>
      </c>
      <c r="G12503" s="260" t="s">
        <v>2229</v>
      </c>
      <c r="H12503" s="265" t="s">
        <v>2360</v>
      </c>
      <c r="I12503" s="265" t="s">
        <v>2209</v>
      </c>
      <c r="J12503" s="265">
        <v>-87.5</v>
      </c>
      <c r="K12503" s="83" t="str">
        <f>IFERROR(IFERROR(VLOOKUP(I12503,'DE-PARA'!B:D,3,0),VLOOKUP(I12503,'DE-PARA'!C:D,2,0)),"NÃO ENCONTRADO")</f>
        <v>Despesas com Viagens</v>
      </c>
      <c r="L12503" s="50" t="str">
        <f>VLOOKUP(K12503,'Base -Receita-Despesa'!$B:$AS,1,FALSE)</f>
        <v>Despesas com Viagens</v>
      </c>
    </row>
    <row r="12504" spans="1:12" x14ac:dyDescent="0.3">
      <c r="A12504" s="82" t="str">
        <f t="shared" si="390"/>
        <v>2019</v>
      </c>
      <c r="B12504" s="260" t="s">
        <v>2228</v>
      </c>
      <c r="C12504" s="261" t="s">
        <v>138</v>
      </c>
      <c r="D12504" s="74" t="str">
        <f t="shared" si="391"/>
        <v>fev/2019</v>
      </c>
      <c r="E12504" s="264">
        <v>43509</v>
      </c>
      <c r="F12504" s="260" t="s">
        <v>1261</v>
      </c>
      <c r="G12504" s="260" t="s">
        <v>2229</v>
      </c>
      <c r="H12504" s="265" t="s">
        <v>2250</v>
      </c>
      <c r="I12504" s="265" t="s">
        <v>135</v>
      </c>
      <c r="J12504" s="265">
        <v>-9.5</v>
      </c>
      <c r="K12504" s="83" t="str">
        <f>IFERROR(IFERROR(VLOOKUP(I12504,'DE-PARA'!B:D,3,0),VLOOKUP(I12504,'DE-PARA'!C:D,2,0)),"NÃO ENCONTRADO")</f>
        <v>Outras Saídas</v>
      </c>
      <c r="L12504" s="50" t="str">
        <f>VLOOKUP(K12504,'Base -Receita-Despesa'!$B:$AS,1,FALSE)</f>
        <v>Outras Saídas</v>
      </c>
    </row>
    <row r="12505" spans="1:12" x14ac:dyDescent="0.3">
      <c r="A12505" s="82" t="str">
        <f t="shared" si="390"/>
        <v>2019</v>
      </c>
      <c r="B12505" s="260" t="s">
        <v>2228</v>
      </c>
      <c r="C12505" s="261" t="s">
        <v>138</v>
      </c>
      <c r="D12505" s="74" t="str">
        <f t="shared" si="391"/>
        <v>fev/2019</v>
      </c>
      <c r="E12505" s="264">
        <v>43509</v>
      </c>
      <c r="F12505" s="260" t="s">
        <v>1261</v>
      </c>
      <c r="G12505" s="260" t="s">
        <v>2229</v>
      </c>
      <c r="H12505" s="265" t="s">
        <v>2250</v>
      </c>
      <c r="I12505" s="265" t="s">
        <v>135</v>
      </c>
      <c r="J12505" s="265">
        <v>-9.5</v>
      </c>
      <c r="K12505" s="83" t="str">
        <f>IFERROR(IFERROR(VLOOKUP(I12505,'DE-PARA'!B:D,3,0),VLOOKUP(I12505,'DE-PARA'!C:D,2,0)),"NÃO ENCONTRADO")</f>
        <v>Outras Saídas</v>
      </c>
      <c r="L12505" s="50" t="str">
        <f>VLOOKUP(K12505,'Base -Receita-Despesa'!$B:$AS,1,FALSE)</f>
        <v>Outras Saídas</v>
      </c>
    </row>
    <row r="12506" spans="1:12" x14ac:dyDescent="0.3">
      <c r="A12506" s="82" t="str">
        <f t="shared" si="390"/>
        <v>2019</v>
      </c>
      <c r="B12506" s="260" t="s">
        <v>2228</v>
      </c>
      <c r="C12506" s="261" t="s">
        <v>138</v>
      </c>
      <c r="D12506" s="74" t="str">
        <f t="shared" si="391"/>
        <v>fev/2019</v>
      </c>
      <c r="E12506" s="264">
        <v>43509</v>
      </c>
      <c r="F12506" s="260" t="s">
        <v>1261</v>
      </c>
      <c r="G12506" s="260" t="s">
        <v>2229</v>
      </c>
      <c r="H12506" s="265" t="s">
        <v>2250</v>
      </c>
      <c r="I12506" s="265" t="s">
        <v>135</v>
      </c>
      <c r="J12506" s="265">
        <v>-9.5</v>
      </c>
      <c r="K12506" s="83" t="str">
        <f>IFERROR(IFERROR(VLOOKUP(I12506,'DE-PARA'!B:D,3,0),VLOOKUP(I12506,'DE-PARA'!C:D,2,0)),"NÃO ENCONTRADO")</f>
        <v>Outras Saídas</v>
      </c>
      <c r="L12506" s="50" t="str">
        <f>VLOOKUP(K12506,'Base -Receita-Despesa'!$B:$AS,1,FALSE)</f>
        <v>Outras Saídas</v>
      </c>
    </row>
    <row r="12507" spans="1:12" x14ac:dyDescent="0.3">
      <c r="A12507" s="82" t="str">
        <f t="shared" si="390"/>
        <v>2019</v>
      </c>
      <c r="B12507" s="260" t="s">
        <v>2228</v>
      </c>
      <c r="C12507" s="261" t="s">
        <v>138</v>
      </c>
      <c r="D12507" s="74" t="str">
        <f t="shared" si="391"/>
        <v>fev/2019</v>
      </c>
      <c r="E12507" s="264">
        <v>43509</v>
      </c>
      <c r="F12507" s="260" t="s">
        <v>1261</v>
      </c>
      <c r="G12507" s="260" t="s">
        <v>2229</v>
      </c>
      <c r="H12507" s="265" t="s">
        <v>2250</v>
      </c>
      <c r="I12507" s="265" t="s">
        <v>135</v>
      </c>
      <c r="J12507" s="265">
        <v>-9.5</v>
      </c>
      <c r="K12507" s="83" t="str">
        <f>IFERROR(IFERROR(VLOOKUP(I12507,'DE-PARA'!B:D,3,0),VLOOKUP(I12507,'DE-PARA'!C:D,2,0)),"NÃO ENCONTRADO")</f>
        <v>Outras Saídas</v>
      </c>
      <c r="L12507" s="50" t="str">
        <f>VLOOKUP(K12507,'Base -Receita-Despesa'!$B:$AS,1,FALSE)</f>
        <v>Outras Saídas</v>
      </c>
    </row>
    <row r="12508" spans="1:12" x14ac:dyDescent="0.3">
      <c r="A12508" s="82" t="str">
        <f t="shared" si="390"/>
        <v>2019</v>
      </c>
      <c r="B12508" s="260" t="s">
        <v>2228</v>
      </c>
      <c r="C12508" s="261" t="s">
        <v>138</v>
      </c>
      <c r="D12508" s="74" t="str">
        <f t="shared" si="391"/>
        <v>fev/2019</v>
      </c>
      <c r="E12508" s="264">
        <v>43509</v>
      </c>
      <c r="F12508" s="260" t="s">
        <v>1261</v>
      </c>
      <c r="G12508" s="260" t="s">
        <v>2229</v>
      </c>
      <c r="H12508" s="265" t="s">
        <v>2250</v>
      </c>
      <c r="I12508" s="265" t="s">
        <v>135</v>
      </c>
      <c r="J12508" s="265">
        <v>-9.5</v>
      </c>
      <c r="K12508" s="83" t="str">
        <f>IFERROR(IFERROR(VLOOKUP(I12508,'DE-PARA'!B:D,3,0),VLOOKUP(I12508,'DE-PARA'!C:D,2,0)),"NÃO ENCONTRADO")</f>
        <v>Outras Saídas</v>
      </c>
      <c r="L12508" s="50" t="str">
        <f>VLOOKUP(K12508,'Base -Receita-Despesa'!$B:$AS,1,FALSE)</f>
        <v>Outras Saídas</v>
      </c>
    </row>
    <row r="12509" spans="1:12" x14ac:dyDescent="0.3">
      <c r="A12509" s="82" t="str">
        <f t="shared" si="390"/>
        <v>2019</v>
      </c>
      <c r="B12509" s="260" t="s">
        <v>2228</v>
      </c>
      <c r="C12509" s="261" t="s">
        <v>138</v>
      </c>
      <c r="D12509" s="74" t="str">
        <f t="shared" si="391"/>
        <v>fev/2019</v>
      </c>
      <c r="E12509" s="264">
        <v>43509</v>
      </c>
      <c r="F12509" s="260" t="s">
        <v>1261</v>
      </c>
      <c r="G12509" s="260" t="s">
        <v>2229</v>
      </c>
      <c r="H12509" s="265" t="s">
        <v>2250</v>
      </c>
      <c r="I12509" s="265" t="s">
        <v>135</v>
      </c>
      <c r="J12509" s="265">
        <v>-9.5</v>
      </c>
      <c r="K12509" s="83" t="str">
        <f>IFERROR(IFERROR(VLOOKUP(I12509,'DE-PARA'!B:D,3,0),VLOOKUP(I12509,'DE-PARA'!C:D,2,0)),"NÃO ENCONTRADO")</f>
        <v>Outras Saídas</v>
      </c>
      <c r="L12509" s="50" t="str">
        <f>VLOOKUP(K12509,'Base -Receita-Despesa'!$B:$AS,1,FALSE)</f>
        <v>Outras Saídas</v>
      </c>
    </row>
    <row r="12510" spans="1:12" x14ac:dyDescent="0.3">
      <c r="A12510" s="82" t="str">
        <f t="shared" si="390"/>
        <v>2019</v>
      </c>
      <c r="B12510" s="260" t="s">
        <v>2228</v>
      </c>
      <c r="C12510" s="261" t="s">
        <v>138</v>
      </c>
      <c r="D12510" s="74" t="str">
        <f t="shared" si="391"/>
        <v>fev/2019</v>
      </c>
      <c r="E12510" s="264">
        <v>43509</v>
      </c>
      <c r="F12510" s="260" t="s">
        <v>1261</v>
      </c>
      <c r="G12510" s="260" t="s">
        <v>2229</v>
      </c>
      <c r="H12510" s="265" t="s">
        <v>2250</v>
      </c>
      <c r="I12510" s="265" t="s">
        <v>135</v>
      </c>
      <c r="J12510" s="265">
        <v>-9.5</v>
      </c>
      <c r="K12510" s="83" t="str">
        <f>IFERROR(IFERROR(VLOOKUP(I12510,'DE-PARA'!B:D,3,0),VLOOKUP(I12510,'DE-PARA'!C:D,2,0)),"NÃO ENCONTRADO")</f>
        <v>Outras Saídas</v>
      </c>
      <c r="L12510" s="50" t="str">
        <f>VLOOKUP(K12510,'Base -Receita-Despesa'!$B:$AS,1,FALSE)</f>
        <v>Outras Saídas</v>
      </c>
    </row>
    <row r="12511" spans="1:12" x14ac:dyDescent="0.3">
      <c r="A12511" s="82" t="str">
        <f t="shared" si="390"/>
        <v>2019</v>
      </c>
      <c r="B12511" s="260" t="s">
        <v>2228</v>
      </c>
      <c r="C12511" s="261" t="s">
        <v>138</v>
      </c>
      <c r="D12511" s="74" t="str">
        <f t="shared" si="391"/>
        <v>fev/2019</v>
      </c>
      <c r="E12511" s="264">
        <v>43509</v>
      </c>
      <c r="F12511" s="260" t="s">
        <v>1261</v>
      </c>
      <c r="G12511" s="260" t="s">
        <v>2229</v>
      </c>
      <c r="H12511" s="265" t="s">
        <v>2250</v>
      </c>
      <c r="I12511" s="265" t="s">
        <v>135</v>
      </c>
      <c r="J12511" s="265">
        <v>-9.5</v>
      </c>
      <c r="K12511" s="83" t="str">
        <f>IFERROR(IFERROR(VLOOKUP(I12511,'DE-PARA'!B:D,3,0),VLOOKUP(I12511,'DE-PARA'!C:D,2,0)),"NÃO ENCONTRADO")</f>
        <v>Outras Saídas</v>
      </c>
      <c r="L12511" s="50" t="str">
        <f>VLOOKUP(K12511,'Base -Receita-Despesa'!$B:$AS,1,FALSE)</f>
        <v>Outras Saídas</v>
      </c>
    </row>
    <row r="12512" spans="1:12" x14ac:dyDescent="0.3">
      <c r="A12512" s="82" t="str">
        <f t="shared" si="390"/>
        <v>2019</v>
      </c>
      <c r="B12512" s="260" t="s">
        <v>2228</v>
      </c>
      <c r="C12512" s="261" t="s">
        <v>138</v>
      </c>
      <c r="D12512" s="74" t="str">
        <f t="shared" si="391"/>
        <v>fev/2019</v>
      </c>
      <c r="E12512" s="264">
        <v>43509</v>
      </c>
      <c r="F12512" s="260" t="s">
        <v>1261</v>
      </c>
      <c r="G12512" s="260" t="s">
        <v>2229</v>
      </c>
      <c r="H12512" s="265" t="s">
        <v>2250</v>
      </c>
      <c r="I12512" s="265" t="s">
        <v>135</v>
      </c>
      <c r="J12512" s="265">
        <v>-9.5</v>
      </c>
      <c r="K12512" s="83" t="str">
        <f>IFERROR(IFERROR(VLOOKUP(I12512,'DE-PARA'!B:D,3,0),VLOOKUP(I12512,'DE-PARA'!C:D,2,0)),"NÃO ENCONTRADO")</f>
        <v>Outras Saídas</v>
      </c>
      <c r="L12512" s="50" t="str">
        <f>VLOOKUP(K12512,'Base -Receita-Despesa'!$B:$AS,1,FALSE)</f>
        <v>Outras Saídas</v>
      </c>
    </row>
    <row r="12513" spans="1:12" x14ac:dyDescent="0.3">
      <c r="A12513" s="82" t="str">
        <f t="shared" si="390"/>
        <v>2019</v>
      </c>
      <c r="B12513" s="260" t="s">
        <v>2228</v>
      </c>
      <c r="C12513" s="261" t="s">
        <v>138</v>
      </c>
      <c r="D12513" s="74" t="str">
        <f t="shared" si="391"/>
        <v>fev/2019</v>
      </c>
      <c r="E12513" s="264">
        <v>43509</v>
      </c>
      <c r="F12513" s="260" t="s">
        <v>1261</v>
      </c>
      <c r="G12513" s="260" t="s">
        <v>2229</v>
      </c>
      <c r="H12513" s="265" t="s">
        <v>2250</v>
      </c>
      <c r="I12513" s="265" t="s">
        <v>135</v>
      </c>
      <c r="J12513" s="265">
        <v>-9.5</v>
      </c>
      <c r="K12513" s="83" t="str">
        <f>IFERROR(IFERROR(VLOOKUP(I12513,'DE-PARA'!B:D,3,0),VLOOKUP(I12513,'DE-PARA'!C:D,2,0)),"NÃO ENCONTRADO")</f>
        <v>Outras Saídas</v>
      </c>
      <c r="L12513" s="50" t="str">
        <f>VLOOKUP(K12513,'Base -Receita-Despesa'!$B:$AS,1,FALSE)</f>
        <v>Outras Saídas</v>
      </c>
    </row>
    <row r="12514" spans="1:12" x14ac:dyDescent="0.3">
      <c r="A12514" s="82" t="str">
        <f t="shared" si="390"/>
        <v>2019</v>
      </c>
      <c r="B12514" s="260" t="s">
        <v>2228</v>
      </c>
      <c r="C12514" s="261" t="s">
        <v>138</v>
      </c>
      <c r="D12514" s="74" t="str">
        <f t="shared" si="391"/>
        <v>fev/2019</v>
      </c>
      <c r="E12514" s="264">
        <v>43509</v>
      </c>
      <c r="F12514" s="260" t="s">
        <v>2326</v>
      </c>
      <c r="G12514" s="260" t="s">
        <v>2229</v>
      </c>
      <c r="H12514" s="265" t="s">
        <v>4421</v>
      </c>
      <c r="I12514" s="265" t="s">
        <v>2209</v>
      </c>
      <c r="J12514" s="265">
        <v>-100</v>
      </c>
      <c r="K12514" s="83" t="str">
        <f>IFERROR(IFERROR(VLOOKUP(I12514,'DE-PARA'!B:D,3,0),VLOOKUP(I12514,'DE-PARA'!C:D,2,0)),"NÃO ENCONTRADO")</f>
        <v>Despesas com Viagens</v>
      </c>
      <c r="L12514" s="50" t="str">
        <f>VLOOKUP(K12514,'Base -Receita-Despesa'!$B:$AS,1,FALSE)</f>
        <v>Despesas com Viagens</v>
      </c>
    </row>
    <row r="12515" spans="1:12" x14ac:dyDescent="0.3">
      <c r="A12515" s="82" t="str">
        <f t="shared" si="390"/>
        <v>2019</v>
      </c>
      <c r="B12515" s="260" t="s">
        <v>2228</v>
      </c>
      <c r="C12515" s="261" t="s">
        <v>138</v>
      </c>
      <c r="D12515" s="74" t="str">
        <f t="shared" si="391"/>
        <v>fev/2019</v>
      </c>
      <c r="E12515" s="264">
        <v>43509</v>
      </c>
      <c r="F12515" s="260">
        <v>38581</v>
      </c>
      <c r="G12515" s="260" t="s">
        <v>2229</v>
      </c>
      <c r="H12515" s="265" t="s">
        <v>4409</v>
      </c>
      <c r="I12515" s="265" t="s">
        <v>2193</v>
      </c>
      <c r="J12515" s="265">
        <v>-525</v>
      </c>
      <c r="K12515" s="83" t="str">
        <f>IFERROR(IFERROR(VLOOKUP(I12515,'DE-PARA'!B:D,3,0),VLOOKUP(I12515,'DE-PARA'!C:D,2,0)),"NÃO ENCONTRADO")</f>
        <v>Materiais</v>
      </c>
      <c r="L12515" s="50" t="str">
        <f>VLOOKUP(K12515,'Base -Receita-Despesa'!$B:$AS,1,FALSE)</f>
        <v>Materiais</v>
      </c>
    </row>
    <row r="12516" spans="1:12" x14ac:dyDescent="0.3">
      <c r="A12516" s="82" t="str">
        <f t="shared" si="390"/>
        <v>2019</v>
      </c>
      <c r="B12516" s="260" t="s">
        <v>2228</v>
      </c>
      <c r="C12516" s="261" t="s">
        <v>138</v>
      </c>
      <c r="D12516" s="74" t="str">
        <f t="shared" si="391"/>
        <v>fev/2019</v>
      </c>
      <c r="E12516" s="264">
        <v>43509</v>
      </c>
      <c r="F12516" s="260">
        <v>5400</v>
      </c>
      <c r="G12516" s="260" t="s">
        <v>2229</v>
      </c>
      <c r="H12516" s="265" t="s">
        <v>2349</v>
      </c>
      <c r="I12516" s="265" t="s">
        <v>181</v>
      </c>
      <c r="J12516" s="266">
        <v>-20085.3</v>
      </c>
      <c r="K12516" s="83" t="str">
        <f>IFERROR(IFERROR(VLOOKUP(I12516,'DE-PARA'!B:D,3,0),VLOOKUP(I12516,'DE-PARA'!C:D,2,0)),"NÃO ENCONTRADO")</f>
        <v>Serviços</v>
      </c>
      <c r="L12516" s="50" t="str">
        <f>VLOOKUP(K12516,'Base -Receita-Despesa'!$B:$AS,1,FALSE)</f>
        <v>Serviços</v>
      </c>
    </row>
    <row r="12517" spans="1:12" x14ac:dyDescent="0.3">
      <c r="A12517" s="82" t="str">
        <f t="shared" si="390"/>
        <v>2019</v>
      </c>
      <c r="B12517" s="260" t="s">
        <v>2228</v>
      </c>
      <c r="C12517" s="261" t="s">
        <v>138</v>
      </c>
      <c r="D12517" s="74" t="str">
        <f t="shared" si="391"/>
        <v>fev/2019</v>
      </c>
      <c r="E12517" s="264">
        <v>43509</v>
      </c>
      <c r="F12517" s="260">
        <v>5401</v>
      </c>
      <c r="G12517" s="260" t="s">
        <v>2229</v>
      </c>
      <c r="H12517" s="265" t="s">
        <v>2349</v>
      </c>
      <c r="I12517" s="265" t="s">
        <v>181</v>
      </c>
      <c r="J12517" s="266">
        <v>-13660.35</v>
      </c>
      <c r="K12517" s="83" t="str">
        <f>IFERROR(IFERROR(VLOOKUP(I12517,'DE-PARA'!B:D,3,0),VLOOKUP(I12517,'DE-PARA'!C:D,2,0)),"NÃO ENCONTRADO")</f>
        <v>Serviços</v>
      </c>
      <c r="L12517" s="50" t="str">
        <f>VLOOKUP(K12517,'Base -Receita-Despesa'!$B:$AS,1,FALSE)</f>
        <v>Serviços</v>
      </c>
    </row>
    <row r="12518" spans="1:12" x14ac:dyDescent="0.3">
      <c r="A12518" s="82" t="str">
        <f t="shared" si="390"/>
        <v>2019</v>
      </c>
      <c r="B12518" s="260" t="s">
        <v>2228</v>
      </c>
      <c r="C12518" s="261" t="s">
        <v>138</v>
      </c>
      <c r="D12518" s="74" t="str">
        <f t="shared" si="391"/>
        <v>fev/2019</v>
      </c>
      <c r="E12518" s="264">
        <v>43509</v>
      </c>
      <c r="F12518" s="260">
        <v>21</v>
      </c>
      <c r="G12518" s="260" t="s">
        <v>2229</v>
      </c>
      <c r="H12518" s="265" t="s">
        <v>2351</v>
      </c>
      <c r="I12518" s="270" t="s">
        <v>145</v>
      </c>
      <c r="J12518" s="266">
        <v>-20628.23</v>
      </c>
      <c r="K12518" s="83" t="str">
        <f>IFERROR(IFERROR(VLOOKUP(I12518,'DE-PARA'!B:D,3,0),VLOOKUP(I12518,'DE-PARA'!C:D,2,0)),"NÃO ENCONTRADO")</f>
        <v>Serviços</v>
      </c>
      <c r="L12518" s="50" t="str">
        <f>VLOOKUP(K12518,'Base -Receita-Despesa'!$B:$AS,1,FALSE)</f>
        <v>Serviços</v>
      </c>
    </row>
    <row r="12519" spans="1:12" x14ac:dyDescent="0.3">
      <c r="A12519" s="82" t="str">
        <f t="shared" si="390"/>
        <v>2019</v>
      </c>
      <c r="B12519" s="260" t="s">
        <v>2240</v>
      </c>
      <c r="C12519" s="261" t="s">
        <v>138</v>
      </c>
      <c r="D12519" s="74" t="str">
        <f t="shared" si="391"/>
        <v>fev/2019</v>
      </c>
      <c r="E12519" s="264">
        <v>43510</v>
      </c>
      <c r="F12519" s="260" t="s">
        <v>161</v>
      </c>
      <c r="G12519" s="260" t="s">
        <v>2229</v>
      </c>
      <c r="H12519" s="265" t="s">
        <v>161</v>
      </c>
      <c r="I12519" s="265" t="s">
        <v>2168</v>
      </c>
      <c r="J12519" s="266">
        <v>406165.65</v>
      </c>
      <c r="K12519" s="83" t="str">
        <f>IFERROR(IFERROR(VLOOKUP(I12519,'DE-PARA'!B:D,3,0),VLOOKUP(I12519,'DE-PARA'!C:D,2,0)),"NÃO ENCONTRADO")</f>
        <v>Repasses Contrato de Gestão</v>
      </c>
      <c r="L12519" s="50" t="str">
        <f>VLOOKUP(K12519,'Base -Receita-Despesa'!$B:$AS,1,FALSE)</f>
        <v>Repasses Contrato de Gestão</v>
      </c>
    </row>
    <row r="12520" spans="1:12" x14ac:dyDescent="0.3">
      <c r="A12520" s="82" t="str">
        <f t="shared" si="390"/>
        <v>2019</v>
      </c>
      <c r="B12520" s="260" t="s">
        <v>2240</v>
      </c>
      <c r="C12520" s="261" t="s">
        <v>138</v>
      </c>
      <c r="D12520" s="74" t="str">
        <f t="shared" si="391"/>
        <v>fev/2019</v>
      </c>
      <c r="E12520" s="264">
        <v>43510</v>
      </c>
      <c r="F12520" s="260" t="s">
        <v>161</v>
      </c>
      <c r="G12520" s="260" t="s">
        <v>2229</v>
      </c>
      <c r="H12520" s="265" t="s">
        <v>161</v>
      </c>
      <c r="I12520" s="265" t="s">
        <v>2168</v>
      </c>
      <c r="J12520" s="266">
        <v>18277.45</v>
      </c>
      <c r="K12520" s="83" t="str">
        <f>IFERROR(IFERROR(VLOOKUP(I12520,'DE-PARA'!B:D,3,0),VLOOKUP(I12520,'DE-PARA'!C:D,2,0)),"NÃO ENCONTRADO")</f>
        <v>Repasses Contrato de Gestão</v>
      </c>
      <c r="L12520" s="50" t="str">
        <f>VLOOKUP(K12520,'Base -Receita-Despesa'!$B:$AS,1,FALSE)</f>
        <v>Repasses Contrato de Gestão</v>
      </c>
    </row>
    <row r="12521" spans="1:12" x14ac:dyDescent="0.3">
      <c r="A12521" s="82" t="str">
        <f t="shared" si="390"/>
        <v>2019</v>
      </c>
      <c r="B12521" s="260" t="s">
        <v>2228</v>
      </c>
      <c r="C12521" s="261" t="s">
        <v>138</v>
      </c>
      <c r="D12521" s="74" t="str">
        <f t="shared" si="391"/>
        <v>fev/2019</v>
      </c>
      <c r="E12521" s="264">
        <v>43510</v>
      </c>
      <c r="F12521" s="260">
        <v>2</v>
      </c>
      <c r="G12521" s="260" t="s">
        <v>2229</v>
      </c>
      <c r="H12521" s="265" t="s">
        <v>4379</v>
      </c>
      <c r="I12521" s="265" t="s">
        <v>2177</v>
      </c>
      <c r="J12521" s="266">
        <v>-18000</v>
      </c>
      <c r="K12521" s="83" t="str">
        <f>IFERROR(IFERROR(VLOOKUP(I12521,'DE-PARA'!B:D,3,0),VLOOKUP(I12521,'DE-PARA'!C:D,2,0)),"NÃO ENCONTRADO")</f>
        <v>Pessoal</v>
      </c>
      <c r="L12521" s="50" t="str">
        <f>VLOOKUP(K12521,'Base -Receita-Despesa'!$B:$AS,1,FALSE)</f>
        <v>Pessoal</v>
      </c>
    </row>
    <row r="12522" spans="1:12" x14ac:dyDescent="0.3">
      <c r="A12522" s="82" t="str">
        <f t="shared" ref="A12522:A12585" si="392">IF(K12522="NÃO ENCONTRADO",0,RIGHT(D12522,4))</f>
        <v>2019</v>
      </c>
      <c r="B12522" s="260" t="s">
        <v>2228</v>
      </c>
      <c r="C12522" s="261" t="s">
        <v>138</v>
      </c>
      <c r="D12522" s="74" t="str">
        <f t="shared" si="391"/>
        <v>fev/2019</v>
      </c>
      <c r="E12522" s="264">
        <v>43510</v>
      </c>
      <c r="F12522" s="260">
        <v>29451252</v>
      </c>
      <c r="G12522" s="260" t="s">
        <v>2229</v>
      </c>
      <c r="H12522" s="265" t="s">
        <v>4422</v>
      </c>
      <c r="I12522" s="265" t="s">
        <v>540</v>
      </c>
      <c r="J12522" s="265">
        <v>-76</v>
      </c>
      <c r="K12522" s="83" t="str">
        <f>IFERROR(IFERROR(VLOOKUP(I12522,'DE-PARA'!B:D,3,0),VLOOKUP(I12522,'DE-PARA'!C:D,2,0)),"NÃO ENCONTRADO")</f>
        <v>Tributos, Taxas e Contribuições</v>
      </c>
      <c r="L12522" s="50" t="str">
        <f>VLOOKUP(K12522,'Base -Receita-Despesa'!$B:$AS,1,FALSE)</f>
        <v>Tributos, Taxas e Contribuições</v>
      </c>
    </row>
    <row r="12523" spans="1:12" x14ac:dyDescent="0.3">
      <c r="A12523" s="82" t="str">
        <f t="shared" si="392"/>
        <v>2019</v>
      </c>
      <c r="B12523" s="260" t="s">
        <v>2228</v>
      </c>
      <c r="C12523" s="261" t="s">
        <v>138</v>
      </c>
      <c r="D12523" s="74" t="str">
        <f t="shared" si="391"/>
        <v>fev/2019</v>
      </c>
      <c r="E12523" s="264">
        <v>43510</v>
      </c>
      <c r="F12523" s="260" t="s">
        <v>1070</v>
      </c>
      <c r="G12523" s="260" t="s">
        <v>2229</v>
      </c>
      <c r="H12523" s="265" t="s">
        <v>1071</v>
      </c>
      <c r="I12523" s="265" t="s">
        <v>2237</v>
      </c>
      <c r="J12523" s="266">
        <v>18085.5</v>
      </c>
      <c r="K12523" s="83" t="str">
        <f>IFERROR(IFERROR(VLOOKUP(I12523,'DE-PARA'!B:D,3,0),VLOOKUP(I12523,'DE-PARA'!C:D,2,0)),"NÃO ENCONTRADO")</f>
        <v>Entrada Conta Aplicação (+)</v>
      </c>
      <c r="L12523" s="50" t="str">
        <f>VLOOKUP(K12523,'Base -Receita-Despesa'!$B:$AS,1,FALSE)</f>
        <v>ENTRADA CONTA APLICAÇÃO (+)</v>
      </c>
    </row>
    <row r="12524" spans="1:12" x14ac:dyDescent="0.3">
      <c r="A12524" s="82" t="str">
        <f t="shared" si="392"/>
        <v>2019</v>
      </c>
      <c r="B12524" s="260" t="s">
        <v>2228</v>
      </c>
      <c r="C12524" s="261" t="s">
        <v>138</v>
      </c>
      <c r="D12524" s="74" t="str">
        <f t="shared" si="391"/>
        <v>fev/2019</v>
      </c>
      <c r="E12524" s="264">
        <v>43510</v>
      </c>
      <c r="F12524" s="260" t="s">
        <v>1261</v>
      </c>
      <c r="G12524" s="260" t="s">
        <v>2229</v>
      </c>
      <c r="H12524" s="265" t="s">
        <v>2250</v>
      </c>
      <c r="I12524" s="265" t="s">
        <v>135</v>
      </c>
      <c r="J12524" s="265">
        <v>-9.5</v>
      </c>
      <c r="K12524" s="83" t="str">
        <f>IFERROR(IFERROR(VLOOKUP(I12524,'DE-PARA'!B:D,3,0),VLOOKUP(I12524,'DE-PARA'!C:D,2,0)),"NÃO ENCONTRADO")</f>
        <v>Outras Saídas</v>
      </c>
      <c r="L12524" s="50" t="str">
        <f>VLOOKUP(K12524,'Base -Receita-Despesa'!$B:$AS,1,FALSE)</f>
        <v>Outras Saídas</v>
      </c>
    </row>
    <row r="12525" spans="1:12" x14ac:dyDescent="0.3">
      <c r="A12525" s="82" t="str">
        <f t="shared" si="392"/>
        <v>2019</v>
      </c>
      <c r="B12525" s="260" t="s">
        <v>2240</v>
      </c>
      <c r="C12525" s="261" t="s">
        <v>138</v>
      </c>
      <c r="D12525" s="74" t="str">
        <f t="shared" si="391"/>
        <v>fev/2019</v>
      </c>
      <c r="E12525" s="264">
        <v>43511</v>
      </c>
      <c r="F12525" s="260" t="s">
        <v>1261</v>
      </c>
      <c r="G12525" s="260" t="s">
        <v>2229</v>
      </c>
      <c r="H12525" s="265" t="s">
        <v>2338</v>
      </c>
      <c r="I12525" s="265" t="s">
        <v>135</v>
      </c>
      <c r="J12525" s="265">
        <v>-74.25</v>
      </c>
      <c r="K12525" s="83" t="str">
        <f>IFERROR(IFERROR(VLOOKUP(I12525,'DE-PARA'!B:D,3,0),VLOOKUP(I12525,'DE-PARA'!C:D,2,0)),"NÃO ENCONTRADO")</f>
        <v>Outras Saídas</v>
      </c>
      <c r="L12525" s="50" t="str">
        <f>VLOOKUP(K12525,'Base -Receita-Despesa'!$B:$AS,1,FALSE)</f>
        <v>Outras Saídas</v>
      </c>
    </row>
    <row r="12526" spans="1:12" x14ac:dyDescent="0.3">
      <c r="A12526" s="82" t="str">
        <f t="shared" si="392"/>
        <v>2019</v>
      </c>
      <c r="B12526" s="260" t="s">
        <v>2240</v>
      </c>
      <c r="C12526" s="261" t="s">
        <v>138</v>
      </c>
      <c r="D12526" s="74" t="str">
        <f t="shared" si="391"/>
        <v>fev/2019</v>
      </c>
      <c r="E12526" s="264">
        <v>43511</v>
      </c>
      <c r="F12526" s="260" t="s">
        <v>1061</v>
      </c>
      <c r="G12526" s="260" t="s">
        <v>2229</v>
      </c>
      <c r="H12526" s="265" t="s">
        <v>4370</v>
      </c>
      <c r="I12526" s="265" t="s">
        <v>126</v>
      </c>
      <c r="J12526" s="266">
        <v>-424368.85</v>
      </c>
      <c r="K12526" s="83" t="str">
        <f>IFERROR(IFERROR(VLOOKUP(I12526,'DE-PARA'!B:D,3,0),VLOOKUP(I12526,'DE-PARA'!C:D,2,0)),"NÃO ENCONTRADO")</f>
        <v>TEV – Transferências Entre Contas (Entradas)</v>
      </c>
      <c r="L12526" s="50" t="str">
        <f>VLOOKUP(K12526,'Base -Receita-Despesa'!$B:$AS,1,FALSE)</f>
        <v>TEV – Transferências Entre Contas (Entradas)</v>
      </c>
    </row>
    <row r="12527" spans="1:12" x14ac:dyDescent="0.3">
      <c r="A12527" s="82" t="str">
        <f t="shared" si="392"/>
        <v>2019</v>
      </c>
      <c r="B12527" s="260" t="s">
        <v>2228</v>
      </c>
      <c r="C12527" s="261" t="s">
        <v>138</v>
      </c>
      <c r="D12527" s="74" t="str">
        <f t="shared" si="391"/>
        <v>fev/2019</v>
      </c>
      <c r="E12527" s="264">
        <v>43511</v>
      </c>
      <c r="F12527" s="260">
        <v>1497</v>
      </c>
      <c r="G12527" s="260" t="s">
        <v>2229</v>
      </c>
      <c r="H12527" s="265" t="s">
        <v>2328</v>
      </c>
      <c r="I12527" s="265" t="s">
        <v>145</v>
      </c>
      <c r="J12527" s="266">
        <v>-3500</v>
      </c>
      <c r="K12527" s="83" t="str">
        <f>IFERROR(IFERROR(VLOOKUP(I12527,'DE-PARA'!B:D,3,0),VLOOKUP(I12527,'DE-PARA'!C:D,2,0)),"NÃO ENCONTRADO")</f>
        <v>Serviços</v>
      </c>
      <c r="L12527" s="50" t="str">
        <f>VLOOKUP(K12527,'Base -Receita-Despesa'!$B:$AS,1,FALSE)</f>
        <v>Serviços</v>
      </c>
    </row>
    <row r="12528" spans="1:12" x14ac:dyDescent="0.3">
      <c r="A12528" s="82" t="str">
        <f t="shared" si="392"/>
        <v>2019</v>
      </c>
      <c r="B12528" s="260" t="s">
        <v>2228</v>
      </c>
      <c r="C12528" s="261" t="s">
        <v>138</v>
      </c>
      <c r="D12528" s="74" t="str">
        <f t="shared" si="391"/>
        <v>fev/2019</v>
      </c>
      <c r="E12528" s="264">
        <v>43511</v>
      </c>
      <c r="F12528" s="260" t="s">
        <v>1261</v>
      </c>
      <c r="G12528" s="260" t="s">
        <v>2229</v>
      </c>
      <c r="H12528" s="265" t="s">
        <v>2338</v>
      </c>
      <c r="I12528" s="265" t="s">
        <v>135</v>
      </c>
      <c r="J12528" s="265">
        <v>-99</v>
      </c>
      <c r="K12528" s="83" t="str">
        <f>IFERROR(IFERROR(VLOOKUP(I12528,'DE-PARA'!B:D,3,0),VLOOKUP(I12528,'DE-PARA'!C:D,2,0)),"NÃO ENCONTRADO")</f>
        <v>Outras Saídas</v>
      </c>
      <c r="L12528" s="50" t="str">
        <f>VLOOKUP(K12528,'Base -Receita-Despesa'!$B:$AS,1,FALSE)</f>
        <v>Outras Saídas</v>
      </c>
    </row>
    <row r="12529" spans="1:12" x14ac:dyDescent="0.3">
      <c r="A12529" s="82" t="str">
        <f t="shared" si="392"/>
        <v>2019</v>
      </c>
      <c r="B12529" s="260" t="s">
        <v>2228</v>
      </c>
      <c r="C12529" s="261" t="s">
        <v>138</v>
      </c>
      <c r="D12529" s="74" t="str">
        <f t="shared" si="391"/>
        <v>fev/2019</v>
      </c>
      <c r="E12529" s="264">
        <v>43511</v>
      </c>
      <c r="F12529" s="260" t="s">
        <v>1261</v>
      </c>
      <c r="G12529" s="260" t="s">
        <v>2229</v>
      </c>
      <c r="H12529" s="265" t="s">
        <v>2250</v>
      </c>
      <c r="I12529" s="265" t="s">
        <v>135</v>
      </c>
      <c r="J12529" s="265">
        <v>-9.5</v>
      </c>
      <c r="K12529" s="83" t="str">
        <f>IFERROR(IFERROR(VLOOKUP(I12529,'DE-PARA'!B:D,3,0),VLOOKUP(I12529,'DE-PARA'!C:D,2,0)),"NÃO ENCONTRADO")</f>
        <v>Outras Saídas</v>
      </c>
      <c r="L12529" s="50" t="str">
        <f>VLOOKUP(K12529,'Base -Receita-Despesa'!$B:$AS,1,FALSE)</f>
        <v>Outras Saídas</v>
      </c>
    </row>
    <row r="12530" spans="1:12" x14ac:dyDescent="0.3">
      <c r="A12530" s="82" t="str">
        <f t="shared" si="392"/>
        <v>2019</v>
      </c>
      <c r="B12530" s="260" t="s">
        <v>2228</v>
      </c>
      <c r="C12530" s="261" t="s">
        <v>138</v>
      </c>
      <c r="D12530" s="74" t="str">
        <f t="shared" si="391"/>
        <v>fev/2019</v>
      </c>
      <c r="E12530" s="264">
        <v>43511</v>
      </c>
      <c r="F12530" s="260" t="s">
        <v>4423</v>
      </c>
      <c r="G12530" s="260" t="s">
        <v>2229</v>
      </c>
      <c r="H12530" s="265" t="s">
        <v>4424</v>
      </c>
      <c r="I12530" s="265" t="s">
        <v>540</v>
      </c>
      <c r="J12530" s="265">
        <v>-357.14</v>
      </c>
      <c r="K12530" s="83" t="str">
        <f>IFERROR(IFERROR(VLOOKUP(I12530,'DE-PARA'!B:D,3,0),VLOOKUP(I12530,'DE-PARA'!C:D,2,0)),"NÃO ENCONTRADO")</f>
        <v>Tributos, Taxas e Contribuições</v>
      </c>
      <c r="L12530" s="50" t="str">
        <f>VLOOKUP(K12530,'Base -Receita-Despesa'!$B:$AS,1,FALSE)</f>
        <v>Tributos, Taxas e Contribuições</v>
      </c>
    </row>
    <row r="12531" spans="1:12" x14ac:dyDescent="0.3">
      <c r="A12531" s="82" t="str">
        <f t="shared" si="392"/>
        <v>2019</v>
      </c>
      <c r="B12531" s="260" t="s">
        <v>2228</v>
      </c>
      <c r="C12531" s="261" t="s">
        <v>138</v>
      </c>
      <c r="D12531" s="74" t="str">
        <f t="shared" si="391"/>
        <v>fev/2019</v>
      </c>
      <c r="E12531" s="264">
        <v>43511</v>
      </c>
      <c r="F12531" s="260" t="s">
        <v>1061</v>
      </c>
      <c r="G12531" s="260" t="s">
        <v>2229</v>
      </c>
      <c r="H12531" s="265" t="s">
        <v>4370</v>
      </c>
      <c r="I12531" s="265" t="s">
        <v>126</v>
      </c>
      <c r="J12531" s="266">
        <v>424368.85</v>
      </c>
      <c r="K12531" s="83" t="str">
        <f>IFERROR(IFERROR(VLOOKUP(I12531,'DE-PARA'!B:D,3,0),VLOOKUP(I12531,'DE-PARA'!C:D,2,0)),"NÃO ENCONTRADO")</f>
        <v>TEV – Transferências Entre Contas (Entradas)</v>
      </c>
      <c r="L12531" s="50" t="str">
        <f>VLOOKUP(K12531,'Base -Receita-Despesa'!$B:$AS,1,FALSE)</f>
        <v>TEV – Transferências Entre Contas (Entradas)</v>
      </c>
    </row>
    <row r="12532" spans="1:12" x14ac:dyDescent="0.3">
      <c r="A12532" s="82" t="str">
        <f t="shared" si="392"/>
        <v>2019</v>
      </c>
      <c r="B12532" s="260" t="s">
        <v>2228</v>
      </c>
      <c r="C12532" s="261" t="s">
        <v>138</v>
      </c>
      <c r="D12532" s="74" t="str">
        <f t="shared" si="391"/>
        <v>fev/2019</v>
      </c>
      <c r="E12532" s="264">
        <v>43514</v>
      </c>
      <c r="F12532" s="260" t="s">
        <v>4374</v>
      </c>
      <c r="G12532" s="260" t="s">
        <v>2229</v>
      </c>
      <c r="H12532" s="265" t="s">
        <v>72</v>
      </c>
      <c r="I12532" s="265" t="s">
        <v>1064</v>
      </c>
      <c r="J12532" s="266">
        <v>-90000</v>
      </c>
      <c r="K12532" s="83" t="str">
        <f>IFERROR(IFERROR(VLOOKUP(I12532,'DE-PARA'!B:D,3,0),VLOOKUP(I12532,'DE-PARA'!C:D,2,0)),"NÃO ENCONTRADO")</f>
        <v>Saídas Da C/A Por Regates (-)</v>
      </c>
      <c r="L12532" s="50" t="str">
        <f>VLOOKUP(K12532,'Base -Receita-Despesa'!$B:$AS,1,FALSE)</f>
        <v>SAÍDAS DA C/A POR REGATES (-)</v>
      </c>
    </row>
    <row r="12533" spans="1:12" x14ac:dyDescent="0.3">
      <c r="A12533" s="82" t="str">
        <f t="shared" si="392"/>
        <v>2019</v>
      </c>
      <c r="B12533" s="260" t="s">
        <v>2228</v>
      </c>
      <c r="C12533" s="261" t="s">
        <v>138</v>
      </c>
      <c r="D12533" s="74" t="str">
        <f t="shared" si="391"/>
        <v>fev/2019</v>
      </c>
      <c r="E12533" s="264">
        <v>43514</v>
      </c>
      <c r="F12533" s="260" t="s">
        <v>4377</v>
      </c>
      <c r="G12533" s="260" t="s">
        <v>2229</v>
      </c>
      <c r="H12533" s="265" t="s">
        <v>4425</v>
      </c>
      <c r="I12533" s="265" t="s">
        <v>128</v>
      </c>
      <c r="J12533" s="266">
        <v>-27976.240000000002</v>
      </c>
      <c r="K12533" s="83" t="str">
        <f>IFERROR(IFERROR(VLOOKUP(I12533,'DE-PARA'!B:D,3,0),VLOOKUP(I12533,'DE-PARA'!C:D,2,0)),"NÃO ENCONTRADO")</f>
        <v>Encargos sobre Folha de Pagamento</v>
      </c>
      <c r="L12533" s="50" t="str">
        <f>VLOOKUP(K12533,'Base -Receita-Despesa'!$B:$AS,1,FALSE)</f>
        <v>Encargos sobre Folha de Pagamento</v>
      </c>
    </row>
    <row r="12534" spans="1:12" x14ac:dyDescent="0.3">
      <c r="A12534" s="82" t="str">
        <f t="shared" si="392"/>
        <v>2019</v>
      </c>
      <c r="B12534" s="260" t="s">
        <v>2228</v>
      </c>
      <c r="C12534" s="261" t="s">
        <v>138</v>
      </c>
      <c r="D12534" s="74" t="str">
        <f t="shared" si="391"/>
        <v>fev/2019</v>
      </c>
      <c r="E12534" s="264">
        <v>43514</v>
      </c>
      <c r="F12534" s="260" t="s">
        <v>4377</v>
      </c>
      <c r="G12534" s="260" t="s">
        <v>2229</v>
      </c>
      <c r="H12534" s="265" t="s">
        <v>4425</v>
      </c>
      <c r="I12534" s="265" t="s">
        <v>562</v>
      </c>
      <c r="J12534" s="266">
        <v>-1538.69</v>
      </c>
      <c r="K12534" s="83" t="str">
        <f>IFERROR(IFERROR(VLOOKUP(I12534,'DE-PARA'!B:D,3,0),VLOOKUP(I12534,'DE-PARA'!C:D,2,0)),"NÃO ENCONTRADO")</f>
        <v>Outras Saídas</v>
      </c>
      <c r="L12534" s="50" t="str">
        <f>VLOOKUP(K12534,'Base -Receita-Despesa'!$B:$AS,1,FALSE)</f>
        <v>Outras Saídas</v>
      </c>
    </row>
    <row r="12535" spans="1:12" x14ac:dyDescent="0.3">
      <c r="A12535" s="82" t="str">
        <f t="shared" si="392"/>
        <v>2019</v>
      </c>
      <c r="B12535" s="260" t="s">
        <v>2228</v>
      </c>
      <c r="C12535" s="261" t="s">
        <v>138</v>
      </c>
      <c r="D12535" s="74" t="str">
        <f t="shared" si="391"/>
        <v>fev/2019</v>
      </c>
      <c r="E12535" s="264">
        <v>43514</v>
      </c>
      <c r="F12535" s="260" t="s">
        <v>193</v>
      </c>
      <c r="G12535" s="260" t="s">
        <v>2229</v>
      </c>
      <c r="H12535" s="265" t="s">
        <v>4426</v>
      </c>
      <c r="I12535" s="265" t="s">
        <v>195</v>
      </c>
      <c r="J12535" s="266">
        <v>-127520.46</v>
      </c>
      <c r="K12535" s="83" t="str">
        <f>IFERROR(IFERROR(VLOOKUP(I12535,'DE-PARA'!B:D,3,0),VLOOKUP(I12535,'DE-PARA'!C:D,2,0)),"NÃO ENCONTRADO")</f>
        <v>Encargos sobre Folha de Pagamento</v>
      </c>
      <c r="L12535" s="50" t="str">
        <f>VLOOKUP(K12535,'Base -Receita-Despesa'!$B:$AS,1,FALSE)</f>
        <v>Encargos sobre Folha de Pagamento</v>
      </c>
    </row>
    <row r="12536" spans="1:12" x14ac:dyDescent="0.3">
      <c r="A12536" s="82" t="str">
        <f t="shared" si="392"/>
        <v>2019</v>
      </c>
      <c r="B12536" s="260" t="s">
        <v>2228</v>
      </c>
      <c r="C12536" s="261" t="s">
        <v>138</v>
      </c>
      <c r="D12536" s="74" t="str">
        <f t="shared" si="391"/>
        <v>fev/2019</v>
      </c>
      <c r="E12536" s="264">
        <v>43514</v>
      </c>
      <c r="F12536" s="260" t="s">
        <v>193</v>
      </c>
      <c r="G12536" s="260" t="s">
        <v>2229</v>
      </c>
      <c r="H12536" s="265" t="s">
        <v>4426</v>
      </c>
      <c r="I12536" s="265" t="s">
        <v>562</v>
      </c>
      <c r="J12536" s="266">
        <v>-27212.86</v>
      </c>
      <c r="K12536" s="83" t="str">
        <f>IFERROR(IFERROR(VLOOKUP(I12536,'DE-PARA'!B:D,3,0),VLOOKUP(I12536,'DE-PARA'!C:D,2,0)),"NÃO ENCONTRADO")</f>
        <v>Outras Saídas</v>
      </c>
      <c r="L12536" s="50" t="str">
        <f>VLOOKUP(K12536,'Base -Receita-Despesa'!$B:$AS,1,FALSE)</f>
        <v>Outras Saídas</v>
      </c>
    </row>
    <row r="12537" spans="1:12" x14ac:dyDescent="0.3">
      <c r="A12537" s="82" t="str">
        <f t="shared" si="392"/>
        <v>2019</v>
      </c>
      <c r="B12537" s="260" t="s">
        <v>2228</v>
      </c>
      <c r="C12537" s="261" t="s">
        <v>138</v>
      </c>
      <c r="D12537" s="74" t="str">
        <f t="shared" si="391"/>
        <v>fev/2019</v>
      </c>
      <c r="E12537" s="264">
        <v>43514</v>
      </c>
      <c r="F12537" s="260">
        <v>22</v>
      </c>
      <c r="G12537" s="260" t="s">
        <v>2229</v>
      </c>
      <c r="H12537" s="265" t="s">
        <v>3189</v>
      </c>
      <c r="I12537" s="265" t="s">
        <v>2176</v>
      </c>
      <c r="J12537" s="266">
        <v>-120000</v>
      </c>
      <c r="K12537" s="83" t="str">
        <f>IFERROR(IFERROR(VLOOKUP(I12537,'DE-PARA'!B:D,3,0),VLOOKUP(I12537,'DE-PARA'!C:D,2,0)),"NÃO ENCONTRADO")</f>
        <v>Pessoal</v>
      </c>
      <c r="L12537" s="50" t="str">
        <f>VLOOKUP(K12537,'Base -Receita-Despesa'!$B:$AS,1,FALSE)</f>
        <v>Pessoal</v>
      </c>
    </row>
    <row r="12538" spans="1:12" x14ac:dyDescent="0.3">
      <c r="A12538" s="82" t="str">
        <f t="shared" si="392"/>
        <v>2019</v>
      </c>
      <c r="B12538" s="260" t="s">
        <v>2228</v>
      </c>
      <c r="C12538" s="261" t="s">
        <v>138</v>
      </c>
      <c r="D12538" s="74" t="str">
        <f t="shared" si="391"/>
        <v>fev/2019</v>
      </c>
      <c r="E12538" s="264">
        <v>43514</v>
      </c>
      <c r="F12538" s="260">
        <v>10193</v>
      </c>
      <c r="G12538" s="260" t="s">
        <v>2229</v>
      </c>
      <c r="H12538" s="265" t="s">
        <v>4369</v>
      </c>
      <c r="I12538" s="265" t="s">
        <v>2183</v>
      </c>
      <c r="J12538" s="265">
        <v>-689</v>
      </c>
      <c r="K12538" s="83" t="str">
        <f>IFERROR(IFERROR(VLOOKUP(I12538,'DE-PARA'!B:D,3,0),VLOOKUP(I12538,'DE-PARA'!C:D,2,0)),"NÃO ENCONTRADO")</f>
        <v>Materiais</v>
      </c>
      <c r="L12538" s="50" t="str">
        <f>VLOOKUP(K12538,'Base -Receita-Despesa'!$B:$AS,1,FALSE)</f>
        <v>Materiais</v>
      </c>
    </row>
    <row r="12539" spans="1:12" x14ac:dyDescent="0.3">
      <c r="A12539" s="82" t="str">
        <f t="shared" si="392"/>
        <v>2019</v>
      </c>
      <c r="B12539" s="260" t="s">
        <v>2228</v>
      </c>
      <c r="C12539" s="261" t="s">
        <v>138</v>
      </c>
      <c r="D12539" s="74" t="str">
        <f t="shared" si="391"/>
        <v>fev/2019</v>
      </c>
      <c r="E12539" s="264">
        <v>43514</v>
      </c>
      <c r="F12539" s="260">
        <v>10193</v>
      </c>
      <c r="G12539" s="260" t="s">
        <v>2229</v>
      </c>
      <c r="H12539" s="265" t="s">
        <v>4369</v>
      </c>
      <c r="I12539" s="265" t="s">
        <v>562</v>
      </c>
      <c r="J12539" s="265">
        <v>-57.94</v>
      </c>
      <c r="K12539" s="83" t="str">
        <f>IFERROR(IFERROR(VLOOKUP(I12539,'DE-PARA'!B:D,3,0),VLOOKUP(I12539,'DE-PARA'!C:D,2,0)),"NÃO ENCONTRADO")</f>
        <v>Outras Saídas</v>
      </c>
      <c r="L12539" s="50" t="str">
        <f>VLOOKUP(K12539,'Base -Receita-Despesa'!$B:$AS,1,FALSE)</f>
        <v>Outras Saídas</v>
      </c>
    </row>
    <row r="12540" spans="1:12" x14ac:dyDescent="0.3">
      <c r="A12540" s="82" t="str">
        <f t="shared" si="392"/>
        <v>2019</v>
      </c>
      <c r="B12540" s="260" t="s">
        <v>2228</v>
      </c>
      <c r="C12540" s="261" t="s">
        <v>138</v>
      </c>
      <c r="D12540" s="74" t="str">
        <f t="shared" si="391"/>
        <v>fev/2019</v>
      </c>
      <c r="E12540" s="264">
        <v>43514</v>
      </c>
      <c r="F12540" s="260">
        <v>7495</v>
      </c>
      <c r="G12540" s="260" t="s">
        <v>2229</v>
      </c>
      <c r="H12540" s="265" t="s">
        <v>3254</v>
      </c>
      <c r="I12540" s="265" t="s">
        <v>2204</v>
      </c>
      <c r="J12540" s="266">
        <v>-2473.9299999999998</v>
      </c>
      <c r="K12540" s="83" t="str">
        <f>IFERROR(IFERROR(VLOOKUP(I12540,'DE-PARA'!B:D,3,0),VLOOKUP(I12540,'DE-PARA'!C:D,2,0)),"NÃO ENCONTRADO")</f>
        <v>Serviços</v>
      </c>
      <c r="L12540" s="50" t="str">
        <f>VLOOKUP(K12540,'Base -Receita-Despesa'!$B:$AS,1,FALSE)</f>
        <v>Serviços</v>
      </c>
    </row>
    <row r="12541" spans="1:12" x14ac:dyDescent="0.3">
      <c r="A12541" s="82" t="str">
        <f t="shared" si="392"/>
        <v>2019</v>
      </c>
      <c r="B12541" s="260" t="s">
        <v>2228</v>
      </c>
      <c r="C12541" s="261" t="s">
        <v>138</v>
      </c>
      <c r="D12541" s="74" t="str">
        <f t="shared" si="391"/>
        <v>fev/2019</v>
      </c>
      <c r="E12541" s="264">
        <v>43514</v>
      </c>
      <c r="F12541" s="260" t="s">
        <v>1261</v>
      </c>
      <c r="G12541" s="260" t="s">
        <v>2229</v>
      </c>
      <c r="H12541" s="265" t="s">
        <v>2250</v>
      </c>
      <c r="I12541" s="265" t="s">
        <v>135</v>
      </c>
      <c r="J12541" s="265">
        <v>-9.5</v>
      </c>
      <c r="K12541" s="83" t="str">
        <f>IFERROR(IFERROR(VLOOKUP(I12541,'DE-PARA'!B:D,3,0),VLOOKUP(I12541,'DE-PARA'!C:D,2,0)),"NÃO ENCONTRADO")</f>
        <v>Outras Saídas</v>
      </c>
      <c r="L12541" s="50" t="str">
        <f>VLOOKUP(K12541,'Base -Receita-Despesa'!$B:$AS,1,FALSE)</f>
        <v>Outras Saídas</v>
      </c>
    </row>
    <row r="12542" spans="1:12" x14ac:dyDescent="0.3">
      <c r="A12542" s="82" t="str">
        <f t="shared" si="392"/>
        <v>2019</v>
      </c>
      <c r="B12542" s="260" t="s">
        <v>2228</v>
      </c>
      <c r="C12542" s="261" t="s">
        <v>138</v>
      </c>
      <c r="D12542" s="74" t="str">
        <f t="shared" si="391"/>
        <v>fev/2019</v>
      </c>
      <c r="E12542" s="264">
        <v>43514</v>
      </c>
      <c r="F12542" s="260" t="s">
        <v>1261</v>
      </c>
      <c r="G12542" s="260" t="s">
        <v>2229</v>
      </c>
      <c r="H12542" s="265" t="s">
        <v>2250</v>
      </c>
      <c r="I12542" s="265" t="s">
        <v>135</v>
      </c>
      <c r="J12542" s="265">
        <v>-9.5</v>
      </c>
      <c r="K12542" s="83" t="str">
        <f>IFERROR(IFERROR(VLOOKUP(I12542,'DE-PARA'!B:D,3,0),VLOOKUP(I12542,'DE-PARA'!C:D,2,0)),"NÃO ENCONTRADO")</f>
        <v>Outras Saídas</v>
      </c>
      <c r="L12542" s="50" t="str">
        <f>VLOOKUP(K12542,'Base -Receita-Despesa'!$B:$AS,1,FALSE)</f>
        <v>Outras Saídas</v>
      </c>
    </row>
    <row r="12543" spans="1:12" x14ac:dyDescent="0.3">
      <c r="A12543" s="82" t="str">
        <f t="shared" si="392"/>
        <v>2019</v>
      </c>
      <c r="B12543" s="260" t="s">
        <v>2228</v>
      </c>
      <c r="C12543" s="261" t="s">
        <v>138</v>
      </c>
      <c r="D12543" s="74" t="str">
        <f t="shared" si="391"/>
        <v>fev/2019</v>
      </c>
      <c r="E12543" s="264">
        <v>43514</v>
      </c>
      <c r="F12543" s="260" t="s">
        <v>1261</v>
      </c>
      <c r="G12543" s="260" t="s">
        <v>2229</v>
      </c>
      <c r="H12543" s="265" t="s">
        <v>2250</v>
      </c>
      <c r="I12543" s="265" t="s">
        <v>135</v>
      </c>
      <c r="J12543" s="265">
        <v>-9.5</v>
      </c>
      <c r="K12543" s="83" t="str">
        <f>IFERROR(IFERROR(VLOOKUP(I12543,'DE-PARA'!B:D,3,0),VLOOKUP(I12543,'DE-PARA'!C:D,2,0)),"NÃO ENCONTRADO")</f>
        <v>Outras Saídas</v>
      </c>
      <c r="L12543" s="50" t="str">
        <f>VLOOKUP(K12543,'Base -Receita-Despesa'!$B:$AS,1,FALSE)</f>
        <v>Outras Saídas</v>
      </c>
    </row>
    <row r="12544" spans="1:12" x14ac:dyDescent="0.3">
      <c r="A12544" s="82" t="str">
        <f t="shared" si="392"/>
        <v>2019</v>
      </c>
      <c r="B12544" s="260" t="s">
        <v>2228</v>
      </c>
      <c r="C12544" s="261" t="s">
        <v>138</v>
      </c>
      <c r="D12544" s="74" t="str">
        <f t="shared" si="391"/>
        <v>fev/2019</v>
      </c>
      <c r="E12544" s="264">
        <v>43514</v>
      </c>
      <c r="F12544" s="260" t="s">
        <v>3613</v>
      </c>
      <c r="G12544" s="260" t="s">
        <v>2229</v>
      </c>
      <c r="H12544" s="265" t="s">
        <v>2421</v>
      </c>
      <c r="I12544" s="265" t="s">
        <v>846</v>
      </c>
      <c r="J12544" s="265">
        <v>-200.76</v>
      </c>
      <c r="K12544" s="83" t="str">
        <f>IFERROR(IFERROR(VLOOKUP(I12544,'DE-PARA'!B:D,3,0),VLOOKUP(I12544,'DE-PARA'!C:D,2,0)),"NÃO ENCONTRADO")</f>
        <v>Pessoal</v>
      </c>
      <c r="L12544" s="50" t="str">
        <f>VLOOKUP(K12544,'Base -Receita-Despesa'!$B:$AS,1,FALSE)</f>
        <v>Pessoal</v>
      </c>
    </row>
    <row r="12545" spans="1:12" x14ac:dyDescent="0.3">
      <c r="A12545" s="82" t="str">
        <f t="shared" si="392"/>
        <v>2019</v>
      </c>
      <c r="B12545" s="260" t="s">
        <v>2228</v>
      </c>
      <c r="C12545" s="261" t="s">
        <v>138</v>
      </c>
      <c r="D12545" s="74" t="str">
        <f t="shared" si="391"/>
        <v>fev/2019</v>
      </c>
      <c r="E12545" s="264">
        <v>43515</v>
      </c>
      <c r="F12545" s="260">
        <v>155</v>
      </c>
      <c r="G12545" s="260" t="s">
        <v>2229</v>
      </c>
      <c r="H12545" s="265" t="s">
        <v>2389</v>
      </c>
      <c r="I12545" s="265" t="s">
        <v>2197</v>
      </c>
      <c r="J12545" s="266">
        <v>-5350</v>
      </c>
      <c r="K12545" s="83" t="str">
        <f>IFERROR(IFERROR(VLOOKUP(I12545,'DE-PARA'!B:D,3,0),VLOOKUP(I12545,'DE-PARA'!C:D,2,0)),"NÃO ENCONTRADO")</f>
        <v>Serviços</v>
      </c>
      <c r="L12545" s="50" t="str">
        <f>VLOOKUP(K12545,'Base -Receita-Despesa'!$B:$AS,1,FALSE)</f>
        <v>Serviços</v>
      </c>
    </row>
    <row r="12546" spans="1:12" x14ac:dyDescent="0.3">
      <c r="A12546" s="82" t="str">
        <f t="shared" si="392"/>
        <v>2019</v>
      </c>
      <c r="B12546" s="260" t="s">
        <v>2228</v>
      </c>
      <c r="C12546" s="261" t="s">
        <v>138</v>
      </c>
      <c r="D12546" s="74" t="str">
        <f t="shared" si="391"/>
        <v>fev/2019</v>
      </c>
      <c r="E12546" s="264">
        <v>43515</v>
      </c>
      <c r="F12546" s="260">
        <v>89885</v>
      </c>
      <c r="G12546" s="260" t="s">
        <v>2229</v>
      </c>
      <c r="H12546" s="265" t="s">
        <v>2336</v>
      </c>
      <c r="I12546" s="265" t="s">
        <v>2192</v>
      </c>
      <c r="J12546" s="266">
        <v>-5636.91</v>
      </c>
      <c r="K12546" s="83" t="str">
        <f>IFERROR(IFERROR(VLOOKUP(I12546,'DE-PARA'!B:D,3,0),VLOOKUP(I12546,'DE-PARA'!C:D,2,0)),"NÃO ENCONTRADO")</f>
        <v>Materiais</v>
      </c>
      <c r="L12546" s="50" t="str">
        <f>VLOOKUP(K12546,'Base -Receita-Despesa'!$B:$AS,1,FALSE)</f>
        <v>Materiais</v>
      </c>
    </row>
    <row r="12547" spans="1:12" x14ac:dyDescent="0.3">
      <c r="A12547" s="82" t="str">
        <f t="shared" si="392"/>
        <v>2019</v>
      </c>
      <c r="B12547" s="260" t="s">
        <v>2228</v>
      </c>
      <c r="C12547" s="261" t="s">
        <v>138</v>
      </c>
      <c r="D12547" s="74" t="str">
        <f t="shared" si="391"/>
        <v>fev/2019</v>
      </c>
      <c r="E12547" s="264">
        <v>43515</v>
      </c>
      <c r="F12547" s="260">
        <v>103041</v>
      </c>
      <c r="G12547" s="260" t="s">
        <v>2330</v>
      </c>
      <c r="H12547" s="265" t="s">
        <v>2605</v>
      </c>
      <c r="I12547" s="265" t="s">
        <v>2182</v>
      </c>
      <c r="J12547" s="266">
        <v>-1908.91</v>
      </c>
      <c r="K12547" s="83" t="str">
        <f>IFERROR(IFERROR(VLOOKUP(I12547,'DE-PARA'!B:D,3,0),VLOOKUP(I12547,'DE-PARA'!C:D,2,0)),"NÃO ENCONTRADO")</f>
        <v>Materiais</v>
      </c>
      <c r="L12547" s="50" t="str">
        <f>VLOOKUP(K12547,'Base -Receita-Despesa'!$B:$AS,1,FALSE)</f>
        <v>Materiais</v>
      </c>
    </row>
    <row r="12548" spans="1:12" x14ac:dyDescent="0.3">
      <c r="A12548" s="82" t="str">
        <f t="shared" si="392"/>
        <v>2019</v>
      </c>
      <c r="B12548" s="260" t="s">
        <v>2228</v>
      </c>
      <c r="C12548" s="261" t="s">
        <v>138</v>
      </c>
      <c r="D12548" s="74" t="str">
        <f t="shared" ref="D12548:D12611" si="393">TEXT(E12548,"mmm/aaaa")</f>
        <v>fev/2019</v>
      </c>
      <c r="E12548" s="264">
        <v>43515</v>
      </c>
      <c r="F12548" s="260">
        <v>1020227</v>
      </c>
      <c r="G12548" s="260" t="s">
        <v>2232</v>
      </c>
      <c r="H12548" s="265" t="s">
        <v>2605</v>
      </c>
      <c r="I12548" s="265" t="s">
        <v>2182</v>
      </c>
      <c r="J12548" s="266">
        <v>-2971.36</v>
      </c>
      <c r="K12548" s="83" t="str">
        <f>IFERROR(IFERROR(VLOOKUP(I12548,'DE-PARA'!B:D,3,0),VLOOKUP(I12548,'DE-PARA'!C:D,2,0)),"NÃO ENCONTRADO")</f>
        <v>Materiais</v>
      </c>
      <c r="L12548" s="50" t="str">
        <f>VLOOKUP(K12548,'Base -Receita-Despesa'!$B:$AS,1,FALSE)</f>
        <v>Materiais</v>
      </c>
    </row>
    <row r="12549" spans="1:12" x14ac:dyDescent="0.3">
      <c r="A12549" s="82" t="str">
        <f t="shared" si="392"/>
        <v>2019</v>
      </c>
      <c r="B12549" s="260" t="s">
        <v>2228</v>
      </c>
      <c r="C12549" s="261" t="s">
        <v>138</v>
      </c>
      <c r="D12549" s="74" t="str">
        <f t="shared" si="393"/>
        <v>fev/2019</v>
      </c>
      <c r="E12549" s="264">
        <v>43515</v>
      </c>
      <c r="F12549" s="260">
        <v>103041</v>
      </c>
      <c r="G12549" s="260" t="s">
        <v>2324</v>
      </c>
      <c r="H12549" s="265" t="s">
        <v>2605</v>
      </c>
      <c r="I12549" s="265" t="s">
        <v>2182</v>
      </c>
      <c r="J12549" s="266">
        <v>-1908.91</v>
      </c>
      <c r="K12549" s="83" t="str">
        <f>IFERROR(IFERROR(VLOOKUP(I12549,'DE-PARA'!B:D,3,0),VLOOKUP(I12549,'DE-PARA'!C:D,2,0)),"NÃO ENCONTRADO")</f>
        <v>Materiais</v>
      </c>
      <c r="L12549" s="50" t="str">
        <f>VLOOKUP(K12549,'Base -Receita-Despesa'!$B:$AS,1,FALSE)</f>
        <v>Materiais</v>
      </c>
    </row>
    <row r="12550" spans="1:12" x14ac:dyDescent="0.3">
      <c r="A12550" s="82" t="str">
        <f t="shared" si="392"/>
        <v>2019</v>
      </c>
      <c r="B12550" s="260" t="s">
        <v>2228</v>
      </c>
      <c r="C12550" s="261" t="s">
        <v>138</v>
      </c>
      <c r="D12550" s="74" t="str">
        <f t="shared" si="393"/>
        <v>fev/2019</v>
      </c>
      <c r="E12550" s="264">
        <v>43515</v>
      </c>
      <c r="F12550" s="260">
        <v>1037116</v>
      </c>
      <c r="G12550" s="260" t="s">
        <v>2229</v>
      </c>
      <c r="H12550" s="265" t="s">
        <v>2605</v>
      </c>
      <c r="I12550" s="265" t="s">
        <v>2182</v>
      </c>
      <c r="J12550" s="265">
        <v>-724.85</v>
      </c>
      <c r="K12550" s="83" t="str">
        <f>IFERROR(IFERROR(VLOOKUP(I12550,'DE-PARA'!B:D,3,0),VLOOKUP(I12550,'DE-PARA'!C:D,2,0)),"NÃO ENCONTRADO")</f>
        <v>Materiais</v>
      </c>
      <c r="L12550" s="50" t="str">
        <f>VLOOKUP(K12550,'Base -Receita-Despesa'!$B:$AS,1,FALSE)</f>
        <v>Materiais</v>
      </c>
    </row>
    <row r="12551" spans="1:12" x14ac:dyDescent="0.3">
      <c r="A12551" s="82" t="str">
        <f t="shared" si="392"/>
        <v>2019</v>
      </c>
      <c r="B12551" s="260" t="s">
        <v>2228</v>
      </c>
      <c r="C12551" s="261" t="s">
        <v>138</v>
      </c>
      <c r="D12551" s="74" t="str">
        <f t="shared" si="393"/>
        <v>fev/2019</v>
      </c>
      <c r="E12551" s="264">
        <v>43515</v>
      </c>
      <c r="F12551" s="260">
        <v>103041</v>
      </c>
      <c r="G12551" s="260" t="s">
        <v>2238</v>
      </c>
      <c r="H12551" s="265" t="s">
        <v>2605</v>
      </c>
      <c r="I12551" s="265" t="s">
        <v>2182</v>
      </c>
      <c r="J12551" s="266">
        <v>-1966.75</v>
      </c>
      <c r="K12551" s="83" t="str">
        <f>IFERROR(IFERROR(VLOOKUP(I12551,'DE-PARA'!B:D,3,0),VLOOKUP(I12551,'DE-PARA'!C:D,2,0)),"NÃO ENCONTRADO")</f>
        <v>Materiais</v>
      </c>
      <c r="L12551" s="50" t="str">
        <f>VLOOKUP(K12551,'Base -Receita-Despesa'!$B:$AS,1,FALSE)</f>
        <v>Materiais</v>
      </c>
    </row>
    <row r="12552" spans="1:12" x14ac:dyDescent="0.3">
      <c r="A12552" s="82" t="str">
        <f t="shared" si="392"/>
        <v>2019</v>
      </c>
      <c r="B12552" s="260" t="s">
        <v>2228</v>
      </c>
      <c r="C12552" s="261" t="s">
        <v>138</v>
      </c>
      <c r="D12552" s="74" t="str">
        <f t="shared" si="393"/>
        <v>fev/2019</v>
      </c>
      <c r="E12552" s="264">
        <v>43515</v>
      </c>
      <c r="F12552" s="260" t="s">
        <v>1061</v>
      </c>
      <c r="G12552" s="260" t="s">
        <v>2229</v>
      </c>
      <c r="H12552" s="265" t="s">
        <v>4371</v>
      </c>
      <c r="I12552" s="265" t="s">
        <v>2170</v>
      </c>
      <c r="J12552" s="266">
        <v>-1789.22</v>
      </c>
      <c r="K12552" s="83" t="str">
        <f>IFERROR(IFERROR(VLOOKUP(I12552,'DE-PARA'!B:D,3,0),VLOOKUP(I12552,'DE-PARA'!C:D,2,0)),"NÃO ENCONTRADO")</f>
        <v>Reembolso de Rateios(-)</v>
      </c>
      <c r="L12552" s="50" t="str">
        <f>VLOOKUP(K12552,'Base -Receita-Despesa'!$B:$AS,1,FALSE)</f>
        <v>Reembolso de Rateios(-)</v>
      </c>
    </row>
    <row r="12553" spans="1:12" x14ac:dyDescent="0.3">
      <c r="A12553" s="82" t="str">
        <f t="shared" si="392"/>
        <v>2019</v>
      </c>
      <c r="B12553" s="260" t="s">
        <v>2228</v>
      </c>
      <c r="C12553" s="261" t="s">
        <v>138</v>
      </c>
      <c r="D12553" s="74" t="str">
        <f t="shared" si="393"/>
        <v>fev/2019</v>
      </c>
      <c r="E12553" s="264">
        <v>43515</v>
      </c>
      <c r="F12553" s="260">
        <v>2598536</v>
      </c>
      <c r="G12553" s="260" t="s">
        <v>2229</v>
      </c>
      <c r="H12553" s="265" t="s">
        <v>2362</v>
      </c>
      <c r="I12553" s="265" t="s">
        <v>164</v>
      </c>
      <c r="J12553" s="265">
        <v>-141.52000000000001</v>
      </c>
      <c r="K12553" s="83" t="str">
        <f>IFERROR(IFERROR(VLOOKUP(I12553,'DE-PARA'!B:D,3,0),VLOOKUP(I12553,'DE-PARA'!C:D,2,0)),"NÃO ENCONTRADO")</f>
        <v>Concessionárias (água, luz e telefone)</v>
      </c>
      <c r="L12553" s="50" t="str">
        <f>VLOOKUP(K12553,'Base -Receita-Despesa'!$B:$AS,1,FALSE)</f>
        <v>Concessionárias (água, luz e telefone)</v>
      </c>
    </row>
    <row r="12554" spans="1:12" x14ac:dyDescent="0.3">
      <c r="A12554" s="82" t="str">
        <f t="shared" si="392"/>
        <v>2019</v>
      </c>
      <c r="B12554" s="260" t="s">
        <v>2228</v>
      </c>
      <c r="C12554" s="261" t="s">
        <v>138</v>
      </c>
      <c r="D12554" s="74" t="str">
        <f t="shared" si="393"/>
        <v>fev/2019</v>
      </c>
      <c r="E12554" s="264">
        <v>43515</v>
      </c>
      <c r="F12554" s="260">
        <v>118</v>
      </c>
      <c r="G12554" s="260" t="s">
        <v>2229</v>
      </c>
      <c r="H12554" s="265" t="s">
        <v>3305</v>
      </c>
      <c r="I12554" s="265" t="s">
        <v>2198</v>
      </c>
      <c r="J12554" s="266">
        <v>-2402.56</v>
      </c>
      <c r="K12554" s="83" t="str">
        <f>IFERROR(IFERROR(VLOOKUP(I12554,'DE-PARA'!B:D,3,0),VLOOKUP(I12554,'DE-PARA'!C:D,2,0)),"NÃO ENCONTRADO")</f>
        <v>Serviços</v>
      </c>
      <c r="L12554" s="50" t="str">
        <f>VLOOKUP(K12554,'Base -Receita-Despesa'!$B:$AS,1,FALSE)</f>
        <v>Serviços</v>
      </c>
    </row>
    <row r="12555" spans="1:12" x14ac:dyDescent="0.3">
      <c r="A12555" s="82" t="str">
        <f t="shared" si="392"/>
        <v>2019</v>
      </c>
      <c r="B12555" s="260" t="s">
        <v>2228</v>
      </c>
      <c r="C12555" s="261" t="s">
        <v>138</v>
      </c>
      <c r="D12555" s="74" t="str">
        <f t="shared" si="393"/>
        <v>fev/2019</v>
      </c>
      <c r="E12555" s="264">
        <v>43515</v>
      </c>
      <c r="F12555" s="260">
        <v>2</v>
      </c>
      <c r="G12555" s="260" t="s">
        <v>2229</v>
      </c>
      <c r="H12555" s="265" t="s">
        <v>2353</v>
      </c>
      <c r="I12555" s="265" t="s">
        <v>188</v>
      </c>
      <c r="J12555" s="266">
        <v>-20358.88</v>
      </c>
      <c r="K12555" s="83" t="str">
        <f>IFERROR(IFERROR(VLOOKUP(I12555,'DE-PARA'!B:D,3,0),VLOOKUP(I12555,'DE-PARA'!C:D,2,0)),"NÃO ENCONTRADO")</f>
        <v>Serviços</v>
      </c>
      <c r="L12555" s="50" t="str">
        <f>VLOOKUP(K12555,'Base -Receita-Despesa'!$B:$AS,1,FALSE)</f>
        <v>Serviços</v>
      </c>
    </row>
    <row r="12556" spans="1:12" x14ac:dyDescent="0.3">
      <c r="A12556" s="82" t="str">
        <f t="shared" si="392"/>
        <v>2019</v>
      </c>
      <c r="B12556" s="260" t="s">
        <v>2228</v>
      </c>
      <c r="C12556" s="261" t="s">
        <v>138</v>
      </c>
      <c r="D12556" s="74" t="str">
        <f t="shared" si="393"/>
        <v>fev/2019</v>
      </c>
      <c r="E12556" s="264">
        <v>43515</v>
      </c>
      <c r="F12556" s="260">
        <v>39833</v>
      </c>
      <c r="G12556" s="260" t="s">
        <v>2229</v>
      </c>
      <c r="H12556" s="265" t="s">
        <v>2317</v>
      </c>
      <c r="I12556" s="265" t="s">
        <v>846</v>
      </c>
      <c r="J12556" s="265">
        <v>-87.47</v>
      </c>
      <c r="K12556" s="83" t="str">
        <f>IFERROR(IFERROR(VLOOKUP(I12556,'DE-PARA'!B:D,3,0),VLOOKUP(I12556,'DE-PARA'!C:D,2,0)),"NÃO ENCONTRADO")</f>
        <v>Pessoal</v>
      </c>
      <c r="L12556" s="50" t="str">
        <f>VLOOKUP(K12556,'Base -Receita-Despesa'!$B:$AS,1,FALSE)</f>
        <v>Pessoal</v>
      </c>
    </row>
    <row r="12557" spans="1:12" x14ac:dyDescent="0.3">
      <c r="A12557" s="82" t="str">
        <f t="shared" si="392"/>
        <v>2019</v>
      </c>
      <c r="B12557" s="260" t="s">
        <v>2228</v>
      </c>
      <c r="C12557" s="261" t="s">
        <v>138</v>
      </c>
      <c r="D12557" s="74" t="str">
        <f t="shared" si="393"/>
        <v>fev/2019</v>
      </c>
      <c r="E12557" s="264">
        <v>43515</v>
      </c>
      <c r="F12557" s="260">
        <v>39833</v>
      </c>
      <c r="G12557" s="260" t="s">
        <v>2229</v>
      </c>
      <c r="H12557" s="265" t="s">
        <v>2317</v>
      </c>
      <c r="I12557" s="265" t="s">
        <v>562</v>
      </c>
      <c r="J12557" s="265">
        <v>-2.87</v>
      </c>
      <c r="K12557" s="83" t="str">
        <f>IFERROR(IFERROR(VLOOKUP(I12557,'DE-PARA'!B:D,3,0),VLOOKUP(I12557,'DE-PARA'!C:D,2,0)),"NÃO ENCONTRADO")</f>
        <v>Outras Saídas</v>
      </c>
      <c r="L12557" s="50" t="str">
        <f>VLOOKUP(K12557,'Base -Receita-Despesa'!$B:$AS,1,FALSE)</f>
        <v>Outras Saídas</v>
      </c>
    </row>
    <row r="12558" spans="1:12" x14ac:dyDescent="0.3">
      <c r="A12558" s="82" t="str">
        <f t="shared" si="392"/>
        <v>2019</v>
      </c>
      <c r="B12558" s="260" t="s">
        <v>2228</v>
      </c>
      <c r="C12558" s="261" t="s">
        <v>138</v>
      </c>
      <c r="D12558" s="74" t="str">
        <f t="shared" si="393"/>
        <v>fev/2019</v>
      </c>
      <c r="E12558" s="264">
        <v>43515</v>
      </c>
      <c r="F12558" s="260">
        <v>40347</v>
      </c>
      <c r="G12558" s="260" t="s">
        <v>2229</v>
      </c>
      <c r="H12558" s="265" t="s">
        <v>2317</v>
      </c>
      <c r="I12558" s="265" t="s">
        <v>846</v>
      </c>
      <c r="J12558" s="265">
        <v>-64</v>
      </c>
      <c r="K12558" s="83" t="str">
        <f>IFERROR(IFERROR(VLOOKUP(I12558,'DE-PARA'!B:D,3,0),VLOOKUP(I12558,'DE-PARA'!C:D,2,0)),"NÃO ENCONTRADO")</f>
        <v>Pessoal</v>
      </c>
      <c r="L12558" s="50" t="str">
        <f>VLOOKUP(K12558,'Base -Receita-Despesa'!$B:$AS,1,FALSE)</f>
        <v>Pessoal</v>
      </c>
    </row>
    <row r="12559" spans="1:12" x14ac:dyDescent="0.3">
      <c r="A12559" s="82" t="str">
        <f t="shared" si="392"/>
        <v>2019</v>
      </c>
      <c r="B12559" s="260" t="s">
        <v>2228</v>
      </c>
      <c r="C12559" s="261" t="s">
        <v>138</v>
      </c>
      <c r="D12559" s="74" t="str">
        <f t="shared" si="393"/>
        <v>fev/2019</v>
      </c>
      <c r="E12559" s="264">
        <v>43515</v>
      </c>
      <c r="F12559" s="260">
        <v>40347</v>
      </c>
      <c r="G12559" s="260" t="s">
        <v>2229</v>
      </c>
      <c r="H12559" s="265" t="s">
        <v>2317</v>
      </c>
      <c r="I12559" s="265" t="s">
        <v>562</v>
      </c>
      <c r="J12559" s="265">
        <v>-1.47</v>
      </c>
      <c r="K12559" s="83" t="str">
        <f>IFERROR(IFERROR(VLOOKUP(I12559,'DE-PARA'!B:D,3,0),VLOOKUP(I12559,'DE-PARA'!C:D,2,0)),"NÃO ENCONTRADO")</f>
        <v>Outras Saídas</v>
      </c>
      <c r="L12559" s="50" t="str">
        <f>VLOOKUP(K12559,'Base -Receita-Despesa'!$B:$AS,1,FALSE)</f>
        <v>Outras Saídas</v>
      </c>
    </row>
    <row r="12560" spans="1:12" x14ac:dyDescent="0.3">
      <c r="A12560" s="82" t="str">
        <f t="shared" si="392"/>
        <v>2019</v>
      </c>
      <c r="B12560" s="260" t="s">
        <v>2228</v>
      </c>
      <c r="C12560" s="261" t="s">
        <v>138</v>
      </c>
      <c r="D12560" s="74" t="str">
        <f t="shared" si="393"/>
        <v>fev/2019</v>
      </c>
      <c r="E12560" s="264">
        <v>43515</v>
      </c>
      <c r="F12560" s="260">
        <v>6352</v>
      </c>
      <c r="G12560" s="260" t="s">
        <v>2229</v>
      </c>
      <c r="H12560" s="265" t="s">
        <v>2974</v>
      </c>
      <c r="I12560" s="265" t="s">
        <v>151</v>
      </c>
      <c r="J12560" s="265">
        <v>-620</v>
      </c>
      <c r="K12560" s="83" t="str">
        <f>IFERROR(IFERROR(VLOOKUP(I12560,'DE-PARA'!B:D,3,0),VLOOKUP(I12560,'DE-PARA'!C:D,2,0)),"NÃO ENCONTRADO")</f>
        <v>Concessionárias (água, luz e telefone)</v>
      </c>
      <c r="L12560" s="50" t="str">
        <f>VLOOKUP(K12560,'Base -Receita-Despesa'!$B:$AS,1,FALSE)</f>
        <v>Concessionárias (água, luz e telefone)</v>
      </c>
    </row>
    <row r="12561" spans="1:12" x14ac:dyDescent="0.3">
      <c r="A12561" s="82" t="str">
        <f t="shared" si="392"/>
        <v>2019</v>
      </c>
      <c r="B12561" s="260" t="s">
        <v>2228</v>
      </c>
      <c r="C12561" s="261" t="s">
        <v>138</v>
      </c>
      <c r="D12561" s="74" t="str">
        <f t="shared" si="393"/>
        <v>fev/2019</v>
      </c>
      <c r="E12561" s="264">
        <v>43515</v>
      </c>
      <c r="F12561" s="260">
        <v>19451</v>
      </c>
      <c r="G12561" s="260" t="s">
        <v>2229</v>
      </c>
      <c r="H12561" s="265" t="s">
        <v>2370</v>
      </c>
      <c r="I12561" s="265" t="s">
        <v>145</v>
      </c>
      <c r="J12561" s="266">
        <v>-4996.57</v>
      </c>
      <c r="K12561" s="83" t="str">
        <f>IFERROR(IFERROR(VLOOKUP(I12561,'DE-PARA'!B:D,3,0),VLOOKUP(I12561,'DE-PARA'!C:D,2,0)),"NÃO ENCONTRADO")</f>
        <v>Serviços</v>
      </c>
      <c r="L12561" s="50" t="str">
        <f>VLOOKUP(K12561,'Base -Receita-Despesa'!$B:$AS,1,FALSE)</f>
        <v>Serviços</v>
      </c>
    </row>
    <row r="12562" spans="1:12" x14ac:dyDescent="0.3">
      <c r="A12562" s="82" t="str">
        <f t="shared" si="392"/>
        <v>2019</v>
      </c>
      <c r="B12562" s="260" t="s">
        <v>2228</v>
      </c>
      <c r="C12562" s="261" t="s">
        <v>138</v>
      </c>
      <c r="D12562" s="74" t="str">
        <f t="shared" si="393"/>
        <v>fev/2019</v>
      </c>
      <c r="E12562" s="264">
        <v>43515</v>
      </c>
      <c r="F12562" s="260" t="s">
        <v>1070</v>
      </c>
      <c r="G12562" s="260" t="s">
        <v>2229</v>
      </c>
      <c r="H12562" s="265" t="s">
        <v>1071</v>
      </c>
      <c r="I12562" s="265" t="s">
        <v>2237</v>
      </c>
      <c r="J12562" s="266">
        <v>30127.34</v>
      </c>
      <c r="K12562" s="83" t="str">
        <f>IFERROR(IFERROR(VLOOKUP(I12562,'DE-PARA'!B:D,3,0),VLOOKUP(I12562,'DE-PARA'!C:D,2,0)),"NÃO ENCONTRADO")</f>
        <v>Entrada Conta Aplicação (+)</v>
      </c>
      <c r="L12562" s="50" t="str">
        <f>VLOOKUP(K12562,'Base -Receita-Despesa'!$B:$AS,1,FALSE)</f>
        <v>ENTRADA CONTA APLICAÇÃO (+)</v>
      </c>
    </row>
    <row r="12563" spans="1:12" x14ac:dyDescent="0.3">
      <c r="A12563" s="82" t="str">
        <f t="shared" si="392"/>
        <v>2019</v>
      </c>
      <c r="B12563" s="260" t="s">
        <v>2228</v>
      </c>
      <c r="C12563" s="261" t="s">
        <v>138</v>
      </c>
      <c r="D12563" s="74" t="str">
        <f t="shared" si="393"/>
        <v>fev/2019</v>
      </c>
      <c r="E12563" s="264">
        <v>43515</v>
      </c>
      <c r="F12563" s="260" t="s">
        <v>1261</v>
      </c>
      <c r="G12563" s="260" t="s">
        <v>2229</v>
      </c>
      <c r="H12563" s="265" t="s">
        <v>2250</v>
      </c>
      <c r="I12563" s="265" t="s">
        <v>135</v>
      </c>
      <c r="J12563" s="265">
        <v>-9.5</v>
      </c>
      <c r="K12563" s="83" t="str">
        <f>IFERROR(IFERROR(VLOOKUP(I12563,'DE-PARA'!B:D,3,0),VLOOKUP(I12563,'DE-PARA'!C:D,2,0)),"NÃO ENCONTRADO")</f>
        <v>Outras Saídas</v>
      </c>
      <c r="L12563" s="50" t="str">
        <f>VLOOKUP(K12563,'Base -Receita-Despesa'!$B:$AS,1,FALSE)</f>
        <v>Outras Saídas</v>
      </c>
    </row>
    <row r="12564" spans="1:12" x14ac:dyDescent="0.3">
      <c r="A12564" s="82" t="str">
        <f t="shared" si="392"/>
        <v>2019</v>
      </c>
      <c r="B12564" s="260" t="s">
        <v>2228</v>
      </c>
      <c r="C12564" s="261" t="s">
        <v>138</v>
      </c>
      <c r="D12564" s="74" t="str">
        <f t="shared" si="393"/>
        <v>fev/2019</v>
      </c>
      <c r="E12564" s="264">
        <v>43515</v>
      </c>
      <c r="F12564" s="260" t="s">
        <v>1261</v>
      </c>
      <c r="G12564" s="260" t="s">
        <v>2229</v>
      </c>
      <c r="H12564" s="265" t="s">
        <v>2250</v>
      </c>
      <c r="I12564" s="265" t="s">
        <v>135</v>
      </c>
      <c r="J12564" s="265">
        <v>-9.5</v>
      </c>
      <c r="K12564" s="83" t="str">
        <f>IFERROR(IFERROR(VLOOKUP(I12564,'DE-PARA'!B:D,3,0),VLOOKUP(I12564,'DE-PARA'!C:D,2,0)),"NÃO ENCONTRADO")</f>
        <v>Outras Saídas</v>
      </c>
      <c r="L12564" s="50" t="str">
        <f>VLOOKUP(K12564,'Base -Receita-Despesa'!$B:$AS,1,FALSE)</f>
        <v>Outras Saídas</v>
      </c>
    </row>
    <row r="12565" spans="1:12" x14ac:dyDescent="0.3">
      <c r="A12565" s="82" t="str">
        <f t="shared" si="392"/>
        <v>2019</v>
      </c>
      <c r="B12565" s="260" t="s">
        <v>2228</v>
      </c>
      <c r="C12565" s="261" t="s">
        <v>138</v>
      </c>
      <c r="D12565" s="74" t="str">
        <f t="shared" si="393"/>
        <v>fev/2019</v>
      </c>
      <c r="E12565" s="264">
        <v>43515</v>
      </c>
      <c r="F12565" s="260" t="s">
        <v>1261</v>
      </c>
      <c r="G12565" s="260" t="s">
        <v>2229</v>
      </c>
      <c r="H12565" s="265" t="s">
        <v>2250</v>
      </c>
      <c r="I12565" s="265" t="s">
        <v>135</v>
      </c>
      <c r="J12565" s="265">
        <v>-9.5</v>
      </c>
      <c r="K12565" s="83" t="str">
        <f>IFERROR(IFERROR(VLOOKUP(I12565,'DE-PARA'!B:D,3,0),VLOOKUP(I12565,'DE-PARA'!C:D,2,0)),"NÃO ENCONTRADO")</f>
        <v>Outras Saídas</v>
      </c>
      <c r="L12565" s="50" t="str">
        <f>VLOOKUP(K12565,'Base -Receita-Despesa'!$B:$AS,1,FALSE)</f>
        <v>Outras Saídas</v>
      </c>
    </row>
    <row r="12566" spans="1:12" x14ac:dyDescent="0.3">
      <c r="A12566" s="82" t="str">
        <f t="shared" si="392"/>
        <v>2019</v>
      </c>
      <c r="B12566" s="260" t="s">
        <v>2228</v>
      </c>
      <c r="C12566" s="261" t="s">
        <v>138</v>
      </c>
      <c r="D12566" s="74" t="str">
        <f t="shared" si="393"/>
        <v>fev/2019</v>
      </c>
      <c r="E12566" s="264">
        <v>43515</v>
      </c>
      <c r="F12566" s="260" t="s">
        <v>1261</v>
      </c>
      <c r="G12566" s="260" t="s">
        <v>2229</v>
      </c>
      <c r="H12566" s="265" t="s">
        <v>2250</v>
      </c>
      <c r="I12566" s="265" t="s">
        <v>135</v>
      </c>
      <c r="J12566" s="265">
        <v>-9.5</v>
      </c>
      <c r="K12566" s="83" t="str">
        <f>IFERROR(IFERROR(VLOOKUP(I12566,'DE-PARA'!B:D,3,0),VLOOKUP(I12566,'DE-PARA'!C:D,2,0)),"NÃO ENCONTRADO")</f>
        <v>Outras Saídas</v>
      </c>
      <c r="L12566" s="50" t="str">
        <f>VLOOKUP(K12566,'Base -Receita-Despesa'!$B:$AS,1,FALSE)</f>
        <v>Outras Saídas</v>
      </c>
    </row>
    <row r="12567" spans="1:12" x14ac:dyDescent="0.3">
      <c r="A12567" s="82" t="str">
        <f t="shared" si="392"/>
        <v>2019</v>
      </c>
      <c r="B12567" s="260" t="s">
        <v>2228</v>
      </c>
      <c r="C12567" s="261" t="s">
        <v>138</v>
      </c>
      <c r="D12567" s="74" t="str">
        <f t="shared" si="393"/>
        <v>fev/2019</v>
      </c>
      <c r="E12567" s="264">
        <v>43515</v>
      </c>
      <c r="F12567" s="260" t="s">
        <v>1261</v>
      </c>
      <c r="G12567" s="260" t="s">
        <v>2229</v>
      </c>
      <c r="H12567" s="265" t="s">
        <v>2250</v>
      </c>
      <c r="I12567" s="265" t="s">
        <v>135</v>
      </c>
      <c r="J12567" s="265">
        <v>-9.5</v>
      </c>
      <c r="K12567" s="83" t="str">
        <f>IFERROR(IFERROR(VLOOKUP(I12567,'DE-PARA'!B:D,3,0),VLOOKUP(I12567,'DE-PARA'!C:D,2,0)),"NÃO ENCONTRADO")</f>
        <v>Outras Saídas</v>
      </c>
      <c r="L12567" s="50" t="str">
        <f>VLOOKUP(K12567,'Base -Receita-Despesa'!$B:$AS,1,FALSE)</f>
        <v>Outras Saídas</v>
      </c>
    </row>
    <row r="12568" spans="1:12" x14ac:dyDescent="0.3">
      <c r="A12568" s="82" t="str">
        <f t="shared" si="392"/>
        <v>2019</v>
      </c>
      <c r="B12568" s="260" t="s">
        <v>2228</v>
      </c>
      <c r="C12568" s="261" t="s">
        <v>138</v>
      </c>
      <c r="D12568" s="74" t="str">
        <f t="shared" si="393"/>
        <v>fev/2019</v>
      </c>
      <c r="E12568" s="264">
        <v>43515</v>
      </c>
      <c r="F12568" s="260" t="s">
        <v>1261</v>
      </c>
      <c r="G12568" s="260" t="s">
        <v>2229</v>
      </c>
      <c r="H12568" s="265" t="s">
        <v>2250</v>
      </c>
      <c r="I12568" s="265" t="s">
        <v>135</v>
      </c>
      <c r="J12568" s="265">
        <v>-9.5</v>
      </c>
      <c r="K12568" s="83" t="str">
        <f>IFERROR(IFERROR(VLOOKUP(I12568,'DE-PARA'!B:D,3,0),VLOOKUP(I12568,'DE-PARA'!C:D,2,0)),"NÃO ENCONTRADO")</f>
        <v>Outras Saídas</v>
      </c>
      <c r="L12568" s="50" t="str">
        <f>VLOOKUP(K12568,'Base -Receita-Despesa'!$B:$AS,1,FALSE)</f>
        <v>Outras Saídas</v>
      </c>
    </row>
    <row r="12569" spans="1:12" x14ac:dyDescent="0.3">
      <c r="A12569" s="82" t="str">
        <f t="shared" si="392"/>
        <v>2019</v>
      </c>
      <c r="B12569" s="260" t="s">
        <v>2228</v>
      </c>
      <c r="C12569" s="261" t="s">
        <v>138</v>
      </c>
      <c r="D12569" s="74" t="str">
        <f t="shared" si="393"/>
        <v>fev/2019</v>
      </c>
      <c r="E12569" s="264">
        <v>43515</v>
      </c>
      <c r="F12569" s="260">
        <v>436412</v>
      </c>
      <c r="G12569" s="260" t="s">
        <v>2229</v>
      </c>
      <c r="H12569" s="265" t="s">
        <v>2377</v>
      </c>
      <c r="I12569" s="265" t="s">
        <v>846</v>
      </c>
      <c r="J12569" s="266">
        <v>-1842.92</v>
      </c>
      <c r="K12569" s="83" t="str">
        <f>IFERROR(IFERROR(VLOOKUP(I12569,'DE-PARA'!B:D,3,0),VLOOKUP(I12569,'DE-PARA'!C:D,2,0)),"NÃO ENCONTRADO")</f>
        <v>Pessoal</v>
      </c>
      <c r="L12569" s="50" t="str">
        <f>VLOOKUP(K12569,'Base -Receita-Despesa'!$B:$AS,1,FALSE)</f>
        <v>Pessoal</v>
      </c>
    </row>
    <row r="12570" spans="1:12" x14ac:dyDescent="0.3">
      <c r="A12570" s="82" t="str">
        <f t="shared" si="392"/>
        <v>2019</v>
      </c>
      <c r="B12570" s="260" t="s">
        <v>2240</v>
      </c>
      <c r="C12570" s="261" t="s">
        <v>138</v>
      </c>
      <c r="D12570" s="74" t="str">
        <f t="shared" si="393"/>
        <v>fev/2019</v>
      </c>
      <c r="E12570" s="264">
        <v>43516</v>
      </c>
      <c r="F12570" s="260" t="s">
        <v>4374</v>
      </c>
      <c r="G12570" s="260" t="s">
        <v>2229</v>
      </c>
      <c r="H12570" s="265" t="s">
        <v>72</v>
      </c>
      <c r="I12570" s="265" t="s">
        <v>1064</v>
      </c>
      <c r="J12570" s="266">
        <v>-348000</v>
      </c>
      <c r="K12570" s="83" t="str">
        <f>IFERROR(IFERROR(VLOOKUP(I12570,'DE-PARA'!B:D,3,0),VLOOKUP(I12570,'DE-PARA'!C:D,2,0)),"NÃO ENCONTRADO")</f>
        <v>Saídas Da C/A Por Regates (-)</v>
      </c>
      <c r="L12570" s="50" t="str">
        <f>VLOOKUP(K12570,'Base -Receita-Despesa'!$B:$AS,1,FALSE)</f>
        <v>SAÍDAS DA C/A POR REGATES (-)</v>
      </c>
    </row>
    <row r="12571" spans="1:12" x14ac:dyDescent="0.3">
      <c r="A12571" s="82" t="str">
        <f t="shared" si="392"/>
        <v>2019</v>
      </c>
      <c r="B12571" s="260" t="s">
        <v>2240</v>
      </c>
      <c r="C12571" s="261" t="s">
        <v>138</v>
      </c>
      <c r="D12571" s="74" t="str">
        <f t="shared" si="393"/>
        <v>fev/2019</v>
      </c>
      <c r="E12571" s="264">
        <v>43516</v>
      </c>
      <c r="F12571" s="260" t="s">
        <v>161</v>
      </c>
      <c r="G12571" s="260" t="s">
        <v>2229</v>
      </c>
      <c r="H12571" s="265" t="s">
        <v>161</v>
      </c>
      <c r="I12571" s="265" t="s">
        <v>2168</v>
      </c>
      <c r="J12571" s="266">
        <v>20639.419999999998</v>
      </c>
      <c r="K12571" s="83" t="str">
        <f>IFERROR(IFERROR(VLOOKUP(I12571,'DE-PARA'!B:D,3,0),VLOOKUP(I12571,'DE-PARA'!C:D,2,0)),"NÃO ENCONTRADO")</f>
        <v>Repasses Contrato de Gestão</v>
      </c>
      <c r="L12571" s="50" t="str">
        <f>VLOOKUP(K12571,'Base -Receita-Despesa'!$B:$AS,1,FALSE)</f>
        <v>Repasses Contrato de Gestão</v>
      </c>
    </row>
    <row r="12572" spans="1:12" x14ac:dyDescent="0.3">
      <c r="A12572" s="82" t="str">
        <f t="shared" si="392"/>
        <v>2019</v>
      </c>
      <c r="B12572" s="260" t="s">
        <v>2240</v>
      </c>
      <c r="C12572" s="261" t="s">
        <v>138</v>
      </c>
      <c r="D12572" s="74" t="str">
        <f t="shared" si="393"/>
        <v>fev/2019</v>
      </c>
      <c r="E12572" s="264">
        <v>43516</v>
      </c>
      <c r="F12572" s="260" t="s">
        <v>161</v>
      </c>
      <c r="G12572" s="260" t="s">
        <v>2229</v>
      </c>
      <c r="H12572" s="265" t="s">
        <v>161</v>
      </c>
      <c r="I12572" s="265" t="s">
        <v>2168</v>
      </c>
      <c r="J12572" s="266">
        <v>812331.31</v>
      </c>
      <c r="K12572" s="83" t="str">
        <f>IFERROR(IFERROR(VLOOKUP(I12572,'DE-PARA'!B:D,3,0),VLOOKUP(I12572,'DE-PARA'!C:D,2,0)),"NÃO ENCONTRADO")</f>
        <v>Repasses Contrato de Gestão</v>
      </c>
      <c r="L12572" s="50" t="str">
        <f>VLOOKUP(K12572,'Base -Receita-Despesa'!$B:$AS,1,FALSE)</f>
        <v>Repasses Contrato de Gestão</v>
      </c>
    </row>
    <row r="12573" spans="1:12" x14ac:dyDescent="0.3">
      <c r="A12573" s="82" t="str">
        <f t="shared" si="392"/>
        <v>2019</v>
      </c>
      <c r="B12573" s="260" t="s">
        <v>2240</v>
      </c>
      <c r="C12573" s="261" t="s">
        <v>138</v>
      </c>
      <c r="D12573" s="74" t="str">
        <f t="shared" si="393"/>
        <v>fev/2019</v>
      </c>
      <c r="E12573" s="264">
        <v>43516</v>
      </c>
      <c r="F12573" s="260" t="s">
        <v>161</v>
      </c>
      <c r="G12573" s="260" t="s">
        <v>2229</v>
      </c>
      <c r="H12573" s="265" t="s">
        <v>161</v>
      </c>
      <c r="I12573" s="265" t="s">
        <v>2168</v>
      </c>
      <c r="J12573" s="266">
        <v>15915.49</v>
      </c>
      <c r="K12573" s="83" t="str">
        <f>IFERROR(IFERROR(VLOOKUP(I12573,'DE-PARA'!B:D,3,0),VLOOKUP(I12573,'DE-PARA'!C:D,2,0)),"NÃO ENCONTRADO")</f>
        <v>Repasses Contrato de Gestão</v>
      </c>
      <c r="L12573" s="50" t="str">
        <f>VLOOKUP(K12573,'Base -Receita-Despesa'!$B:$AS,1,FALSE)</f>
        <v>Repasses Contrato de Gestão</v>
      </c>
    </row>
    <row r="12574" spans="1:12" x14ac:dyDescent="0.3">
      <c r="A12574" s="82" t="str">
        <f t="shared" si="392"/>
        <v>2019</v>
      </c>
      <c r="B12574" s="260" t="s">
        <v>2240</v>
      </c>
      <c r="C12574" s="261" t="s">
        <v>138</v>
      </c>
      <c r="D12574" s="74" t="str">
        <f t="shared" si="393"/>
        <v>fev/2019</v>
      </c>
      <c r="E12574" s="264">
        <v>43516</v>
      </c>
      <c r="F12574" s="260" t="s">
        <v>1061</v>
      </c>
      <c r="G12574" s="260" t="s">
        <v>2229</v>
      </c>
      <c r="H12574" s="265" t="s">
        <v>4370</v>
      </c>
      <c r="I12574" s="265" t="s">
        <v>126</v>
      </c>
      <c r="J12574" s="266">
        <v>-500000</v>
      </c>
      <c r="K12574" s="83" t="str">
        <f>IFERROR(IFERROR(VLOOKUP(I12574,'DE-PARA'!B:D,3,0),VLOOKUP(I12574,'DE-PARA'!C:D,2,0)),"NÃO ENCONTRADO")</f>
        <v>TEV – Transferências Entre Contas (Entradas)</v>
      </c>
      <c r="L12574" s="50" t="str">
        <f>VLOOKUP(K12574,'Base -Receita-Despesa'!$B:$AS,1,FALSE)</f>
        <v>TEV – Transferências Entre Contas (Entradas)</v>
      </c>
    </row>
    <row r="12575" spans="1:12" x14ac:dyDescent="0.3">
      <c r="A12575" s="82" t="str">
        <f t="shared" si="392"/>
        <v>2019</v>
      </c>
      <c r="B12575" s="260" t="s">
        <v>2228</v>
      </c>
      <c r="C12575" s="261" t="s">
        <v>138</v>
      </c>
      <c r="D12575" s="74" t="str">
        <f t="shared" si="393"/>
        <v>fev/2019</v>
      </c>
      <c r="E12575" s="264">
        <v>43516</v>
      </c>
      <c r="F12575" s="260">
        <v>2238256</v>
      </c>
      <c r="G12575" s="260" t="s">
        <v>2229</v>
      </c>
      <c r="H12575" s="265" t="s">
        <v>2684</v>
      </c>
      <c r="I12575" s="265" t="s">
        <v>145</v>
      </c>
      <c r="J12575" s="266">
        <v>-2562.9499999999998</v>
      </c>
      <c r="K12575" s="83" t="str">
        <f>IFERROR(IFERROR(VLOOKUP(I12575,'DE-PARA'!B:D,3,0),VLOOKUP(I12575,'DE-PARA'!C:D,2,0)),"NÃO ENCONTRADO")</f>
        <v>Serviços</v>
      </c>
      <c r="L12575" s="50" t="str">
        <f>VLOOKUP(K12575,'Base -Receita-Despesa'!$B:$AS,1,FALSE)</f>
        <v>Serviços</v>
      </c>
    </row>
    <row r="12576" spans="1:12" x14ac:dyDescent="0.3">
      <c r="A12576" s="82" t="str">
        <f t="shared" si="392"/>
        <v>2019</v>
      </c>
      <c r="B12576" s="260" t="s">
        <v>2228</v>
      </c>
      <c r="C12576" s="261" t="s">
        <v>138</v>
      </c>
      <c r="D12576" s="74" t="str">
        <f t="shared" si="393"/>
        <v>fev/2019</v>
      </c>
      <c r="E12576" s="264">
        <v>43516</v>
      </c>
      <c r="F12576" s="260">
        <v>2238256</v>
      </c>
      <c r="G12576" s="260" t="s">
        <v>2229</v>
      </c>
      <c r="H12576" s="265" t="s">
        <v>2684</v>
      </c>
      <c r="I12576" s="265" t="s">
        <v>562</v>
      </c>
      <c r="J12576" s="265">
        <v>-64.59</v>
      </c>
      <c r="K12576" s="83" t="str">
        <f>IFERROR(IFERROR(VLOOKUP(I12576,'DE-PARA'!B:D,3,0),VLOOKUP(I12576,'DE-PARA'!C:D,2,0)),"NÃO ENCONTRADO")</f>
        <v>Outras Saídas</v>
      </c>
      <c r="L12576" s="50" t="str">
        <f>VLOOKUP(K12576,'Base -Receita-Despesa'!$B:$AS,1,FALSE)</f>
        <v>Outras Saídas</v>
      </c>
    </row>
    <row r="12577" spans="1:12" x14ac:dyDescent="0.3">
      <c r="A12577" s="82" t="str">
        <f t="shared" si="392"/>
        <v>2019</v>
      </c>
      <c r="B12577" s="260" t="s">
        <v>2228</v>
      </c>
      <c r="C12577" s="261" t="s">
        <v>138</v>
      </c>
      <c r="D12577" s="74" t="str">
        <f t="shared" si="393"/>
        <v>fev/2019</v>
      </c>
      <c r="E12577" s="264">
        <v>43516</v>
      </c>
      <c r="F12577" s="260" t="s">
        <v>193</v>
      </c>
      <c r="G12577" s="260" t="s">
        <v>2229</v>
      </c>
      <c r="H12577" s="265" t="s">
        <v>4427</v>
      </c>
      <c r="I12577" s="265" t="s">
        <v>195</v>
      </c>
      <c r="J12577" s="266">
        <v>-124399.55</v>
      </c>
      <c r="K12577" s="83" t="str">
        <f>IFERROR(IFERROR(VLOOKUP(I12577,'DE-PARA'!B:D,3,0),VLOOKUP(I12577,'DE-PARA'!C:D,2,0)),"NÃO ENCONTRADO")</f>
        <v>Encargos sobre Folha de Pagamento</v>
      </c>
      <c r="L12577" s="50" t="str">
        <f>VLOOKUP(K12577,'Base -Receita-Despesa'!$B:$AS,1,FALSE)</f>
        <v>Encargos sobre Folha de Pagamento</v>
      </c>
    </row>
    <row r="12578" spans="1:12" x14ac:dyDescent="0.3">
      <c r="A12578" s="82" t="str">
        <f t="shared" si="392"/>
        <v>2019</v>
      </c>
      <c r="B12578" s="260" t="s">
        <v>2228</v>
      </c>
      <c r="C12578" s="261" t="s">
        <v>138</v>
      </c>
      <c r="D12578" s="74" t="str">
        <f t="shared" si="393"/>
        <v>fev/2019</v>
      </c>
      <c r="E12578" s="264">
        <v>43516</v>
      </c>
      <c r="F12578" s="260" t="s">
        <v>1061</v>
      </c>
      <c r="G12578" s="260" t="s">
        <v>2229</v>
      </c>
      <c r="H12578" s="265" t="s">
        <v>4370</v>
      </c>
      <c r="I12578" s="265" t="s">
        <v>126</v>
      </c>
      <c r="J12578" s="266">
        <v>500000</v>
      </c>
      <c r="K12578" s="83" t="str">
        <f>IFERROR(IFERROR(VLOOKUP(I12578,'DE-PARA'!B:D,3,0),VLOOKUP(I12578,'DE-PARA'!C:D,2,0)),"NÃO ENCONTRADO")</f>
        <v>TEV – Transferências Entre Contas (Entradas)</v>
      </c>
      <c r="L12578" s="50" t="str">
        <f>VLOOKUP(K12578,'Base -Receita-Despesa'!$B:$AS,1,FALSE)</f>
        <v>TEV – Transferências Entre Contas (Entradas)</v>
      </c>
    </row>
    <row r="12579" spans="1:12" x14ac:dyDescent="0.3">
      <c r="A12579" s="82" t="str">
        <f t="shared" si="392"/>
        <v>2019</v>
      </c>
      <c r="B12579" s="260" t="s">
        <v>2240</v>
      </c>
      <c r="C12579" s="261" t="s">
        <v>138</v>
      </c>
      <c r="D12579" s="74" t="str">
        <f t="shared" si="393"/>
        <v>fev/2019</v>
      </c>
      <c r="E12579" s="264">
        <v>43517</v>
      </c>
      <c r="F12579" s="260" t="s">
        <v>1070</v>
      </c>
      <c r="G12579" s="260" t="s">
        <v>2229</v>
      </c>
      <c r="H12579" s="265" t="s">
        <v>1071</v>
      </c>
      <c r="I12579" s="265" t="s">
        <v>2237</v>
      </c>
      <c r="J12579" s="266">
        <v>348000</v>
      </c>
      <c r="K12579" s="83" t="str">
        <f>IFERROR(IFERROR(VLOOKUP(I12579,'DE-PARA'!B:D,3,0),VLOOKUP(I12579,'DE-PARA'!C:D,2,0)),"NÃO ENCONTRADO")</f>
        <v>Entrada Conta Aplicação (+)</v>
      </c>
      <c r="L12579" s="50" t="str">
        <f>VLOOKUP(K12579,'Base -Receita-Despesa'!$B:$AS,1,FALSE)</f>
        <v>ENTRADA CONTA APLICAÇÃO (+)</v>
      </c>
    </row>
    <row r="12580" spans="1:12" x14ac:dyDescent="0.3">
      <c r="A12580" s="82" t="str">
        <f t="shared" si="392"/>
        <v>2019</v>
      </c>
      <c r="B12580" s="260" t="s">
        <v>2240</v>
      </c>
      <c r="C12580" s="261" t="s">
        <v>138</v>
      </c>
      <c r="D12580" s="74" t="str">
        <f t="shared" si="393"/>
        <v>fev/2019</v>
      </c>
      <c r="E12580" s="264">
        <v>43517</v>
      </c>
      <c r="F12580" s="260" t="s">
        <v>1061</v>
      </c>
      <c r="G12580" s="260" t="s">
        <v>2229</v>
      </c>
      <c r="H12580" s="265" t="s">
        <v>4370</v>
      </c>
      <c r="I12580" s="265" t="s">
        <v>126</v>
      </c>
      <c r="J12580" s="266">
        <v>-348886.22</v>
      </c>
      <c r="K12580" s="83" t="str">
        <f>IFERROR(IFERROR(VLOOKUP(I12580,'DE-PARA'!B:D,3,0),VLOOKUP(I12580,'DE-PARA'!C:D,2,0)),"NÃO ENCONTRADO")</f>
        <v>TEV – Transferências Entre Contas (Entradas)</v>
      </c>
      <c r="L12580" s="50" t="str">
        <f>VLOOKUP(K12580,'Base -Receita-Despesa'!$B:$AS,1,FALSE)</f>
        <v>TEV – Transferências Entre Contas (Entradas)</v>
      </c>
    </row>
    <row r="12581" spans="1:12" x14ac:dyDescent="0.3">
      <c r="A12581" s="82" t="str">
        <f t="shared" si="392"/>
        <v>2019</v>
      </c>
      <c r="B12581" s="260" t="s">
        <v>2228</v>
      </c>
      <c r="C12581" s="261" t="s">
        <v>138</v>
      </c>
      <c r="D12581" s="74" t="str">
        <f t="shared" si="393"/>
        <v>fev/2019</v>
      </c>
      <c r="E12581" s="264">
        <v>43517</v>
      </c>
      <c r="F12581" s="260">
        <v>7775</v>
      </c>
      <c r="G12581" s="260" t="s">
        <v>2229</v>
      </c>
      <c r="H12581" s="265" t="s">
        <v>2341</v>
      </c>
      <c r="I12581" s="265" t="s">
        <v>232</v>
      </c>
      <c r="J12581" s="265">
        <v>-409.5</v>
      </c>
      <c r="K12581" s="83" t="str">
        <f>IFERROR(IFERROR(VLOOKUP(I12581,'DE-PARA'!B:D,3,0),VLOOKUP(I12581,'DE-PARA'!C:D,2,0)),"NÃO ENCONTRADO")</f>
        <v>Materiais</v>
      </c>
      <c r="L12581" s="50" t="str">
        <f>VLOOKUP(K12581,'Base -Receita-Despesa'!$B:$AS,1,FALSE)</f>
        <v>Materiais</v>
      </c>
    </row>
    <row r="12582" spans="1:12" x14ac:dyDescent="0.3">
      <c r="A12582" s="82" t="str">
        <f t="shared" si="392"/>
        <v>2019</v>
      </c>
      <c r="B12582" s="260" t="s">
        <v>2228</v>
      </c>
      <c r="C12582" s="261" t="s">
        <v>138</v>
      </c>
      <c r="D12582" s="74" t="str">
        <f t="shared" si="393"/>
        <v>fev/2019</v>
      </c>
      <c r="E12582" s="264">
        <v>43517</v>
      </c>
      <c r="F12582" s="260">
        <v>7775</v>
      </c>
      <c r="G12582" s="260" t="s">
        <v>2229</v>
      </c>
      <c r="H12582" s="265" t="s">
        <v>2341</v>
      </c>
      <c r="I12582" s="265" t="s">
        <v>562</v>
      </c>
      <c r="J12582" s="265">
        <v>-132</v>
      </c>
      <c r="K12582" s="83" t="str">
        <f>IFERROR(IFERROR(VLOOKUP(I12582,'DE-PARA'!B:D,3,0),VLOOKUP(I12582,'DE-PARA'!C:D,2,0)),"NÃO ENCONTRADO")</f>
        <v>Outras Saídas</v>
      </c>
      <c r="L12582" s="50" t="str">
        <f>VLOOKUP(K12582,'Base -Receita-Despesa'!$B:$AS,1,FALSE)</f>
        <v>Outras Saídas</v>
      </c>
    </row>
    <row r="12583" spans="1:12" x14ac:dyDescent="0.3">
      <c r="A12583" s="82" t="str">
        <f t="shared" si="392"/>
        <v>2019</v>
      </c>
      <c r="B12583" s="260" t="s">
        <v>2228</v>
      </c>
      <c r="C12583" s="261" t="s">
        <v>138</v>
      </c>
      <c r="D12583" s="74" t="str">
        <f t="shared" si="393"/>
        <v>fev/2019</v>
      </c>
      <c r="E12583" s="264">
        <v>43517</v>
      </c>
      <c r="F12583" s="260">
        <v>21</v>
      </c>
      <c r="G12583" s="260" t="s">
        <v>2229</v>
      </c>
      <c r="H12583" s="265" t="s">
        <v>3189</v>
      </c>
      <c r="I12583" s="265" t="s">
        <v>2176</v>
      </c>
      <c r="J12583" s="266">
        <v>-4692.5</v>
      </c>
      <c r="K12583" s="83" t="str">
        <f>IFERROR(IFERROR(VLOOKUP(I12583,'DE-PARA'!B:D,3,0),VLOOKUP(I12583,'DE-PARA'!C:D,2,0)),"NÃO ENCONTRADO")</f>
        <v>Pessoal</v>
      </c>
      <c r="L12583" s="50" t="str">
        <f>VLOOKUP(K12583,'Base -Receita-Despesa'!$B:$AS,1,FALSE)</f>
        <v>Pessoal</v>
      </c>
    </row>
    <row r="12584" spans="1:12" x14ac:dyDescent="0.3">
      <c r="A12584" s="82" t="str">
        <f t="shared" si="392"/>
        <v>2019</v>
      </c>
      <c r="B12584" s="260" t="s">
        <v>2228</v>
      </c>
      <c r="C12584" s="261" t="s">
        <v>138</v>
      </c>
      <c r="D12584" s="74" t="str">
        <f t="shared" si="393"/>
        <v>fev/2019</v>
      </c>
      <c r="E12584" s="264">
        <v>43517</v>
      </c>
      <c r="F12584" s="260">
        <v>25</v>
      </c>
      <c r="G12584" s="260" t="s">
        <v>2229</v>
      </c>
      <c r="H12584" s="265" t="s">
        <v>3189</v>
      </c>
      <c r="I12584" s="265" t="s">
        <v>2176</v>
      </c>
      <c r="J12584" s="266">
        <v>-199512.06</v>
      </c>
      <c r="K12584" s="83" t="str">
        <f>IFERROR(IFERROR(VLOOKUP(I12584,'DE-PARA'!B:D,3,0),VLOOKUP(I12584,'DE-PARA'!C:D,2,0)),"NÃO ENCONTRADO")</f>
        <v>Pessoal</v>
      </c>
      <c r="L12584" s="50" t="str">
        <f>VLOOKUP(K12584,'Base -Receita-Despesa'!$B:$AS,1,FALSE)</f>
        <v>Pessoal</v>
      </c>
    </row>
    <row r="12585" spans="1:12" x14ac:dyDescent="0.3">
      <c r="A12585" s="82" t="str">
        <f t="shared" si="392"/>
        <v>2019</v>
      </c>
      <c r="B12585" s="260" t="s">
        <v>2228</v>
      </c>
      <c r="C12585" s="261" t="s">
        <v>138</v>
      </c>
      <c r="D12585" s="74" t="str">
        <f t="shared" si="393"/>
        <v>fev/2019</v>
      </c>
      <c r="E12585" s="264">
        <v>43517</v>
      </c>
      <c r="F12585" s="260">
        <v>28</v>
      </c>
      <c r="G12585" s="260" t="s">
        <v>2229</v>
      </c>
      <c r="H12585" s="265" t="s">
        <v>3189</v>
      </c>
      <c r="I12585" s="265" t="s">
        <v>2176</v>
      </c>
      <c r="J12585" s="266">
        <v>-35272.559999999998</v>
      </c>
      <c r="K12585" s="83" t="str">
        <f>IFERROR(IFERROR(VLOOKUP(I12585,'DE-PARA'!B:D,3,0),VLOOKUP(I12585,'DE-PARA'!C:D,2,0)),"NÃO ENCONTRADO")</f>
        <v>Pessoal</v>
      </c>
      <c r="L12585" s="50" t="str">
        <f>VLOOKUP(K12585,'Base -Receita-Despesa'!$B:$AS,1,FALSE)</f>
        <v>Pessoal</v>
      </c>
    </row>
    <row r="12586" spans="1:12" x14ac:dyDescent="0.3">
      <c r="A12586" s="82" t="str">
        <f t="shared" ref="A12586:A12649" si="394">IF(K12586="NÃO ENCONTRADO",0,RIGHT(D12586,4))</f>
        <v>2019</v>
      </c>
      <c r="B12586" s="260" t="s">
        <v>2228</v>
      </c>
      <c r="C12586" s="261" t="s">
        <v>138</v>
      </c>
      <c r="D12586" s="74" t="str">
        <f t="shared" si="393"/>
        <v>fev/2019</v>
      </c>
      <c r="E12586" s="264">
        <v>43517</v>
      </c>
      <c r="F12586" s="260">
        <v>1924</v>
      </c>
      <c r="G12586" s="260" t="s">
        <v>2229</v>
      </c>
      <c r="H12586" s="265" t="s">
        <v>4428</v>
      </c>
      <c r="I12586" s="265" t="s">
        <v>2217</v>
      </c>
      <c r="J12586" s="266">
        <v>-24950</v>
      </c>
      <c r="K12586" s="83" t="str">
        <f>IFERROR(IFERROR(VLOOKUP(I12586,'DE-PARA'!B:D,3,0),VLOOKUP(I12586,'DE-PARA'!C:D,2,0)),"NÃO ENCONTRADO")</f>
        <v>Investimentos</v>
      </c>
      <c r="L12586" s="50" t="str">
        <f>VLOOKUP(K12586,'Base -Receita-Despesa'!$B:$AS,1,FALSE)</f>
        <v>Investimentos</v>
      </c>
    </row>
    <row r="12587" spans="1:12" x14ac:dyDescent="0.3">
      <c r="A12587" s="82" t="str">
        <f t="shared" si="394"/>
        <v>2019</v>
      </c>
      <c r="B12587" s="260" t="s">
        <v>2228</v>
      </c>
      <c r="C12587" s="261" t="s">
        <v>138</v>
      </c>
      <c r="D12587" s="74" t="str">
        <f t="shared" si="393"/>
        <v>fev/2019</v>
      </c>
      <c r="E12587" s="264">
        <v>43517</v>
      </c>
      <c r="F12587" s="260">
        <v>10355</v>
      </c>
      <c r="G12587" s="260" t="s">
        <v>2229</v>
      </c>
      <c r="H12587" s="265" t="s">
        <v>4369</v>
      </c>
      <c r="I12587" s="265" t="s">
        <v>2183</v>
      </c>
      <c r="J12587" s="265">
        <v>153.9</v>
      </c>
      <c r="K12587" s="83" t="str">
        <f>IFERROR(IFERROR(VLOOKUP(I12587,'DE-PARA'!B:D,3,0),VLOOKUP(I12587,'DE-PARA'!C:D,2,0)),"NÃO ENCONTRADO")</f>
        <v>Materiais</v>
      </c>
      <c r="L12587" s="50" t="str">
        <f>VLOOKUP(K12587,'Base -Receita-Despesa'!$B:$AS,1,FALSE)</f>
        <v>Materiais</v>
      </c>
    </row>
    <row r="12588" spans="1:12" x14ac:dyDescent="0.3">
      <c r="A12588" s="82" t="str">
        <f t="shared" si="394"/>
        <v>2019</v>
      </c>
      <c r="B12588" s="260" t="s">
        <v>2228</v>
      </c>
      <c r="C12588" s="261" t="s">
        <v>138</v>
      </c>
      <c r="D12588" s="74" t="str">
        <f t="shared" si="393"/>
        <v>fev/2019</v>
      </c>
      <c r="E12588" s="264">
        <v>43517</v>
      </c>
      <c r="F12588" s="260">
        <v>10355</v>
      </c>
      <c r="G12588" s="260" t="s">
        <v>2229</v>
      </c>
      <c r="H12588" s="265" t="s">
        <v>4369</v>
      </c>
      <c r="I12588" s="265" t="s">
        <v>2183</v>
      </c>
      <c r="J12588" s="265">
        <v>-153.9</v>
      </c>
      <c r="K12588" s="83" t="str">
        <f>IFERROR(IFERROR(VLOOKUP(I12588,'DE-PARA'!B:D,3,0),VLOOKUP(I12588,'DE-PARA'!C:D,2,0)),"NÃO ENCONTRADO")</f>
        <v>Materiais</v>
      </c>
      <c r="L12588" s="50" t="str">
        <f>VLOOKUP(K12588,'Base -Receita-Despesa'!$B:$AS,1,FALSE)</f>
        <v>Materiais</v>
      </c>
    </row>
    <row r="12589" spans="1:12" x14ac:dyDescent="0.3">
      <c r="A12589" s="82" t="str">
        <f t="shared" si="394"/>
        <v>2019</v>
      </c>
      <c r="B12589" s="260" t="s">
        <v>2228</v>
      </c>
      <c r="C12589" s="261" t="s">
        <v>138</v>
      </c>
      <c r="D12589" s="74" t="str">
        <f t="shared" si="393"/>
        <v>fev/2019</v>
      </c>
      <c r="E12589" s="264">
        <v>43517</v>
      </c>
      <c r="F12589" s="260">
        <v>109596</v>
      </c>
      <c r="G12589" s="260" t="s">
        <v>2229</v>
      </c>
      <c r="H12589" s="265" t="s">
        <v>4429</v>
      </c>
      <c r="I12589" s="265" t="s">
        <v>241</v>
      </c>
      <c r="J12589" s="266">
        <v>-2072</v>
      </c>
      <c r="K12589" s="83" t="str">
        <f>IFERROR(IFERROR(VLOOKUP(I12589,'DE-PARA'!B:D,3,0),VLOOKUP(I12589,'DE-PARA'!C:D,2,0)),"NÃO ENCONTRADO")</f>
        <v>Serviços</v>
      </c>
      <c r="L12589" s="50" t="str">
        <f>VLOOKUP(K12589,'Base -Receita-Despesa'!$B:$AS,1,FALSE)</f>
        <v>Serviços</v>
      </c>
    </row>
    <row r="12590" spans="1:12" x14ac:dyDescent="0.3">
      <c r="A12590" s="82" t="str">
        <f t="shared" si="394"/>
        <v>2019</v>
      </c>
      <c r="B12590" s="260" t="s">
        <v>2228</v>
      </c>
      <c r="C12590" s="261" t="s">
        <v>138</v>
      </c>
      <c r="D12590" s="74" t="str">
        <f t="shared" si="393"/>
        <v>fev/2019</v>
      </c>
      <c r="E12590" s="264">
        <v>43517</v>
      </c>
      <c r="F12590" s="260">
        <v>268328</v>
      </c>
      <c r="G12590" s="260" t="s">
        <v>2229</v>
      </c>
      <c r="H12590" s="265" t="s">
        <v>4388</v>
      </c>
      <c r="I12590" s="265" t="s">
        <v>2182</v>
      </c>
      <c r="J12590" s="266">
        <v>-1511.47</v>
      </c>
      <c r="K12590" s="83" t="str">
        <f>IFERROR(IFERROR(VLOOKUP(I12590,'DE-PARA'!B:D,3,0),VLOOKUP(I12590,'DE-PARA'!C:D,2,0)),"NÃO ENCONTRADO")</f>
        <v>Materiais</v>
      </c>
      <c r="L12590" s="50" t="str">
        <f>VLOOKUP(K12590,'Base -Receita-Despesa'!$B:$AS,1,FALSE)</f>
        <v>Materiais</v>
      </c>
    </row>
    <row r="12591" spans="1:12" x14ac:dyDescent="0.3">
      <c r="A12591" s="82" t="str">
        <f t="shared" si="394"/>
        <v>2019</v>
      </c>
      <c r="B12591" s="260" t="s">
        <v>2228</v>
      </c>
      <c r="C12591" s="261" t="s">
        <v>138</v>
      </c>
      <c r="D12591" s="74" t="str">
        <f t="shared" si="393"/>
        <v>fev/2019</v>
      </c>
      <c r="E12591" s="264">
        <v>43517</v>
      </c>
      <c r="F12591" s="260">
        <v>268328</v>
      </c>
      <c r="G12591" s="260" t="s">
        <v>2229</v>
      </c>
      <c r="H12591" s="265" t="s">
        <v>4388</v>
      </c>
      <c r="I12591" s="265" t="s">
        <v>562</v>
      </c>
      <c r="J12591" s="265">
        <v>-218.8</v>
      </c>
      <c r="K12591" s="83" t="str">
        <f>IFERROR(IFERROR(VLOOKUP(I12591,'DE-PARA'!B:D,3,0),VLOOKUP(I12591,'DE-PARA'!C:D,2,0)),"NÃO ENCONTRADO")</f>
        <v>Outras Saídas</v>
      </c>
      <c r="L12591" s="50" t="str">
        <f>VLOOKUP(K12591,'Base -Receita-Despesa'!$B:$AS,1,FALSE)</f>
        <v>Outras Saídas</v>
      </c>
    </row>
    <row r="12592" spans="1:12" x14ac:dyDescent="0.3">
      <c r="A12592" s="82" t="str">
        <f t="shared" si="394"/>
        <v>2019</v>
      </c>
      <c r="B12592" s="260" t="s">
        <v>2228</v>
      </c>
      <c r="C12592" s="261" t="s">
        <v>138</v>
      </c>
      <c r="D12592" s="74" t="str">
        <f t="shared" si="393"/>
        <v>fev/2019</v>
      </c>
      <c r="E12592" s="264">
        <v>43517</v>
      </c>
      <c r="F12592" s="260" t="s">
        <v>1261</v>
      </c>
      <c r="G12592" s="260" t="s">
        <v>2229</v>
      </c>
      <c r="H12592" s="265" t="s">
        <v>2250</v>
      </c>
      <c r="I12592" s="265" t="s">
        <v>135</v>
      </c>
      <c r="J12592" s="265">
        <v>-9.5</v>
      </c>
      <c r="K12592" s="83" t="str">
        <f>IFERROR(IFERROR(VLOOKUP(I12592,'DE-PARA'!B:D,3,0),VLOOKUP(I12592,'DE-PARA'!C:D,2,0)),"NÃO ENCONTRADO")</f>
        <v>Outras Saídas</v>
      </c>
      <c r="L12592" s="50" t="str">
        <f>VLOOKUP(K12592,'Base -Receita-Despesa'!$B:$AS,1,FALSE)</f>
        <v>Outras Saídas</v>
      </c>
    </row>
    <row r="12593" spans="1:12" x14ac:dyDescent="0.3">
      <c r="A12593" s="82" t="str">
        <f t="shared" si="394"/>
        <v>2019</v>
      </c>
      <c r="B12593" s="260" t="s">
        <v>2228</v>
      </c>
      <c r="C12593" s="261" t="s">
        <v>138</v>
      </c>
      <c r="D12593" s="74" t="str">
        <f t="shared" si="393"/>
        <v>fev/2019</v>
      </c>
      <c r="E12593" s="264">
        <v>43517</v>
      </c>
      <c r="F12593" s="260" t="s">
        <v>1261</v>
      </c>
      <c r="G12593" s="260" t="s">
        <v>2229</v>
      </c>
      <c r="H12593" s="265" t="s">
        <v>2250</v>
      </c>
      <c r="I12593" s="265" t="s">
        <v>135</v>
      </c>
      <c r="J12593" s="265">
        <v>-9.5</v>
      </c>
      <c r="K12593" s="83" t="str">
        <f>IFERROR(IFERROR(VLOOKUP(I12593,'DE-PARA'!B:D,3,0),VLOOKUP(I12593,'DE-PARA'!C:D,2,0)),"NÃO ENCONTRADO")</f>
        <v>Outras Saídas</v>
      </c>
      <c r="L12593" s="50" t="str">
        <f>VLOOKUP(K12593,'Base -Receita-Despesa'!$B:$AS,1,FALSE)</f>
        <v>Outras Saídas</v>
      </c>
    </row>
    <row r="12594" spans="1:12" x14ac:dyDescent="0.3">
      <c r="A12594" s="82" t="str">
        <f t="shared" si="394"/>
        <v>2019</v>
      </c>
      <c r="B12594" s="260" t="s">
        <v>2228</v>
      </c>
      <c r="C12594" s="261" t="s">
        <v>138</v>
      </c>
      <c r="D12594" s="74" t="str">
        <f t="shared" si="393"/>
        <v>fev/2019</v>
      </c>
      <c r="E12594" s="264">
        <v>43517</v>
      </c>
      <c r="F12594" s="260" t="s">
        <v>1261</v>
      </c>
      <c r="G12594" s="260" t="s">
        <v>2229</v>
      </c>
      <c r="H12594" s="265" t="s">
        <v>2250</v>
      </c>
      <c r="I12594" s="265" t="s">
        <v>135</v>
      </c>
      <c r="J12594" s="265">
        <v>-9.5</v>
      </c>
      <c r="K12594" s="83" t="str">
        <f>IFERROR(IFERROR(VLOOKUP(I12594,'DE-PARA'!B:D,3,0),VLOOKUP(I12594,'DE-PARA'!C:D,2,0)),"NÃO ENCONTRADO")</f>
        <v>Outras Saídas</v>
      </c>
      <c r="L12594" s="50" t="str">
        <f>VLOOKUP(K12594,'Base -Receita-Despesa'!$B:$AS,1,FALSE)</f>
        <v>Outras Saídas</v>
      </c>
    </row>
    <row r="12595" spans="1:12" x14ac:dyDescent="0.3">
      <c r="A12595" s="82" t="str">
        <f t="shared" si="394"/>
        <v>2019</v>
      </c>
      <c r="B12595" s="260" t="s">
        <v>2228</v>
      </c>
      <c r="C12595" s="261" t="s">
        <v>138</v>
      </c>
      <c r="D12595" s="74" t="str">
        <f t="shared" si="393"/>
        <v>fev/2019</v>
      </c>
      <c r="E12595" s="264">
        <v>43517</v>
      </c>
      <c r="F12595" s="260" t="s">
        <v>1261</v>
      </c>
      <c r="G12595" s="260" t="s">
        <v>2229</v>
      </c>
      <c r="H12595" s="265" t="s">
        <v>2250</v>
      </c>
      <c r="I12595" s="265" t="s">
        <v>135</v>
      </c>
      <c r="J12595" s="265">
        <v>-9.5</v>
      </c>
      <c r="K12595" s="83" t="str">
        <f>IFERROR(IFERROR(VLOOKUP(I12595,'DE-PARA'!B:D,3,0),VLOOKUP(I12595,'DE-PARA'!C:D,2,0)),"NÃO ENCONTRADO")</f>
        <v>Outras Saídas</v>
      </c>
      <c r="L12595" s="50" t="str">
        <f>VLOOKUP(K12595,'Base -Receita-Despesa'!$B:$AS,1,FALSE)</f>
        <v>Outras Saídas</v>
      </c>
    </row>
    <row r="12596" spans="1:12" x14ac:dyDescent="0.3">
      <c r="A12596" s="82" t="str">
        <f t="shared" si="394"/>
        <v>2019</v>
      </c>
      <c r="B12596" s="260" t="s">
        <v>2228</v>
      </c>
      <c r="C12596" s="261" t="s">
        <v>138</v>
      </c>
      <c r="D12596" s="74" t="str">
        <f t="shared" si="393"/>
        <v>fev/2019</v>
      </c>
      <c r="E12596" s="264">
        <v>43517</v>
      </c>
      <c r="F12596" s="260" t="s">
        <v>1261</v>
      </c>
      <c r="G12596" s="260" t="s">
        <v>2229</v>
      </c>
      <c r="H12596" s="265" t="s">
        <v>2250</v>
      </c>
      <c r="I12596" s="265" t="s">
        <v>135</v>
      </c>
      <c r="J12596" s="265">
        <v>-9.5</v>
      </c>
      <c r="K12596" s="83" t="str">
        <f>IFERROR(IFERROR(VLOOKUP(I12596,'DE-PARA'!B:D,3,0),VLOOKUP(I12596,'DE-PARA'!C:D,2,0)),"NÃO ENCONTRADO")</f>
        <v>Outras Saídas</v>
      </c>
      <c r="L12596" s="50" t="str">
        <f>VLOOKUP(K12596,'Base -Receita-Despesa'!$B:$AS,1,FALSE)</f>
        <v>Outras Saídas</v>
      </c>
    </row>
    <row r="12597" spans="1:12" x14ac:dyDescent="0.3">
      <c r="A12597" s="82" t="str">
        <f t="shared" si="394"/>
        <v>2019</v>
      </c>
      <c r="B12597" s="260" t="s">
        <v>2228</v>
      </c>
      <c r="C12597" s="261" t="s">
        <v>138</v>
      </c>
      <c r="D12597" s="74" t="str">
        <f t="shared" si="393"/>
        <v>fev/2019</v>
      </c>
      <c r="E12597" s="264">
        <v>43517</v>
      </c>
      <c r="F12597" s="260" t="s">
        <v>1261</v>
      </c>
      <c r="G12597" s="260" t="s">
        <v>2229</v>
      </c>
      <c r="H12597" s="265" t="s">
        <v>2250</v>
      </c>
      <c r="I12597" s="265" t="s">
        <v>135</v>
      </c>
      <c r="J12597" s="265">
        <v>-9.5</v>
      </c>
      <c r="K12597" s="83" t="str">
        <f>IFERROR(IFERROR(VLOOKUP(I12597,'DE-PARA'!B:D,3,0),VLOOKUP(I12597,'DE-PARA'!C:D,2,0)),"NÃO ENCONTRADO")</f>
        <v>Outras Saídas</v>
      </c>
      <c r="L12597" s="50" t="str">
        <f>VLOOKUP(K12597,'Base -Receita-Despesa'!$B:$AS,1,FALSE)</f>
        <v>Outras Saídas</v>
      </c>
    </row>
    <row r="12598" spans="1:12" x14ac:dyDescent="0.3">
      <c r="A12598" s="82" t="str">
        <f t="shared" si="394"/>
        <v>2019</v>
      </c>
      <c r="B12598" s="260" t="s">
        <v>2228</v>
      </c>
      <c r="C12598" s="261" t="s">
        <v>138</v>
      </c>
      <c r="D12598" s="74" t="str">
        <f t="shared" si="393"/>
        <v>fev/2019</v>
      </c>
      <c r="E12598" s="264">
        <v>43517</v>
      </c>
      <c r="F12598" s="260" t="s">
        <v>1261</v>
      </c>
      <c r="G12598" s="260" t="s">
        <v>2229</v>
      </c>
      <c r="H12598" s="265" t="s">
        <v>2250</v>
      </c>
      <c r="I12598" s="265" t="s">
        <v>135</v>
      </c>
      <c r="J12598" s="265">
        <v>-9.5</v>
      </c>
      <c r="K12598" s="83" t="str">
        <f>IFERROR(IFERROR(VLOOKUP(I12598,'DE-PARA'!B:D,3,0),VLOOKUP(I12598,'DE-PARA'!C:D,2,0)),"NÃO ENCONTRADO")</f>
        <v>Outras Saídas</v>
      </c>
      <c r="L12598" s="50" t="str">
        <f>VLOOKUP(K12598,'Base -Receita-Despesa'!$B:$AS,1,FALSE)</f>
        <v>Outras Saídas</v>
      </c>
    </row>
    <row r="12599" spans="1:12" x14ac:dyDescent="0.3">
      <c r="A12599" s="82" t="str">
        <f t="shared" si="394"/>
        <v>2019</v>
      </c>
      <c r="B12599" s="260" t="s">
        <v>2228</v>
      </c>
      <c r="C12599" s="261" t="s">
        <v>138</v>
      </c>
      <c r="D12599" s="74" t="str">
        <f t="shared" si="393"/>
        <v>fev/2019</v>
      </c>
      <c r="E12599" s="264">
        <v>43517</v>
      </c>
      <c r="F12599" s="260" t="s">
        <v>1061</v>
      </c>
      <c r="G12599" s="260" t="s">
        <v>2229</v>
      </c>
      <c r="H12599" s="265" t="s">
        <v>4370</v>
      </c>
      <c r="I12599" s="265" t="s">
        <v>126</v>
      </c>
      <c r="J12599" s="266">
        <v>348886.22</v>
      </c>
      <c r="K12599" s="83" t="str">
        <f>IFERROR(IFERROR(VLOOKUP(I12599,'DE-PARA'!B:D,3,0),VLOOKUP(I12599,'DE-PARA'!C:D,2,0)),"NÃO ENCONTRADO")</f>
        <v>TEV – Transferências Entre Contas (Entradas)</v>
      </c>
      <c r="L12599" s="50" t="str">
        <f>VLOOKUP(K12599,'Base -Receita-Despesa'!$B:$AS,1,FALSE)</f>
        <v>TEV – Transferências Entre Contas (Entradas)</v>
      </c>
    </row>
    <row r="12600" spans="1:12" x14ac:dyDescent="0.3">
      <c r="A12600" s="82" t="str">
        <f t="shared" si="394"/>
        <v>2019</v>
      </c>
      <c r="B12600" s="260" t="s">
        <v>2228</v>
      </c>
      <c r="C12600" s="261" t="s">
        <v>138</v>
      </c>
      <c r="D12600" s="74" t="str">
        <f t="shared" si="393"/>
        <v>fev/2019</v>
      </c>
      <c r="E12600" s="264">
        <v>43518</v>
      </c>
      <c r="F12600" s="260">
        <v>6932</v>
      </c>
      <c r="G12600" s="260" t="s">
        <v>2229</v>
      </c>
      <c r="H12600" s="265" t="s">
        <v>202</v>
      </c>
      <c r="I12600" s="265" t="s">
        <v>2209</v>
      </c>
      <c r="J12600" s="266">
        <v>-5083.75</v>
      </c>
      <c r="K12600" s="83" t="str">
        <f>IFERROR(IFERROR(VLOOKUP(I12600,'DE-PARA'!B:D,3,0),VLOOKUP(I12600,'DE-PARA'!C:D,2,0)),"NÃO ENCONTRADO")</f>
        <v>Despesas com Viagens</v>
      </c>
      <c r="L12600" s="50" t="str">
        <f>VLOOKUP(K12600,'Base -Receita-Despesa'!$B:$AS,1,FALSE)</f>
        <v>Despesas com Viagens</v>
      </c>
    </row>
    <row r="12601" spans="1:12" x14ac:dyDescent="0.3">
      <c r="A12601" s="82" t="str">
        <f t="shared" si="394"/>
        <v>2019</v>
      </c>
      <c r="B12601" s="260" t="s">
        <v>2228</v>
      </c>
      <c r="C12601" s="261" t="s">
        <v>138</v>
      </c>
      <c r="D12601" s="74" t="str">
        <f t="shared" si="393"/>
        <v>fev/2019</v>
      </c>
      <c r="E12601" s="264">
        <v>43518</v>
      </c>
      <c r="F12601" s="260">
        <v>4144</v>
      </c>
      <c r="G12601" s="260" t="s">
        <v>2229</v>
      </c>
      <c r="H12601" s="265" t="s">
        <v>2335</v>
      </c>
      <c r="I12601" s="265" t="s">
        <v>200</v>
      </c>
      <c r="J12601" s="266">
        <v>-63059.7</v>
      </c>
      <c r="K12601" s="83" t="str">
        <f>IFERROR(IFERROR(VLOOKUP(I12601,'DE-PARA'!B:D,3,0),VLOOKUP(I12601,'DE-PARA'!C:D,2,0)),"NÃO ENCONTRADO")</f>
        <v>Serviços</v>
      </c>
      <c r="L12601" s="50" t="str">
        <f>VLOOKUP(K12601,'Base -Receita-Despesa'!$B:$AS,1,FALSE)</f>
        <v>Serviços</v>
      </c>
    </row>
    <row r="12602" spans="1:12" x14ac:dyDescent="0.3">
      <c r="A12602" s="82" t="str">
        <f t="shared" si="394"/>
        <v>2019</v>
      </c>
      <c r="B12602" s="260" t="s">
        <v>2228</v>
      </c>
      <c r="C12602" s="261" t="s">
        <v>138</v>
      </c>
      <c r="D12602" s="74" t="str">
        <f t="shared" si="393"/>
        <v>fev/2019</v>
      </c>
      <c r="E12602" s="264">
        <v>43518</v>
      </c>
      <c r="F12602" s="260">
        <v>14973</v>
      </c>
      <c r="G12602" s="260" t="s">
        <v>2229</v>
      </c>
      <c r="H12602" s="265" t="s">
        <v>4384</v>
      </c>
      <c r="I12602" s="265" t="s">
        <v>200</v>
      </c>
      <c r="J12602" s="266">
        <v>-8355.51</v>
      </c>
      <c r="K12602" s="83" t="str">
        <f>IFERROR(IFERROR(VLOOKUP(I12602,'DE-PARA'!B:D,3,0),VLOOKUP(I12602,'DE-PARA'!C:D,2,0)),"NÃO ENCONTRADO")</f>
        <v>Serviços</v>
      </c>
      <c r="L12602" s="50" t="str">
        <f>VLOOKUP(K12602,'Base -Receita-Despesa'!$B:$AS,1,FALSE)</f>
        <v>Serviços</v>
      </c>
    </row>
    <row r="12603" spans="1:12" x14ac:dyDescent="0.3">
      <c r="A12603" s="82" t="str">
        <f t="shared" si="394"/>
        <v>2019</v>
      </c>
      <c r="B12603" s="260" t="s">
        <v>2228</v>
      </c>
      <c r="C12603" s="261" t="s">
        <v>138</v>
      </c>
      <c r="D12603" s="74" t="str">
        <f t="shared" si="393"/>
        <v>fev/2019</v>
      </c>
      <c r="E12603" s="264">
        <v>43518</v>
      </c>
      <c r="F12603" s="260">
        <v>11329</v>
      </c>
      <c r="G12603" s="260" t="s">
        <v>2229</v>
      </c>
      <c r="H12603" s="265" t="s">
        <v>4215</v>
      </c>
      <c r="I12603" s="265" t="s">
        <v>2181</v>
      </c>
      <c r="J12603" s="266">
        <v>-8375.9</v>
      </c>
      <c r="K12603" s="83" t="str">
        <f>IFERROR(IFERROR(VLOOKUP(I12603,'DE-PARA'!B:D,3,0),VLOOKUP(I12603,'DE-PARA'!C:D,2,0)),"NÃO ENCONTRADO")</f>
        <v>Materiais</v>
      </c>
      <c r="L12603" s="50" t="str">
        <f>VLOOKUP(K12603,'Base -Receita-Despesa'!$B:$AS,1,FALSE)</f>
        <v>Materiais</v>
      </c>
    </row>
    <row r="12604" spans="1:12" x14ac:dyDescent="0.3">
      <c r="A12604" s="82" t="str">
        <f t="shared" si="394"/>
        <v>2019</v>
      </c>
      <c r="B12604" s="260" t="s">
        <v>2228</v>
      </c>
      <c r="C12604" s="261" t="s">
        <v>138</v>
      </c>
      <c r="D12604" s="74" t="str">
        <f t="shared" si="393"/>
        <v>fev/2019</v>
      </c>
      <c r="E12604" s="264">
        <v>43518</v>
      </c>
      <c r="F12604" s="260" t="s">
        <v>208</v>
      </c>
      <c r="G12604" s="260" t="s">
        <v>2229</v>
      </c>
      <c r="H12604" s="265" t="s">
        <v>4399</v>
      </c>
      <c r="I12604" s="265" t="s">
        <v>160</v>
      </c>
      <c r="J12604" s="265">
        <v>-186.11</v>
      </c>
      <c r="K12604" s="83" t="str">
        <f>IFERROR(IFERROR(VLOOKUP(I12604,'DE-PARA'!B:D,3,0),VLOOKUP(I12604,'DE-PARA'!C:D,2,0)),"NÃO ENCONTRADO")</f>
        <v>Outras Saídas</v>
      </c>
      <c r="L12604" s="50" t="str">
        <f>VLOOKUP(K12604,'Base -Receita-Despesa'!$B:$AS,1,FALSE)</f>
        <v>Outras Saídas</v>
      </c>
    </row>
    <row r="12605" spans="1:12" x14ac:dyDescent="0.3">
      <c r="A12605" s="82" t="str">
        <f t="shared" si="394"/>
        <v>2019</v>
      </c>
      <c r="B12605" s="260" t="s">
        <v>2228</v>
      </c>
      <c r="C12605" s="261" t="s">
        <v>138</v>
      </c>
      <c r="D12605" s="74" t="str">
        <f t="shared" si="393"/>
        <v>fev/2019</v>
      </c>
      <c r="E12605" s="264">
        <v>43518</v>
      </c>
      <c r="F12605" s="260" t="s">
        <v>437</v>
      </c>
      <c r="G12605" s="260" t="s">
        <v>2229</v>
      </c>
      <c r="H12605" s="265" t="s">
        <v>2362</v>
      </c>
      <c r="I12605" s="265" t="s">
        <v>439</v>
      </c>
      <c r="J12605" s="265">
        <v>-954</v>
      </c>
      <c r="K12605" s="83" t="str">
        <f>IFERROR(IFERROR(VLOOKUP(I12605,'DE-PARA'!B:D,3,0),VLOOKUP(I12605,'DE-PARA'!C:D,2,0)),"NÃO ENCONTRADO")</f>
        <v>Aluguéis</v>
      </c>
      <c r="L12605" s="50" t="str">
        <f>VLOOKUP(K12605,'Base -Receita-Despesa'!$B:$AS,1,FALSE)</f>
        <v>Aluguéis</v>
      </c>
    </row>
    <row r="12606" spans="1:12" x14ac:dyDescent="0.3">
      <c r="A12606" s="82" t="str">
        <f t="shared" si="394"/>
        <v>2019</v>
      </c>
      <c r="B12606" s="260" t="s">
        <v>2228</v>
      </c>
      <c r="C12606" s="261" t="s">
        <v>138</v>
      </c>
      <c r="D12606" s="74" t="str">
        <f t="shared" si="393"/>
        <v>fev/2019</v>
      </c>
      <c r="E12606" s="264">
        <v>43518</v>
      </c>
      <c r="F12606" s="260">
        <v>184</v>
      </c>
      <c r="G12606" s="260" t="s">
        <v>2229</v>
      </c>
      <c r="H12606" s="265" t="s">
        <v>212</v>
      </c>
      <c r="I12606" s="265" t="s">
        <v>213</v>
      </c>
      <c r="J12606" s="266">
        <v>-7000</v>
      </c>
      <c r="K12606" s="83" t="str">
        <f>IFERROR(IFERROR(VLOOKUP(I12606,'DE-PARA'!B:D,3,0),VLOOKUP(I12606,'DE-PARA'!C:D,2,0)),"NÃO ENCONTRADO")</f>
        <v>Serviços</v>
      </c>
      <c r="L12606" s="50" t="str">
        <f>VLOOKUP(K12606,'Base -Receita-Despesa'!$B:$AS,1,FALSE)</f>
        <v>Serviços</v>
      </c>
    </row>
    <row r="12607" spans="1:12" x14ac:dyDescent="0.3">
      <c r="A12607" s="82" t="str">
        <f t="shared" si="394"/>
        <v>2019</v>
      </c>
      <c r="B12607" s="260" t="s">
        <v>2228</v>
      </c>
      <c r="C12607" s="261" t="s">
        <v>138</v>
      </c>
      <c r="D12607" s="74" t="str">
        <f t="shared" si="393"/>
        <v>fev/2019</v>
      </c>
      <c r="E12607" s="264">
        <v>43518</v>
      </c>
      <c r="F12607" s="260" t="s">
        <v>4430</v>
      </c>
      <c r="G12607" s="260" t="s">
        <v>2229</v>
      </c>
      <c r="H12607" s="265" t="s">
        <v>4431</v>
      </c>
      <c r="I12607" s="265" t="s">
        <v>195</v>
      </c>
      <c r="J12607" s="266">
        <v>-102500.01</v>
      </c>
      <c r="K12607" s="83" t="str">
        <f>IFERROR(IFERROR(VLOOKUP(I12607,'DE-PARA'!B:D,3,0),VLOOKUP(I12607,'DE-PARA'!C:D,2,0)),"NÃO ENCONTRADO")</f>
        <v>Encargos sobre Folha de Pagamento</v>
      </c>
      <c r="L12607" s="50" t="str">
        <f>VLOOKUP(K12607,'Base -Receita-Despesa'!$B:$AS,1,FALSE)</f>
        <v>Encargos sobre Folha de Pagamento</v>
      </c>
    </row>
    <row r="12608" spans="1:12" x14ac:dyDescent="0.3">
      <c r="A12608" s="82" t="str">
        <f t="shared" si="394"/>
        <v>2019</v>
      </c>
      <c r="B12608" s="260" t="s">
        <v>2228</v>
      </c>
      <c r="C12608" s="261" t="s">
        <v>138</v>
      </c>
      <c r="D12608" s="74" t="str">
        <f t="shared" si="393"/>
        <v>fev/2019</v>
      </c>
      <c r="E12608" s="264">
        <v>43518</v>
      </c>
      <c r="F12608" s="260" t="s">
        <v>4430</v>
      </c>
      <c r="G12608" s="260" t="s">
        <v>2229</v>
      </c>
      <c r="H12608" s="265" t="s">
        <v>4431</v>
      </c>
      <c r="I12608" s="265" t="s">
        <v>562</v>
      </c>
      <c r="J12608" s="266">
        <v>-22078.5</v>
      </c>
      <c r="K12608" s="83" t="str">
        <f>IFERROR(IFERROR(VLOOKUP(I12608,'DE-PARA'!B:D,3,0),VLOOKUP(I12608,'DE-PARA'!C:D,2,0)),"NÃO ENCONTRADO")</f>
        <v>Outras Saídas</v>
      </c>
      <c r="L12608" s="50" t="str">
        <f>VLOOKUP(K12608,'Base -Receita-Despesa'!$B:$AS,1,FALSE)</f>
        <v>Outras Saídas</v>
      </c>
    </row>
    <row r="12609" spans="1:12" x14ac:dyDescent="0.3">
      <c r="A12609" s="82" t="str">
        <f t="shared" si="394"/>
        <v>2019</v>
      </c>
      <c r="B12609" s="260" t="s">
        <v>2228</v>
      </c>
      <c r="C12609" s="261" t="s">
        <v>138</v>
      </c>
      <c r="D12609" s="74" t="str">
        <f t="shared" si="393"/>
        <v>fev/2019</v>
      </c>
      <c r="E12609" s="264">
        <v>43518</v>
      </c>
      <c r="F12609" s="260">
        <v>35387</v>
      </c>
      <c r="G12609" s="260" t="s">
        <v>2229</v>
      </c>
      <c r="H12609" s="265" t="s">
        <v>4380</v>
      </c>
      <c r="I12609" s="265" t="s">
        <v>120</v>
      </c>
      <c r="J12609" s="266">
        <v>1500</v>
      </c>
      <c r="K12609" s="83" t="str">
        <f>IFERROR(IFERROR(VLOOKUP(I12609,'DE-PARA'!B:D,3,0),VLOOKUP(I12609,'DE-PARA'!C:D,2,0)),"NÃO ENCONTRADO")</f>
        <v>Serviços</v>
      </c>
      <c r="L12609" s="50" t="str">
        <f>VLOOKUP(K12609,'Base -Receita-Despesa'!$B:$AS,1,FALSE)</f>
        <v>Serviços</v>
      </c>
    </row>
    <row r="12610" spans="1:12" x14ac:dyDescent="0.3">
      <c r="A12610" s="82" t="str">
        <f t="shared" si="394"/>
        <v>2019</v>
      </c>
      <c r="B12610" s="260" t="s">
        <v>2228</v>
      </c>
      <c r="C12610" s="261" t="s">
        <v>138</v>
      </c>
      <c r="D12610" s="74" t="str">
        <f t="shared" si="393"/>
        <v>fev/2019</v>
      </c>
      <c r="E12610" s="264">
        <v>43518</v>
      </c>
      <c r="F12610" s="260">
        <v>35387</v>
      </c>
      <c r="G12610" s="260" t="s">
        <v>2229</v>
      </c>
      <c r="H12610" s="265" t="s">
        <v>4380</v>
      </c>
      <c r="I12610" s="265" t="s">
        <v>120</v>
      </c>
      <c r="J12610" s="266">
        <v>-1500</v>
      </c>
      <c r="K12610" s="83" t="str">
        <f>IFERROR(IFERROR(VLOOKUP(I12610,'DE-PARA'!B:D,3,0),VLOOKUP(I12610,'DE-PARA'!C:D,2,0)),"NÃO ENCONTRADO")</f>
        <v>Serviços</v>
      </c>
      <c r="L12610" s="50" t="str">
        <f>VLOOKUP(K12610,'Base -Receita-Despesa'!$B:$AS,1,FALSE)</f>
        <v>Serviços</v>
      </c>
    </row>
    <row r="12611" spans="1:12" x14ac:dyDescent="0.3">
      <c r="A12611" s="82" t="str">
        <f t="shared" si="394"/>
        <v>2019</v>
      </c>
      <c r="B12611" s="260" t="s">
        <v>2228</v>
      </c>
      <c r="C12611" s="261" t="s">
        <v>138</v>
      </c>
      <c r="D12611" s="74" t="str">
        <f t="shared" si="393"/>
        <v>fev/2019</v>
      </c>
      <c r="E12611" s="264">
        <v>43518</v>
      </c>
      <c r="F12611" s="260" t="s">
        <v>208</v>
      </c>
      <c r="G12611" s="260" t="s">
        <v>2229</v>
      </c>
      <c r="H12611" s="265" t="s">
        <v>2761</v>
      </c>
      <c r="I12611" s="265" t="s">
        <v>160</v>
      </c>
      <c r="J12611" s="265">
        <v>-42.7</v>
      </c>
      <c r="K12611" s="83" t="str">
        <f>IFERROR(IFERROR(VLOOKUP(I12611,'DE-PARA'!B:D,3,0),VLOOKUP(I12611,'DE-PARA'!C:D,2,0)),"NÃO ENCONTRADO")</f>
        <v>Outras Saídas</v>
      </c>
      <c r="L12611" s="50" t="str">
        <f>VLOOKUP(K12611,'Base -Receita-Despesa'!$B:$AS,1,FALSE)</f>
        <v>Outras Saídas</v>
      </c>
    </row>
    <row r="12612" spans="1:12" x14ac:dyDescent="0.3">
      <c r="A12612" s="82" t="str">
        <f t="shared" si="394"/>
        <v>2019</v>
      </c>
      <c r="B12612" s="260" t="s">
        <v>2228</v>
      </c>
      <c r="C12612" s="261" t="s">
        <v>138</v>
      </c>
      <c r="D12612" s="74" t="str">
        <f t="shared" ref="D12612:D12675" si="395">TEXT(E12612,"mmm/aaaa")</f>
        <v>fev/2019</v>
      </c>
      <c r="E12612" s="264">
        <v>43518</v>
      </c>
      <c r="F12612" s="260">
        <v>157</v>
      </c>
      <c r="G12612" s="260" t="s">
        <v>2229</v>
      </c>
      <c r="H12612" s="265" t="s">
        <v>4393</v>
      </c>
      <c r="I12612" s="265" t="s">
        <v>116</v>
      </c>
      <c r="J12612" s="266">
        <v>-4174.0600000000004</v>
      </c>
      <c r="K12612" s="83" t="str">
        <f>IFERROR(IFERROR(VLOOKUP(I12612,'DE-PARA'!B:D,3,0),VLOOKUP(I12612,'DE-PARA'!C:D,2,0)),"NÃO ENCONTRADO")</f>
        <v>Serviços</v>
      </c>
      <c r="L12612" s="50" t="str">
        <f>VLOOKUP(K12612,'Base -Receita-Despesa'!$B:$AS,1,FALSE)</f>
        <v>Serviços</v>
      </c>
    </row>
    <row r="12613" spans="1:12" x14ac:dyDescent="0.3">
      <c r="A12613" s="82" t="str">
        <f t="shared" si="394"/>
        <v>2019</v>
      </c>
      <c r="B12613" s="260" t="s">
        <v>2228</v>
      </c>
      <c r="C12613" s="261" t="s">
        <v>138</v>
      </c>
      <c r="D12613" s="74" t="str">
        <f t="shared" si="395"/>
        <v>fev/2019</v>
      </c>
      <c r="E12613" s="264">
        <v>43518</v>
      </c>
      <c r="F12613" s="260" t="s">
        <v>208</v>
      </c>
      <c r="G12613" s="260" t="s">
        <v>2229</v>
      </c>
      <c r="H12613" s="265" t="s">
        <v>409</v>
      </c>
      <c r="I12613" s="265" t="s">
        <v>160</v>
      </c>
      <c r="J12613" s="265">
        <v>-14.08</v>
      </c>
      <c r="K12613" s="83" t="str">
        <f>IFERROR(IFERROR(VLOOKUP(I12613,'DE-PARA'!B:D,3,0),VLOOKUP(I12613,'DE-PARA'!C:D,2,0)),"NÃO ENCONTRADO")</f>
        <v>Outras Saídas</v>
      </c>
      <c r="L12613" s="50" t="str">
        <f>VLOOKUP(K12613,'Base -Receita-Despesa'!$B:$AS,1,FALSE)</f>
        <v>Outras Saídas</v>
      </c>
    </row>
    <row r="12614" spans="1:12" x14ac:dyDescent="0.3">
      <c r="A12614" s="82" t="str">
        <f t="shared" si="394"/>
        <v>2019</v>
      </c>
      <c r="B12614" s="260" t="s">
        <v>2228</v>
      </c>
      <c r="C12614" s="261" t="s">
        <v>138</v>
      </c>
      <c r="D12614" s="74" t="str">
        <f t="shared" si="395"/>
        <v>fev/2019</v>
      </c>
      <c r="E12614" s="264">
        <v>43518</v>
      </c>
      <c r="F12614" s="260">
        <v>21</v>
      </c>
      <c r="G12614" s="260" t="s">
        <v>2229</v>
      </c>
      <c r="H12614" s="265" t="s">
        <v>3533</v>
      </c>
      <c r="I12614" s="265" t="s">
        <v>119</v>
      </c>
      <c r="J12614" s="266">
        <v>-143451.28</v>
      </c>
      <c r="K12614" s="83" t="str">
        <f>IFERROR(IFERROR(VLOOKUP(I12614,'DE-PARA'!B:D,3,0),VLOOKUP(I12614,'DE-PARA'!C:D,2,0)),"NÃO ENCONTRADO")</f>
        <v>Serviços</v>
      </c>
      <c r="L12614" s="50" t="str">
        <f>VLOOKUP(K12614,'Base -Receita-Despesa'!$B:$AS,1,FALSE)</f>
        <v>Serviços</v>
      </c>
    </row>
    <row r="12615" spans="1:12" x14ac:dyDescent="0.3">
      <c r="A12615" s="82" t="str">
        <f t="shared" si="394"/>
        <v>2019</v>
      </c>
      <c r="B12615" s="260" t="s">
        <v>2228</v>
      </c>
      <c r="C12615" s="261" t="s">
        <v>138</v>
      </c>
      <c r="D12615" s="74" t="str">
        <f t="shared" si="395"/>
        <v>fev/2019</v>
      </c>
      <c r="E12615" s="264">
        <v>43518</v>
      </c>
      <c r="F12615" s="260">
        <v>8357</v>
      </c>
      <c r="G12615" s="260" t="s">
        <v>2229</v>
      </c>
      <c r="H12615" s="265" t="s">
        <v>4432</v>
      </c>
      <c r="I12615" s="265" t="s">
        <v>2182</v>
      </c>
      <c r="J12615" s="265">
        <v>-697.18</v>
      </c>
      <c r="K12615" s="83" t="str">
        <f>IFERROR(IFERROR(VLOOKUP(I12615,'DE-PARA'!B:D,3,0),VLOOKUP(I12615,'DE-PARA'!C:D,2,0)),"NÃO ENCONTRADO")</f>
        <v>Materiais</v>
      </c>
      <c r="L12615" s="50" t="str">
        <f>VLOOKUP(K12615,'Base -Receita-Despesa'!$B:$AS,1,FALSE)</f>
        <v>Materiais</v>
      </c>
    </row>
    <row r="12616" spans="1:12" x14ac:dyDescent="0.3">
      <c r="A12616" s="82" t="str">
        <f t="shared" si="394"/>
        <v>2019</v>
      </c>
      <c r="B12616" s="260" t="s">
        <v>2228</v>
      </c>
      <c r="C12616" s="261" t="s">
        <v>138</v>
      </c>
      <c r="D12616" s="74" t="str">
        <f t="shared" si="395"/>
        <v>fev/2019</v>
      </c>
      <c r="E12616" s="264">
        <v>43518</v>
      </c>
      <c r="F12616" s="260">
        <v>30</v>
      </c>
      <c r="G12616" s="260" t="s">
        <v>2229</v>
      </c>
      <c r="H12616" s="265" t="s">
        <v>3189</v>
      </c>
      <c r="I12616" s="265" t="s">
        <v>2176</v>
      </c>
      <c r="J12616" s="266">
        <v>-17304.61</v>
      </c>
      <c r="K12616" s="83" t="str">
        <f>IFERROR(IFERROR(VLOOKUP(I12616,'DE-PARA'!B:D,3,0),VLOOKUP(I12616,'DE-PARA'!C:D,2,0)),"NÃO ENCONTRADO")</f>
        <v>Pessoal</v>
      </c>
      <c r="L12616" s="50" t="str">
        <f>VLOOKUP(K12616,'Base -Receita-Despesa'!$B:$AS,1,FALSE)</f>
        <v>Pessoal</v>
      </c>
    </row>
    <row r="12617" spans="1:12" x14ac:dyDescent="0.3">
      <c r="A12617" s="82" t="str">
        <f t="shared" si="394"/>
        <v>2019</v>
      </c>
      <c r="B12617" s="260" t="s">
        <v>2228</v>
      </c>
      <c r="C12617" s="261" t="s">
        <v>138</v>
      </c>
      <c r="D12617" s="74" t="str">
        <f t="shared" si="395"/>
        <v>fev/2019</v>
      </c>
      <c r="E12617" s="264">
        <v>43518</v>
      </c>
      <c r="F12617" s="260">
        <v>26</v>
      </c>
      <c r="G12617" s="260" t="s">
        <v>2229</v>
      </c>
      <c r="H12617" s="265" t="s">
        <v>3189</v>
      </c>
      <c r="I12617" s="265" t="s">
        <v>2176</v>
      </c>
      <c r="J12617" s="266">
        <v>-18679.900000000001</v>
      </c>
      <c r="K12617" s="83" t="str">
        <f>IFERROR(IFERROR(VLOOKUP(I12617,'DE-PARA'!B:D,3,0),VLOOKUP(I12617,'DE-PARA'!C:D,2,0)),"NÃO ENCONTRADO")</f>
        <v>Pessoal</v>
      </c>
      <c r="L12617" s="50" t="str">
        <f>VLOOKUP(K12617,'Base -Receita-Despesa'!$B:$AS,1,FALSE)</f>
        <v>Pessoal</v>
      </c>
    </row>
    <row r="12618" spans="1:12" x14ac:dyDescent="0.3">
      <c r="A12618" s="82" t="str">
        <f t="shared" si="394"/>
        <v>2019</v>
      </c>
      <c r="B12618" s="260" t="s">
        <v>2228</v>
      </c>
      <c r="C12618" s="261" t="s">
        <v>138</v>
      </c>
      <c r="D12618" s="74" t="str">
        <f t="shared" si="395"/>
        <v>fev/2019</v>
      </c>
      <c r="E12618" s="264">
        <v>43518</v>
      </c>
      <c r="F12618" s="260">
        <v>146</v>
      </c>
      <c r="G12618" s="260" t="s">
        <v>2229</v>
      </c>
      <c r="H12618" s="265" t="s">
        <v>2344</v>
      </c>
      <c r="I12618" s="265" t="s">
        <v>2210</v>
      </c>
      <c r="J12618" s="266">
        <v>-14750</v>
      </c>
      <c r="K12618" s="83" t="str">
        <f>IFERROR(IFERROR(VLOOKUP(I12618,'DE-PARA'!B:D,3,0),VLOOKUP(I12618,'DE-PARA'!C:D,2,0)),"NÃO ENCONTRADO")</f>
        <v>Serviços</v>
      </c>
      <c r="L12618" s="50" t="str">
        <f>VLOOKUP(K12618,'Base -Receita-Despesa'!$B:$AS,1,FALSE)</f>
        <v>Serviços</v>
      </c>
    </row>
    <row r="12619" spans="1:12" x14ac:dyDescent="0.3">
      <c r="A12619" s="82" t="str">
        <f t="shared" si="394"/>
        <v>2019</v>
      </c>
      <c r="B12619" s="260" t="s">
        <v>2228</v>
      </c>
      <c r="C12619" s="261" t="s">
        <v>138</v>
      </c>
      <c r="D12619" s="74" t="str">
        <f t="shared" si="395"/>
        <v>fev/2019</v>
      </c>
      <c r="E12619" s="264">
        <v>43518</v>
      </c>
      <c r="F12619" s="260">
        <v>247</v>
      </c>
      <c r="G12619" s="260" t="s">
        <v>2229</v>
      </c>
      <c r="H12619" s="271" t="s">
        <v>2357</v>
      </c>
      <c r="I12619" s="265" t="s">
        <v>164</v>
      </c>
      <c r="J12619" s="266">
        <v>-7000</v>
      </c>
      <c r="K12619" s="83" t="str">
        <f>IFERROR(IFERROR(VLOOKUP(I12619,'DE-PARA'!B:D,3,0),VLOOKUP(I12619,'DE-PARA'!C:D,2,0)),"NÃO ENCONTRADO")</f>
        <v>Concessionárias (água, luz e telefone)</v>
      </c>
      <c r="L12619" s="50" t="str">
        <f>VLOOKUP(K12619,'Base -Receita-Despesa'!$B:$AS,1,FALSE)</f>
        <v>Concessionárias (água, luz e telefone)</v>
      </c>
    </row>
    <row r="12620" spans="1:12" x14ac:dyDescent="0.3">
      <c r="A12620" s="82" t="str">
        <f t="shared" si="394"/>
        <v>2019</v>
      </c>
      <c r="B12620" s="260" t="s">
        <v>2228</v>
      </c>
      <c r="C12620" s="261" t="s">
        <v>138</v>
      </c>
      <c r="D12620" s="74" t="str">
        <f t="shared" si="395"/>
        <v>fev/2019</v>
      </c>
      <c r="E12620" s="264">
        <v>43518</v>
      </c>
      <c r="F12620" s="260">
        <v>10355</v>
      </c>
      <c r="G12620" s="260" t="s">
        <v>2229</v>
      </c>
      <c r="H12620" s="271" t="s">
        <v>4369</v>
      </c>
      <c r="I12620" s="265" t="s">
        <v>2183</v>
      </c>
      <c r="J12620" s="265">
        <v>153.9</v>
      </c>
      <c r="K12620" s="83" t="str">
        <f>IFERROR(IFERROR(VLOOKUP(I12620,'DE-PARA'!B:D,3,0),VLOOKUP(I12620,'DE-PARA'!C:D,2,0)),"NÃO ENCONTRADO")</f>
        <v>Materiais</v>
      </c>
      <c r="L12620" s="50" t="str">
        <f>VLOOKUP(K12620,'Base -Receita-Despesa'!$B:$AS,1,FALSE)</f>
        <v>Materiais</v>
      </c>
    </row>
    <row r="12621" spans="1:12" x14ac:dyDescent="0.3">
      <c r="A12621" s="82" t="str">
        <f t="shared" si="394"/>
        <v>2019</v>
      </c>
      <c r="B12621" s="260" t="s">
        <v>2228</v>
      </c>
      <c r="C12621" s="261" t="s">
        <v>138</v>
      </c>
      <c r="D12621" s="74" t="str">
        <f t="shared" si="395"/>
        <v>fev/2019</v>
      </c>
      <c r="E12621" s="264">
        <v>43518</v>
      </c>
      <c r="F12621" s="260">
        <v>10355</v>
      </c>
      <c r="G12621" s="260" t="s">
        <v>2229</v>
      </c>
      <c r="H12621" s="271" t="s">
        <v>4369</v>
      </c>
      <c r="I12621" s="265" t="s">
        <v>2183</v>
      </c>
      <c r="J12621" s="265">
        <v>-153.9</v>
      </c>
      <c r="K12621" s="83" t="str">
        <f>IFERROR(IFERROR(VLOOKUP(I12621,'DE-PARA'!B:D,3,0),VLOOKUP(I12621,'DE-PARA'!C:D,2,0)),"NÃO ENCONTRADO")</f>
        <v>Materiais</v>
      </c>
      <c r="L12621" s="50" t="str">
        <f>VLOOKUP(K12621,'Base -Receita-Despesa'!$B:$AS,1,FALSE)</f>
        <v>Materiais</v>
      </c>
    </row>
    <row r="12622" spans="1:12" x14ac:dyDescent="0.3">
      <c r="A12622" s="82" t="str">
        <f t="shared" si="394"/>
        <v>2019</v>
      </c>
      <c r="B12622" s="260" t="s">
        <v>2228</v>
      </c>
      <c r="C12622" s="261" t="s">
        <v>138</v>
      </c>
      <c r="D12622" s="74" t="str">
        <f t="shared" si="395"/>
        <v>fev/2019</v>
      </c>
      <c r="E12622" s="264">
        <v>43518</v>
      </c>
      <c r="F12622" s="260">
        <v>342</v>
      </c>
      <c r="G12622" s="260" t="s">
        <v>2229</v>
      </c>
      <c r="H12622" s="271" t="s">
        <v>2395</v>
      </c>
      <c r="I12622" s="265" t="s">
        <v>215</v>
      </c>
      <c r="J12622" s="266">
        <v>-12500</v>
      </c>
      <c r="K12622" s="83" t="str">
        <f>IFERROR(IFERROR(VLOOKUP(I12622,'DE-PARA'!B:D,3,0),VLOOKUP(I12622,'DE-PARA'!C:D,2,0)),"NÃO ENCONTRADO")</f>
        <v>Serviços</v>
      </c>
      <c r="L12622" s="50" t="str">
        <f>VLOOKUP(K12622,'Base -Receita-Despesa'!$B:$AS,1,FALSE)</f>
        <v>Serviços</v>
      </c>
    </row>
    <row r="12623" spans="1:12" x14ac:dyDescent="0.3">
      <c r="A12623" s="82" t="str">
        <f t="shared" si="394"/>
        <v>2019</v>
      </c>
      <c r="B12623" s="260" t="s">
        <v>2228</v>
      </c>
      <c r="C12623" s="261" t="s">
        <v>138</v>
      </c>
      <c r="D12623" s="74" t="str">
        <f t="shared" si="395"/>
        <v>fev/2019</v>
      </c>
      <c r="E12623" s="264">
        <v>43518</v>
      </c>
      <c r="F12623" s="260" t="s">
        <v>1261</v>
      </c>
      <c r="G12623" s="260" t="s">
        <v>2229</v>
      </c>
      <c r="H12623" s="271" t="s">
        <v>2250</v>
      </c>
      <c r="I12623" s="265" t="s">
        <v>135</v>
      </c>
      <c r="J12623" s="265">
        <v>-9.5</v>
      </c>
      <c r="K12623" s="83" t="str">
        <f>IFERROR(IFERROR(VLOOKUP(I12623,'DE-PARA'!B:D,3,0),VLOOKUP(I12623,'DE-PARA'!C:D,2,0)),"NÃO ENCONTRADO")</f>
        <v>Outras Saídas</v>
      </c>
      <c r="L12623" s="50" t="str">
        <f>VLOOKUP(K12623,'Base -Receita-Despesa'!$B:$AS,1,FALSE)</f>
        <v>Outras Saídas</v>
      </c>
    </row>
    <row r="12624" spans="1:12" x14ac:dyDescent="0.3">
      <c r="A12624" s="82" t="str">
        <f t="shared" si="394"/>
        <v>2019</v>
      </c>
      <c r="B12624" s="260" t="s">
        <v>2228</v>
      </c>
      <c r="C12624" s="261" t="s">
        <v>138</v>
      </c>
      <c r="D12624" s="74" t="str">
        <f t="shared" si="395"/>
        <v>fev/2019</v>
      </c>
      <c r="E12624" s="264">
        <v>43518</v>
      </c>
      <c r="F12624" s="260" t="s">
        <v>1261</v>
      </c>
      <c r="G12624" s="260" t="s">
        <v>2229</v>
      </c>
      <c r="H12624" s="271" t="s">
        <v>2250</v>
      </c>
      <c r="I12624" s="265" t="s">
        <v>135</v>
      </c>
      <c r="J12624" s="265">
        <v>-9.5</v>
      </c>
      <c r="K12624" s="83" t="str">
        <f>IFERROR(IFERROR(VLOOKUP(I12624,'DE-PARA'!B:D,3,0),VLOOKUP(I12624,'DE-PARA'!C:D,2,0)),"NÃO ENCONTRADO")</f>
        <v>Outras Saídas</v>
      </c>
      <c r="L12624" s="50" t="str">
        <f>VLOOKUP(K12624,'Base -Receita-Despesa'!$B:$AS,1,FALSE)</f>
        <v>Outras Saídas</v>
      </c>
    </row>
    <row r="12625" spans="1:12" x14ac:dyDescent="0.3">
      <c r="A12625" s="82" t="str">
        <f t="shared" si="394"/>
        <v>2019</v>
      </c>
      <c r="B12625" s="260" t="s">
        <v>2228</v>
      </c>
      <c r="C12625" s="261" t="s">
        <v>138</v>
      </c>
      <c r="D12625" s="74" t="str">
        <f t="shared" si="395"/>
        <v>fev/2019</v>
      </c>
      <c r="E12625" s="264">
        <v>43518</v>
      </c>
      <c r="F12625" s="260" t="s">
        <v>1261</v>
      </c>
      <c r="G12625" s="260" t="s">
        <v>2229</v>
      </c>
      <c r="H12625" s="271" t="s">
        <v>2250</v>
      </c>
      <c r="I12625" s="265" t="s">
        <v>135</v>
      </c>
      <c r="J12625" s="265">
        <v>-9.5</v>
      </c>
      <c r="K12625" s="83" t="str">
        <f>IFERROR(IFERROR(VLOOKUP(I12625,'DE-PARA'!B:D,3,0),VLOOKUP(I12625,'DE-PARA'!C:D,2,0)),"NÃO ENCONTRADO")</f>
        <v>Outras Saídas</v>
      </c>
      <c r="L12625" s="50" t="str">
        <f>VLOOKUP(K12625,'Base -Receita-Despesa'!$B:$AS,1,FALSE)</f>
        <v>Outras Saídas</v>
      </c>
    </row>
    <row r="12626" spans="1:12" x14ac:dyDescent="0.3">
      <c r="A12626" s="82" t="str">
        <f t="shared" si="394"/>
        <v>2019</v>
      </c>
      <c r="B12626" s="260" t="s">
        <v>2228</v>
      </c>
      <c r="C12626" s="261" t="s">
        <v>138</v>
      </c>
      <c r="D12626" s="74" t="str">
        <f t="shared" si="395"/>
        <v>fev/2019</v>
      </c>
      <c r="E12626" s="264">
        <v>43518</v>
      </c>
      <c r="F12626" s="260" t="s">
        <v>1261</v>
      </c>
      <c r="G12626" s="260" t="s">
        <v>2229</v>
      </c>
      <c r="H12626" s="271" t="s">
        <v>2250</v>
      </c>
      <c r="I12626" s="265" t="s">
        <v>135</v>
      </c>
      <c r="J12626" s="265">
        <v>-9.5</v>
      </c>
      <c r="K12626" s="83" t="str">
        <f>IFERROR(IFERROR(VLOOKUP(I12626,'DE-PARA'!B:D,3,0),VLOOKUP(I12626,'DE-PARA'!C:D,2,0)),"NÃO ENCONTRADO")</f>
        <v>Outras Saídas</v>
      </c>
      <c r="L12626" s="50" t="str">
        <f>VLOOKUP(K12626,'Base -Receita-Despesa'!$B:$AS,1,FALSE)</f>
        <v>Outras Saídas</v>
      </c>
    </row>
    <row r="12627" spans="1:12" x14ac:dyDescent="0.3">
      <c r="A12627" s="82" t="str">
        <f t="shared" si="394"/>
        <v>2019</v>
      </c>
      <c r="B12627" s="260" t="s">
        <v>2228</v>
      </c>
      <c r="C12627" s="261" t="s">
        <v>138</v>
      </c>
      <c r="D12627" s="74" t="str">
        <f t="shared" si="395"/>
        <v>fev/2019</v>
      </c>
      <c r="E12627" s="264">
        <v>43518</v>
      </c>
      <c r="F12627" s="260" t="s">
        <v>1261</v>
      </c>
      <c r="G12627" s="260" t="s">
        <v>2229</v>
      </c>
      <c r="H12627" s="271" t="s">
        <v>2250</v>
      </c>
      <c r="I12627" s="265" t="s">
        <v>135</v>
      </c>
      <c r="J12627" s="265">
        <v>-9.5</v>
      </c>
      <c r="K12627" s="83" t="str">
        <f>IFERROR(IFERROR(VLOOKUP(I12627,'DE-PARA'!B:D,3,0),VLOOKUP(I12627,'DE-PARA'!C:D,2,0)),"NÃO ENCONTRADO")</f>
        <v>Outras Saídas</v>
      </c>
      <c r="L12627" s="50" t="str">
        <f>VLOOKUP(K12627,'Base -Receita-Despesa'!$B:$AS,1,FALSE)</f>
        <v>Outras Saídas</v>
      </c>
    </row>
    <row r="12628" spans="1:12" x14ac:dyDescent="0.3">
      <c r="A12628" s="82" t="str">
        <f t="shared" si="394"/>
        <v>2019</v>
      </c>
      <c r="B12628" s="260" t="s">
        <v>2228</v>
      </c>
      <c r="C12628" s="261" t="s">
        <v>138</v>
      </c>
      <c r="D12628" s="74" t="str">
        <f t="shared" si="395"/>
        <v>fev/2019</v>
      </c>
      <c r="E12628" s="264">
        <v>43518</v>
      </c>
      <c r="F12628" s="260" t="s">
        <v>1261</v>
      </c>
      <c r="G12628" s="260" t="s">
        <v>2229</v>
      </c>
      <c r="H12628" s="271" t="s">
        <v>2250</v>
      </c>
      <c r="I12628" s="265" t="s">
        <v>135</v>
      </c>
      <c r="J12628" s="265">
        <v>-9.5</v>
      </c>
      <c r="K12628" s="83" t="str">
        <f>IFERROR(IFERROR(VLOOKUP(I12628,'DE-PARA'!B:D,3,0),VLOOKUP(I12628,'DE-PARA'!C:D,2,0)),"NÃO ENCONTRADO")</f>
        <v>Outras Saídas</v>
      </c>
      <c r="L12628" s="50" t="str">
        <f>VLOOKUP(K12628,'Base -Receita-Despesa'!$B:$AS,1,FALSE)</f>
        <v>Outras Saídas</v>
      </c>
    </row>
    <row r="12629" spans="1:12" x14ac:dyDescent="0.3">
      <c r="A12629" s="82" t="str">
        <f t="shared" si="394"/>
        <v>2019</v>
      </c>
      <c r="B12629" s="260" t="s">
        <v>2228</v>
      </c>
      <c r="C12629" s="261" t="s">
        <v>138</v>
      </c>
      <c r="D12629" s="74" t="str">
        <f t="shared" si="395"/>
        <v>fev/2019</v>
      </c>
      <c r="E12629" s="264">
        <v>43518</v>
      </c>
      <c r="F12629" s="260" t="s">
        <v>1261</v>
      </c>
      <c r="G12629" s="260" t="s">
        <v>2229</v>
      </c>
      <c r="H12629" s="271" t="s">
        <v>2250</v>
      </c>
      <c r="I12629" s="265" t="s">
        <v>135</v>
      </c>
      <c r="J12629" s="265">
        <v>-9.5</v>
      </c>
      <c r="K12629" s="83" t="str">
        <f>IFERROR(IFERROR(VLOOKUP(I12629,'DE-PARA'!B:D,3,0),VLOOKUP(I12629,'DE-PARA'!C:D,2,0)),"NÃO ENCONTRADO")</f>
        <v>Outras Saídas</v>
      </c>
      <c r="L12629" s="50" t="str">
        <f>VLOOKUP(K12629,'Base -Receita-Despesa'!$B:$AS,1,FALSE)</f>
        <v>Outras Saídas</v>
      </c>
    </row>
    <row r="12630" spans="1:12" x14ac:dyDescent="0.3">
      <c r="A12630" s="82" t="str">
        <f t="shared" si="394"/>
        <v>2019</v>
      </c>
      <c r="B12630" s="260" t="s">
        <v>2228</v>
      </c>
      <c r="C12630" s="261" t="s">
        <v>138</v>
      </c>
      <c r="D12630" s="74" t="str">
        <f t="shared" si="395"/>
        <v>fev/2019</v>
      </c>
      <c r="E12630" s="264">
        <v>43518</v>
      </c>
      <c r="F12630" s="260" t="s">
        <v>1261</v>
      </c>
      <c r="G12630" s="260" t="s">
        <v>2229</v>
      </c>
      <c r="H12630" s="271" t="s">
        <v>2250</v>
      </c>
      <c r="I12630" s="265" t="s">
        <v>135</v>
      </c>
      <c r="J12630" s="265">
        <v>-9.5</v>
      </c>
      <c r="K12630" s="83" t="str">
        <f>IFERROR(IFERROR(VLOOKUP(I12630,'DE-PARA'!B:D,3,0),VLOOKUP(I12630,'DE-PARA'!C:D,2,0)),"NÃO ENCONTRADO")</f>
        <v>Outras Saídas</v>
      </c>
      <c r="L12630" s="50" t="str">
        <f>VLOOKUP(K12630,'Base -Receita-Despesa'!$B:$AS,1,FALSE)</f>
        <v>Outras Saídas</v>
      </c>
    </row>
    <row r="12631" spans="1:12" x14ac:dyDescent="0.3">
      <c r="A12631" s="82" t="str">
        <f t="shared" si="394"/>
        <v>2019</v>
      </c>
      <c r="B12631" s="260" t="s">
        <v>2228</v>
      </c>
      <c r="C12631" s="261" t="s">
        <v>138</v>
      </c>
      <c r="D12631" s="74" t="str">
        <f t="shared" si="395"/>
        <v>fev/2019</v>
      </c>
      <c r="E12631" s="264">
        <v>43518</v>
      </c>
      <c r="F12631" s="260" t="s">
        <v>1261</v>
      </c>
      <c r="G12631" s="260" t="s">
        <v>2229</v>
      </c>
      <c r="H12631" s="271" t="s">
        <v>2250</v>
      </c>
      <c r="I12631" s="265" t="s">
        <v>135</v>
      </c>
      <c r="J12631" s="265">
        <v>-9.5</v>
      </c>
      <c r="K12631" s="83" t="str">
        <f>IFERROR(IFERROR(VLOOKUP(I12631,'DE-PARA'!B:D,3,0),VLOOKUP(I12631,'DE-PARA'!C:D,2,0)),"NÃO ENCONTRADO")</f>
        <v>Outras Saídas</v>
      </c>
      <c r="L12631" s="50" t="str">
        <f>VLOOKUP(K12631,'Base -Receita-Despesa'!$B:$AS,1,FALSE)</f>
        <v>Outras Saídas</v>
      </c>
    </row>
    <row r="12632" spans="1:12" x14ac:dyDescent="0.3">
      <c r="A12632" s="82" t="str">
        <f t="shared" si="394"/>
        <v>2019</v>
      </c>
      <c r="B12632" s="260" t="s">
        <v>2228</v>
      </c>
      <c r="C12632" s="261" t="s">
        <v>138</v>
      </c>
      <c r="D12632" s="74" t="str">
        <f t="shared" si="395"/>
        <v>fev/2019</v>
      </c>
      <c r="E12632" s="264">
        <v>43518</v>
      </c>
      <c r="F12632" s="260" t="s">
        <v>1261</v>
      </c>
      <c r="G12632" s="260" t="s">
        <v>2229</v>
      </c>
      <c r="H12632" s="271" t="s">
        <v>2250</v>
      </c>
      <c r="I12632" s="265" t="s">
        <v>135</v>
      </c>
      <c r="J12632" s="265">
        <v>-9.5</v>
      </c>
      <c r="K12632" s="83" t="str">
        <f>IFERROR(IFERROR(VLOOKUP(I12632,'DE-PARA'!B:D,3,0),VLOOKUP(I12632,'DE-PARA'!C:D,2,0)),"NÃO ENCONTRADO")</f>
        <v>Outras Saídas</v>
      </c>
      <c r="L12632" s="50" t="str">
        <f>VLOOKUP(K12632,'Base -Receita-Despesa'!$B:$AS,1,FALSE)</f>
        <v>Outras Saídas</v>
      </c>
    </row>
    <row r="12633" spans="1:12" x14ac:dyDescent="0.3">
      <c r="A12633" s="82" t="str">
        <f t="shared" si="394"/>
        <v>2019</v>
      </c>
      <c r="B12633" s="260" t="s">
        <v>2228</v>
      </c>
      <c r="C12633" s="261" t="s">
        <v>138</v>
      </c>
      <c r="D12633" s="74" t="str">
        <f t="shared" si="395"/>
        <v>fev/2019</v>
      </c>
      <c r="E12633" s="264">
        <v>43518</v>
      </c>
      <c r="F12633" s="260" t="s">
        <v>1261</v>
      </c>
      <c r="G12633" s="260" t="s">
        <v>2229</v>
      </c>
      <c r="H12633" s="271" t="s">
        <v>2250</v>
      </c>
      <c r="I12633" s="265" t="s">
        <v>135</v>
      </c>
      <c r="J12633" s="265">
        <v>-9.5</v>
      </c>
      <c r="K12633" s="83" t="str">
        <f>IFERROR(IFERROR(VLOOKUP(I12633,'DE-PARA'!B:D,3,0),VLOOKUP(I12633,'DE-PARA'!C:D,2,0)),"NÃO ENCONTRADO")</f>
        <v>Outras Saídas</v>
      </c>
      <c r="L12633" s="50" t="str">
        <f>VLOOKUP(K12633,'Base -Receita-Despesa'!$B:$AS,1,FALSE)</f>
        <v>Outras Saídas</v>
      </c>
    </row>
    <row r="12634" spans="1:12" x14ac:dyDescent="0.3">
      <c r="A12634" s="82" t="str">
        <f t="shared" si="394"/>
        <v>2019</v>
      </c>
      <c r="B12634" s="260" t="s">
        <v>2228</v>
      </c>
      <c r="C12634" s="261" t="s">
        <v>138</v>
      </c>
      <c r="D12634" s="74" t="str">
        <f t="shared" si="395"/>
        <v>fev/2019</v>
      </c>
      <c r="E12634" s="264">
        <v>43518</v>
      </c>
      <c r="F12634" s="260" t="s">
        <v>1261</v>
      </c>
      <c r="G12634" s="260" t="s">
        <v>2229</v>
      </c>
      <c r="H12634" s="271" t="s">
        <v>2250</v>
      </c>
      <c r="I12634" s="265" t="s">
        <v>135</v>
      </c>
      <c r="J12634" s="265">
        <v>-9.5</v>
      </c>
      <c r="K12634" s="83" t="str">
        <f>IFERROR(IFERROR(VLOOKUP(I12634,'DE-PARA'!B:D,3,0),VLOOKUP(I12634,'DE-PARA'!C:D,2,0)),"NÃO ENCONTRADO")</f>
        <v>Outras Saídas</v>
      </c>
      <c r="L12634" s="50" t="str">
        <f>VLOOKUP(K12634,'Base -Receita-Despesa'!$B:$AS,1,FALSE)</f>
        <v>Outras Saídas</v>
      </c>
    </row>
    <row r="12635" spans="1:12" x14ac:dyDescent="0.3">
      <c r="A12635" s="82" t="str">
        <f t="shared" si="394"/>
        <v>2019</v>
      </c>
      <c r="B12635" s="260" t="s">
        <v>2228</v>
      </c>
      <c r="C12635" s="261" t="s">
        <v>138</v>
      </c>
      <c r="D12635" s="74" t="str">
        <f t="shared" si="395"/>
        <v>fev/2019</v>
      </c>
      <c r="E12635" s="264">
        <v>43518</v>
      </c>
      <c r="F12635" s="260" t="s">
        <v>1261</v>
      </c>
      <c r="G12635" s="260" t="s">
        <v>2229</v>
      </c>
      <c r="H12635" s="271" t="s">
        <v>2250</v>
      </c>
      <c r="I12635" s="265" t="s">
        <v>135</v>
      </c>
      <c r="J12635" s="265">
        <v>-9.5</v>
      </c>
      <c r="K12635" s="83" t="str">
        <f>IFERROR(IFERROR(VLOOKUP(I12635,'DE-PARA'!B:D,3,0),VLOOKUP(I12635,'DE-PARA'!C:D,2,0)),"NÃO ENCONTRADO")</f>
        <v>Outras Saídas</v>
      </c>
      <c r="L12635" s="50" t="str">
        <f>VLOOKUP(K12635,'Base -Receita-Despesa'!$B:$AS,1,FALSE)</f>
        <v>Outras Saídas</v>
      </c>
    </row>
    <row r="12636" spans="1:12" x14ac:dyDescent="0.3">
      <c r="A12636" s="82" t="str">
        <f t="shared" si="394"/>
        <v>2019</v>
      </c>
      <c r="B12636" s="260" t="s">
        <v>2228</v>
      </c>
      <c r="C12636" s="261" t="s">
        <v>138</v>
      </c>
      <c r="D12636" s="74" t="str">
        <f t="shared" si="395"/>
        <v>fev/2019</v>
      </c>
      <c r="E12636" s="264">
        <v>43518</v>
      </c>
      <c r="F12636" s="260" t="s">
        <v>1261</v>
      </c>
      <c r="G12636" s="260" t="s">
        <v>2229</v>
      </c>
      <c r="H12636" s="271" t="s">
        <v>2250</v>
      </c>
      <c r="I12636" s="265" t="s">
        <v>135</v>
      </c>
      <c r="J12636" s="265">
        <v>-9.5</v>
      </c>
      <c r="K12636" s="83" t="str">
        <f>IFERROR(IFERROR(VLOOKUP(I12636,'DE-PARA'!B:D,3,0),VLOOKUP(I12636,'DE-PARA'!C:D,2,0)),"NÃO ENCONTRADO")</f>
        <v>Outras Saídas</v>
      </c>
      <c r="L12636" s="50" t="str">
        <f>VLOOKUP(K12636,'Base -Receita-Despesa'!$B:$AS,1,FALSE)</f>
        <v>Outras Saídas</v>
      </c>
    </row>
    <row r="12637" spans="1:12" x14ac:dyDescent="0.3">
      <c r="A12637" s="82" t="str">
        <f t="shared" si="394"/>
        <v>2019</v>
      </c>
      <c r="B12637" s="260" t="s">
        <v>2228</v>
      </c>
      <c r="C12637" s="261" t="s">
        <v>138</v>
      </c>
      <c r="D12637" s="74" t="str">
        <f t="shared" si="395"/>
        <v>fev/2019</v>
      </c>
      <c r="E12637" s="264">
        <v>43518</v>
      </c>
      <c r="F12637" s="260" t="s">
        <v>1261</v>
      </c>
      <c r="G12637" s="260" t="s">
        <v>2229</v>
      </c>
      <c r="H12637" s="271" t="s">
        <v>2250</v>
      </c>
      <c r="I12637" s="265" t="s">
        <v>135</v>
      </c>
      <c r="J12637" s="265">
        <v>-9.5</v>
      </c>
      <c r="K12637" s="83" t="str">
        <f>IFERROR(IFERROR(VLOOKUP(I12637,'DE-PARA'!B:D,3,0),VLOOKUP(I12637,'DE-PARA'!C:D,2,0)),"NÃO ENCONTRADO")</f>
        <v>Outras Saídas</v>
      </c>
      <c r="L12637" s="50" t="str">
        <f>VLOOKUP(K12637,'Base -Receita-Despesa'!$B:$AS,1,FALSE)</f>
        <v>Outras Saídas</v>
      </c>
    </row>
    <row r="12638" spans="1:12" x14ac:dyDescent="0.3">
      <c r="A12638" s="82" t="str">
        <f t="shared" si="394"/>
        <v>2019</v>
      </c>
      <c r="B12638" s="260" t="s">
        <v>2228</v>
      </c>
      <c r="C12638" s="261" t="s">
        <v>138</v>
      </c>
      <c r="D12638" s="74" t="str">
        <f t="shared" si="395"/>
        <v>fev/2019</v>
      </c>
      <c r="E12638" s="264">
        <v>43518</v>
      </c>
      <c r="F12638" s="260">
        <v>488</v>
      </c>
      <c r="G12638" s="260" t="s">
        <v>4433</v>
      </c>
      <c r="H12638" s="265" t="s">
        <v>2382</v>
      </c>
      <c r="I12638" s="265" t="s">
        <v>200</v>
      </c>
      <c r="J12638" s="266">
        <v>-4575.18</v>
      </c>
      <c r="K12638" s="83" t="str">
        <f>IFERROR(IFERROR(VLOOKUP(I12638,'DE-PARA'!B:D,3,0),VLOOKUP(I12638,'DE-PARA'!C:D,2,0)),"NÃO ENCONTRADO")</f>
        <v>Serviços</v>
      </c>
      <c r="L12638" s="50" t="str">
        <f>VLOOKUP(K12638,'Base -Receita-Despesa'!$B:$AS,1,FALSE)</f>
        <v>Serviços</v>
      </c>
    </row>
    <row r="12639" spans="1:12" x14ac:dyDescent="0.3">
      <c r="A12639" s="82" t="str">
        <f t="shared" si="394"/>
        <v>2019</v>
      </c>
      <c r="B12639" s="260" t="s">
        <v>2228</v>
      </c>
      <c r="C12639" s="261" t="s">
        <v>138</v>
      </c>
      <c r="D12639" s="74" t="str">
        <f t="shared" si="395"/>
        <v>fev/2019</v>
      </c>
      <c r="E12639" s="264">
        <v>43521</v>
      </c>
      <c r="F12639" s="260">
        <v>189984</v>
      </c>
      <c r="G12639" s="260" t="s">
        <v>2232</v>
      </c>
      <c r="H12639" s="271" t="s">
        <v>4434</v>
      </c>
      <c r="I12639" s="265" t="s">
        <v>2181</v>
      </c>
      <c r="J12639" s="266">
        <v>-1255.69</v>
      </c>
      <c r="K12639" s="83" t="str">
        <f>IFERROR(IFERROR(VLOOKUP(I12639,'DE-PARA'!B:D,3,0),VLOOKUP(I12639,'DE-PARA'!C:D,2,0)),"NÃO ENCONTRADO")</f>
        <v>Materiais</v>
      </c>
      <c r="L12639" s="50" t="str">
        <f>VLOOKUP(K12639,'Base -Receita-Despesa'!$B:$AS,1,FALSE)</f>
        <v>Materiais</v>
      </c>
    </row>
    <row r="12640" spans="1:12" x14ac:dyDescent="0.3">
      <c r="A12640" s="82" t="str">
        <f t="shared" si="394"/>
        <v>2019</v>
      </c>
      <c r="B12640" s="260" t="s">
        <v>2228</v>
      </c>
      <c r="C12640" s="261" t="s">
        <v>138</v>
      </c>
      <c r="D12640" s="74" t="str">
        <f t="shared" si="395"/>
        <v>fev/2019</v>
      </c>
      <c r="E12640" s="264">
        <v>43521</v>
      </c>
      <c r="F12640" s="260">
        <v>35387</v>
      </c>
      <c r="G12640" s="260" t="s">
        <v>2229</v>
      </c>
      <c r="H12640" s="271" t="s">
        <v>4380</v>
      </c>
      <c r="I12640" s="265" t="s">
        <v>120</v>
      </c>
      <c r="J12640" s="266">
        <v>-1500</v>
      </c>
      <c r="K12640" s="83" t="str">
        <f>IFERROR(IFERROR(VLOOKUP(I12640,'DE-PARA'!B:D,3,0),VLOOKUP(I12640,'DE-PARA'!C:D,2,0)),"NÃO ENCONTRADO")</f>
        <v>Serviços</v>
      </c>
      <c r="L12640" s="50" t="str">
        <f>VLOOKUP(K12640,'Base -Receita-Despesa'!$B:$AS,1,FALSE)</f>
        <v>Serviços</v>
      </c>
    </row>
    <row r="12641" spans="1:12" x14ac:dyDescent="0.3">
      <c r="A12641" s="82" t="str">
        <f t="shared" si="394"/>
        <v>2019</v>
      </c>
      <c r="B12641" s="260" t="s">
        <v>2228</v>
      </c>
      <c r="C12641" s="261" t="s">
        <v>138</v>
      </c>
      <c r="D12641" s="74" t="str">
        <f t="shared" si="395"/>
        <v>fev/2019</v>
      </c>
      <c r="E12641" s="264">
        <v>43521</v>
      </c>
      <c r="F12641" s="260">
        <v>258</v>
      </c>
      <c r="G12641" s="260" t="s">
        <v>2284</v>
      </c>
      <c r="H12641" s="271" t="s">
        <v>4435</v>
      </c>
      <c r="I12641" s="265" t="s">
        <v>2191</v>
      </c>
      <c r="J12641" s="266">
        <v>-3621.19</v>
      </c>
      <c r="K12641" s="83" t="str">
        <f>IFERROR(IFERROR(VLOOKUP(I12641,'DE-PARA'!B:D,3,0),VLOOKUP(I12641,'DE-PARA'!C:D,2,0)),"NÃO ENCONTRADO")</f>
        <v>Materiais</v>
      </c>
      <c r="L12641" s="50" t="str">
        <f>VLOOKUP(K12641,'Base -Receita-Despesa'!$B:$AS,1,FALSE)</f>
        <v>Materiais</v>
      </c>
    </row>
    <row r="12642" spans="1:12" x14ac:dyDescent="0.3">
      <c r="A12642" s="82" t="str">
        <f t="shared" si="394"/>
        <v>2019</v>
      </c>
      <c r="B12642" s="260" t="s">
        <v>2228</v>
      </c>
      <c r="C12642" s="261" t="s">
        <v>138</v>
      </c>
      <c r="D12642" s="74" t="str">
        <f t="shared" si="395"/>
        <v>fev/2019</v>
      </c>
      <c r="E12642" s="264">
        <v>43521</v>
      </c>
      <c r="F12642" s="260">
        <v>17</v>
      </c>
      <c r="G12642" s="260" t="s">
        <v>2229</v>
      </c>
      <c r="H12642" s="271" t="s">
        <v>2396</v>
      </c>
      <c r="I12642" s="265" t="s">
        <v>241</v>
      </c>
      <c r="J12642" s="265">
        <v>620</v>
      </c>
      <c r="K12642" s="83" t="str">
        <f>IFERROR(IFERROR(VLOOKUP(I12642,'DE-PARA'!B:D,3,0),VLOOKUP(I12642,'DE-PARA'!C:D,2,0)),"NÃO ENCONTRADO")</f>
        <v>Serviços</v>
      </c>
      <c r="L12642" s="50" t="str">
        <f>VLOOKUP(K12642,'Base -Receita-Despesa'!$B:$AS,1,FALSE)</f>
        <v>Serviços</v>
      </c>
    </row>
    <row r="12643" spans="1:12" x14ac:dyDescent="0.3">
      <c r="A12643" s="82" t="str">
        <f t="shared" si="394"/>
        <v>2019</v>
      </c>
      <c r="B12643" s="260" t="s">
        <v>2228</v>
      </c>
      <c r="C12643" s="261" t="s">
        <v>138</v>
      </c>
      <c r="D12643" s="74" t="str">
        <f t="shared" si="395"/>
        <v>fev/2019</v>
      </c>
      <c r="E12643" s="264">
        <v>43521</v>
      </c>
      <c r="F12643" s="260">
        <v>17</v>
      </c>
      <c r="G12643" s="260" t="s">
        <v>2229</v>
      </c>
      <c r="H12643" s="271" t="s">
        <v>2396</v>
      </c>
      <c r="I12643" s="265" t="s">
        <v>241</v>
      </c>
      <c r="J12643" s="265">
        <v>-620</v>
      </c>
      <c r="K12643" s="83" t="str">
        <f>IFERROR(IFERROR(VLOOKUP(I12643,'DE-PARA'!B:D,3,0),VLOOKUP(I12643,'DE-PARA'!C:D,2,0)),"NÃO ENCONTRADO")</f>
        <v>Serviços</v>
      </c>
      <c r="L12643" s="50" t="str">
        <f>VLOOKUP(K12643,'Base -Receita-Despesa'!$B:$AS,1,FALSE)</f>
        <v>Serviços</v>
      </c>
    </row>
    <row r="12644" spans="1:12" x14ac:dyDescent="0.3">
      <c r="A12644" s="82" t="str">
        <f t="shared" si="394"/>
        <v>2019</v>
      </c>
      <c r="B12644" s="260" t="s">
        <v>2228</v>
      </c>
      <c r="C12644" s="261" t="s">
        <v>138</v>
      </c>
      <c r="D12644" s="74" t="str">
        <f t="shared" si="395"/>
        <v>fev/2019</v>
      </c>
      <c r="E12644" s="264">
        <v>43521</v>
      </c>
      <c r="F12644" s="260">
        <v>17</v>
      </c>
      <c r="G12644" s="260" t="s">
        <v>2229</v>
      </c>
      <c r="H12644" s="271" t="s">
        <v>2396</v>
      </c>
      <c r="I12644" s="265" t="s">
        <v>241</v>
      </c>
      <c r="J12644" s="265">
        <v>-620</v>
      </c>
      <c r="K12644" s="83" t="str">
        <f>IFERROR(IFERROR(VLOOKUP(I12644,'DE-PARA'!B:D,3,0),VLOOKUP(I12644,'DE-PARA'!C:D,2,0)),"NÃO ENCONTRADO")</f>
        <v>Serviços</v>
      </c>
      <c r="L12644" s="50" t="str">
        <f>VLOOKUP(K12644,'Base -Receita-Despesa'!$B:$AS,1,FALSE)</f>
        <v>Serviços</v>
      </c>
    </row>
    <row r="12645" spans="1:12" x14ac:dyDescent="0.3">
      <c r="A12645" s="82" t="str">
        <f t="shared" si="394"/>
        <v>2019</v>
      </c>
      <c r="B12645" s="260" t="s">
        <v>2228</v>
      </c>
      <c r="C12645" s="261" t="s">
        <v>138</v>
      </c>
      <c r="D12645" s="74" t="str">
        <f t="shared" si="395"/>
        <v>fev/2019</v>
      </c>
      <c r="E12645" s="264">
        <v>43521</v>
      </c>
      <c r="F12645" s="260">
        <v>1494</v>
      </c>
      <c r="G12645" s="260" t="s">
        <v>2229</v>
      </c>
      <c r="H12645" s="271" t="s">
        <v>4436</v>
      </c>
      <c r="I12645" s="265" t="s">
        <v>2181</v>
      </c>
      <c r="J12645" s="265">
        <v>-503.77</v>
      </c>
      <c r="K12645" s="83" t="str">
        <f>IFERROR(IFERROR(VLOOKUP(I12645,'DE-PARA'!B:D,3,0),VLOOKUP(I12645,'DE-PARA'!C:D,2,0)),"NÃO ENCONTRADO")</f>
        <v>Materiais</v>
      </c>
      <c r="L12645" s="50" t="str">
        <f>VLOOKUP(K12645,'Base -Receita-Despesa'!$B:$AS,1,FALSE)</f>
        <v>Materiais</v>
      </c>
    </row>
    <row r="12646" spans="1:12" x14ac:dyDescent="0.3">
      <c r="A12646" s="82" t="str">
        <f t="shared" si="394"/>
        <v>2019</v>
      </c>
      <c r="B12646" s="260" t="s">
        <v>2228</v>
      </c>
      <c r="C12646" s="261" t="s">
        <v>138</v>
      </c>
      <c r="D12646" s="74" t="str">
        <f t="shared" si="395"/>
        <v>fev/2019</v>
      </c>
      <c r="E12646" s="264">
        <v>43521</v>
      </c>
      <c r="F12646" s="260">
        <v>1593</v>
      </c>
      <c r="G12646" s="260" t="s">
        <v>2229</v>
      </c>
      <c r="H12646" s="271" t="s">
        <v>4436</v>
      </c>
      <c r="I12646" s="265" t="s">
        <v>2181</v>
      </c>
      <c r="J12646" s="265">
        <v>-261</v>
      </c>
      <c r="K12646" s="83" t="str">
        <f>IFERROR(IFERROR(VLOOKUP(I12646,'DE-PARA'!B:D,3,0),VLOOKUP(I12646,'DE-PARA'!C:D,2,0)),"NÃO ENCONTRADO")</f>
        <v>Materiais</v>
      </c>
      <c r="L12646" s="50" t="str">
        <f>VLOOKUP(K12646,'Base -Receita-Despesa'!$B:$AS,1,FALSE)</f>
        <v>Materiais</v>
      </c>
    </row>
    <row r="12647" spans="1:12" x14ac:dyDescent="0.3">
      <c r="A12647" s="82" t="str">
        <f t="shared" si="394"/>
        <v>2019</v>
      </c>
      <c r="B12647" s="260" t="s">
        <v>2228</v>
      </c>
      <c r="C12647" s="261" t="s">
        <v>138</v>
      </c>
      <c r="D12647" s="74" t="str">
        <f t="shared" si="395"/>
        <v>fev/2019</v>
      </c>
      <c r="E12647" s="264">
        <v>43521</v>
      </c>
      <c r="F12647" s="260">
        <v>1594</v>
      </c>
      <c r="G12647" s="260" t="s">
        <v>2229</v>
      </c>
      <c r="H12647" s="271" t="s">
        <v>4436</v>
      </c>
      <c r="I12647" s="265" t="s">
        <v>2182</v>
      </c>
      <c r="J12647" s="266">
        <v>-1205.4000000000001</v>
      </c>
      <c r="K12647" s="83" t="str">
        <f>IFERROR(IFERROR(VLOOKUP(I12647,'DE-PARA'!B:D,3,0),VLOOKUP(I12647,'DE-PARA'!C:D,2,0)),"NÃO ENCONTRADO")</f>
        <v>Materiais</v>
      </c>
      <c r="L12647" s="50" t="str">
        <f>VLOOKUP(K12647,'Base -Receita-Despesa'!$B:$AS,1,FALSE)</f>
        <v>Materiais</v>
      </c>
    </row>
    <row r="12648" spans="1:12" x14ac:dyDescent="0.3">
      <c r="A12648" s="82" t="str">
        <f t="shared" si="394"/>
        <v>2019</v>
      </c>
      <c r="B12648" s="260" t="s">
        <v>2228</v>
      </c>
      <c r="C12648" s="261" t="s">
        <v>138</v>
      </c>
      <c r="D12648" s="74" t="str">
        <f t="shared" si="395"/>
        <v>fev/2019</v>
      </c>
      <c r="E12648" s="264">
        <v>43521</v>
      </c>
      <c r="F12648" s="260">
        <v>21664</v>
      </c>
      <c r="G12648" s="260" t="s">
        <v>2229</v>
      </c>
      <c r="H12648" s="271" t="s">
        <v>4437</v>
      </c>
      <c r="I12648" s="265" t="s">
        <v>2182</v>
      </c>
      <c r="J12648" s="265">
        <v>-825</v>
      </c>
      <c r="K12648" s="83" t="str">
        <f>IFERROR(IFERROR(VLOOKUP(I12648,'DE-PARA'!B:D,3,0),VLOOKUP(I12648,'DE-PARA'!C:D,2,0)),"NÃO ENCONTRADO")</f>
        <v>Materiais</v>
      </c>
      <c r="L12648" s="50" t="str">
        <f>VLOOKUP(K12648,'Base -Receita-Despesa'!$B:$AS,1,FALSE)</f>
        <v>Materiais</v>
      </c>
    </row>
    <row r="12649" spans="1:12" x14ac:dyDescent="0.3">
      <c r="A12649" s="82" t="str">
        <f t="shared" si="394"/>
        <v>2019</v>
      </c>
      <c r="B12649" s="260" t="s">
        <v>2228</v>
      </c>
      <c r="C12649" s="261" t="s">
        <v>138</v>
      </c>
      <c r="D12649" s="74" t="str">
        <f t="shared" si="395"/>
        <v>fev/2019</v>
      </c>
      <c r="E12649" s="264">
        <v>43521</v>
      </c>
      <c r="F12649" s="260">
        <v>10355</v>
      </c>
      <c r="G12649" s="260" t="s">
        <v>2229</v>
      </c>
      <c r="H12649" s="271" t="s">
        <v>4369</v>
      </c>
      <c r="I12649" s="265" t="s">
        <v>2183</v>
      </c>
      <c r="J12649" s="265">
        <v>-153.9</v>
      </c>
      <c r="K12649" s="83" t="str">
        <f>IFERROR(IFERROR(VLOOKUP(I12649,'DE-PARA'!B:D,3,0),VLOOKUP(I12649,'DE-PARA'!C:D,2,0)),"NÃO ENCONTRADO")</f>
        <v>Materiais</v>
      </c>
      <c r="L12649" s="50" t="str">
        <f>VLOOKUP(K12649,'Base -Receita-Despesa'!$B:$AS,1,FALSE)</f>
        <v>Materiais</v>
      </c>
    </row>
    <row r="12650" spans="1:12" x14ac:dyDescent="0.3">
      <c r="A12650" s="82" t="str">
        <f t="shared" ref="A12650:A12713" si="396">IF(K12650="NÃO ENCONTRADO",0,RIGHT(D12650,4))</f>
        <v>2019</v>
      </c>
      <c r="B12650" s="260" t="s">
        <v>2228</v>
      </c>
      <c r="C12650" s="261" t="s">
        <v>138</v>
      </c>
      <c r="D12650" s="74" t="str">
        <f t="shared" si="395"/>
        <v>fev/2019</v>
      </c>
      <c r="E12650" s="264">
        <v>43521</v>
      </c>
      <c r="F12650" s="260" t="s">
        <v>304</v>
      </c>
      <c r="G12650" s="260" t="s">
        <v>2229</v>
      </c>
      <c r="H12650" s="272" t="s">
        <v>4438</v>
      </c>
      <c r="I12650" s="265" t="s">
        <v>194</v>
      </c>
      <c r="J12650" s="266">
        <v>-3549.1</v>
      </c>
      <c r="K12650" s="83" t="str">
        <f>IFERROR(IFERROR(VLOOKUP(I12650,'DE-PARA'!B:D,3,0),VLOOKUP(I12650,'DE-PARA'!C:D,2,0)),"NÃO ENCONTRADO")</f>
        <v>Encargos sobre Folha de Pagamento</v>
      </c>
      <c r="L12650" s="50" t="str">
        <f>VLOOKUP(K12650,'Base -Receita-Despesa'!$B:$AS,1,FALSE)</f>
        <v>Encargos sobre Folha de Pagamento</v>
      </c>
    </row>
    <row r="12651" spans="1:12" x14ac:dyDescent="0.3">
      <c r="A12651" s="82" t="str">
        <f t="shared" si="396"/>
        <v>2019</v>
      </c>
      <c r="B12651" s="260" t="s">
        <v>2228</v>
      </c>
      <c r="C12651" s="261" t="s">
        <v>138</v>
      </c>
      <c r="D12651" s="74" t="str">
        <f t="shared" si="395"/>
        <v>fev/2019</v>
      </c>
      <c r="E12651" s="264">
        <v>43521</v>
      </c>
      <c r="F12651" s="260" t="s">
        <v>1070</v>
      </c>
      <c r="G12651" s="260" t="s">
        <v>2229</v>
      </c>
      <c r="H12651" s="271" t="s">
        <v>1071</v>
      </c>
      <c r="I12651" s="265" t="s">
        <v>2237</v>
      </c>
      <c r="J12651" s="266">
        <v>14658.45</v>
      </c>
      <c r="K12651" s="83" t="str">
        <f>IFERROR(IFERROR(VLOOKUP(I12651,'DE-PARA'!B:D,3,0),VLOOKUP(I12651,'DE-PARA'!C:D,2,0)),"NÃO ENCONTRADO")</f>
        <v>Entrada Conta Aplicação (+)</v>
      </c>
      <c r="L12651" s="50" t="str">
        <f>VLOOKUP(K12651,'Base -Receita-Despesa'!$B:$AS,1,FALSE)</f>
        <v>ENTRADA CONTA APLICAÇÃO (+)</v>
      </c>
    </row>
    <row r="12652" spans="1:12" x14ac:dyDescent="0.3">
      <c r="A12652" s="82" t="str">
        <f t="shared" si="396"/>
        <v>2019</v>
      </c>
      <c r="B12652" s="260" t="s">
        <v>2228</v>
      </c>
      <c r="C12652" s="261" t="s">
        <v>138</v>
      </c>
      <c r="D12652" s="74" t="str">
        <f t="shared" si="395"/>
        <v>fev/2019</v>
      </c>
      <c r="E12652" s="264">
        <v>43521</v>
      </c>
      <c r="F12652" s="260">
        <v>269717</v>
      </c>
      <c r="G12652" s="260" t="s">
        <v>2324</v>
      </c>
      <c r="H12652" s="271" t="s">
        <v>222</v>
      </c>
      <c r="I12652" s="265" t="s">
        <v>2182</v>
      </c>
      <c r="J12652" s="265">
        <v>-490.67</v>
      </c>
      <c r="K12652" s="83" t="str">
        <f>IFERROR(IFERROR(VLOOKUP(I12652,'DE-PARA'!B:D,3,0),VLOOKUP(I12652,'DE-PARA'!C:D,2,0)),"NÃO ENCONTRADO")</f>
        <v>Materiais</v>
      </c>
      <c r="L12652" s="50" t="str">
        <f>VLOOKUP(K12652,'Base -Receita-Despesa'!$B:$AS,1,FALSE)</f>
        <v>Materiais</v>
      </c>
    </row>
    <row r="12653" spans="1:12" x14ac:dyDescent="0.3">
      <c r="A12653" s="82" t="str">
        <f t="shared" si="396"/>
        <v>2019</v>
      </c>
      <c r="B12653" s="260" t="s">
        <v>2228</v>
      </c>
      <c r="C12653" s="261" t="s">
        <v>138</v>
      </c>
      <c r="D12653" s="74" t="str">
        <f t="shared" si="395"/>
        <v>fev/2019</v>
      </c>
      <c r="E12653" s="264">
        <v>43521</v>
      </c>
      <c r="F12653" s="260">
        <v>269717</v>
      </c>
      <c r="G12653" s="260" t="s">
        <v>2324</v>
      </c>
      <c r="H12653" s="271" t="s">
        <v>222</v>
      </c>
      <c r="I12653" s="265" t="s">
        <v>562</v>
      </c>
      <c r="J12653" s="265">
        <v>-15.37</v>
      </c>
      <c r="K12653" s="83" t="str">
        <f>IFERROR(IFERROR(VLOOKUP(I12653,'DE-PARA'!B:D,3,0),VLOOKUP(I12653,'DE-PARA'!C:D,2,0)),"NÃO ENCONTRADO")</f>
        <v>Outras Saídas</v>
      </c>
      <c r="L12653" s="50" t="str">
        <f>VLOOKUP(K12653,'Base -Receita-Despesa'!$B:$AS,1,FALSE)</f>
        <v>Outras Saídas</v>
      </c>
    </row>
    <row r="12654" spans="1:12" x14ac:dyDescent="0.3">
      <c r="A12654" s="82" t="str">
        <f t="shared" si="396"/>
        <v>2019</v>
      </c>
      <c r="B12654" s="260" t="s">
        <v>2228</v>
      </c>
      <c r="C12654" s="261" t="s">
        <v>138</v>
      </c>
      <c r="D12654" s="74" t="str">
        <f t="shared" si="395"/>
        <v>fev/2019</v>
      </c>
      <c r="E12654" s="264">
        <v>43521</v>
      </c>
      <c r="F12654" s="260">
        <v>271426</v>
      </c>
      <c r="G12654" s="260" t="s">
        <v>2330</v>
      </c>
      <c r="H12654" s="271" t="s">
        <v>222</v>
      </c>
      <c r="I12654" s="265" t="s">
        <v>2182</v>
      </c>
      <c r="J12654" s="265">
        <v>-439.6</v>
      </c>
      <c r="K12654" s="83" t="str">
        <f>IFERROR(IFERROR(VLOOKUP(I12654,'DE-PARA'!B:D,3,0),VLOOKUP(I12654,'DE-PARA'!C:D,2,0)),"NÃO ENCONTRADO")</f>
        <v>Materiais</v>
      </c>
      <c r="L12654" s="50" t="str">
        <f>VLOOKUP(K12654,'Base -Receita-Despesa'!$B:$AS,1,FALSE)</f>
        <v>Materiais</v>
      </c>
    </row>
    <row r="12655" spans="1:12" x14ac:dyDescent="0.3">
      <c r="A12655" s="82" t="str">
        <f t="shared" si="396"/>
        <v>2019</v>
      </c>
      <c r="B12655" s="260" t="s">
        <v>2228</v>
      </c>
      <c r="C12655" s="261" t="s">
        <v>138</v>
      </c>
      <c r="D12655" s="74" t="str">
        <f t="shared" si="395"/>
        <v>fev/2019</v>
      </c>
      <c r="E12655" s="264">
        <v>43521</v>
      </c>
      <c r="F12655" s="260">
        <v>271426</v>
      </c>
      <c r="G12655" s="260" t="s">
        <v>2330</v>
      </c>
      <c r="H12655" s="265" t="s">
        <v>222</v>
      </c>
      <c r="I12655" s="265" t="s">
        <v>562</v>
      </c>
      <c r="J12655" s="265">
        <v>-12.31</v>
      </c>
      <c r="K12655" s="83" t="str">
        <f>IFERROR(IFERROR(VLOOKUP(I12655,'DE-PARA'!B:D,3,0),VLOOKUP(I12655,'DE-PARA'!C:D,2,0)),"NÃO ENCONTRADO")</f>
        <v>Outras Saídas</v>
      </c>
      <c r="L12655" s="50" t="str">
        <f>VLOOKUP(K12655,'Base -Receita-Despesa'!$B:$AS,1,FALSE)</f>
        <v>Outras Saídas</v>
      </c>
    </row>
    <row r="12656" spans="1:12" x14ac:dyDescent="0.3">
      <c r="A12656" s="82" t="str">
        <f t="shared" si="396"/>
        <v>2019</v>
      </c>
      <c r="B12656" s="260" t="s">
        <v>2228</v>
      </c>
      <c r="C12656" s="261" t="s">
        <v>138</v>
      </c>
      <c r="D12656" s="74" t="str">
        <f t="shared" si="395"/>
        <v>fev/2019</v>
      </c>
      <c r="E12656" s="264">
        <v>43521</v>
      </c>
      <c r="F12656" s="260">
        <v>271427</v>
      </c>
      <c r="G12656" s="260" t="s">
        <v>2330</v>
      </c>
      <c r="H12656" s="265" t="s">
        <v>222</v>
      </c>
      <c r="I12656" s="265" t="s">
        <v>2182</v>
      </c>
      <c r="J12656" s="266">
        <v>-1521.05</v>
      </c>
      <c r="K12656" s="83" t="str">
        <f>IFERROR(IFERROR(VLOOKUP(I12656,'DE-PARA'!B:D,3,0),VLOOKUP(I12656,'DE-PARA'!C:D,2,0)),"NÃO ENCONTRADO")</f>
        <v>Materiais</v>
      </c>
      <c r="L12656" s="50" t="str">
        <f>VLOOKUP(K12656,'Base -Receita-Despesa'!$B:$AS,1,FALSE)</f>
        <v>Materiais</v>
      </c>
    </row>
    <row r="12657" spans="1:12" x14ac:dyDescent="0.3">
      <c r="A12657" s="82" t="str">
        <f t="shared" si="396"/>
        <v>2019</v>
      </c>
      <c r="B12657" s="260" t="s">
        <v>2228</v>
      </c>
      <c r="C12657" s="261" t="s">
        <v>138</v>
      </c>
      <c r="D12657" s="74" t="str">
        <f t="shared" si="395"/>
        <v>fev/2019</v>
      </c>
      <c r="E12657" s="264">
        <v>43521</v>
      </c>
      <c r="F12657" s="260">
        <v>271427</v>
      </c>
      <c r="G12657" s="260" t="s">
        <v>2330</v>
      </c>
      <c r="H12657" s="265" t="s">
        <v>222</v>
      </c>
      <c r="I12657" s="265" t="s">
        <v>562</v>
      </c>
      <c r="J12657" s="265">
        <v>-42.59</v>
      </c>
      <c r="K12657" s="83" t="str">
        <f>IFERROR(IFERROR(VLOOKUP(I12657,'DE-PARA'!B:D,3,0),VLOOKUP(I12657,'DE-PARA'!C:D,2,0)),"NÃO ENCONTRADO")</f>
        <v>Outras Saídas</v>
      </c>
      <c r="L12657" s="50" t="str">
        <f>VLOOKUP(K12657,'Base -Receita-Despesa'!$B:$AS,1,FALSE)</f>
        <v>Outras Saídas</v>
      </c>
    </row>
    <row r="12658" spans="1:12" x14ac:dyDescent="0.3">
      <c r="A12658" s="82" t="str">
        <f t="shared" si="396"/>
        <v>2019</v>
      </c>
      <c r="B12658" s="260" t="s">
        <v>2228</v>
      </c>
      <c r="C12658" s="261" t="s">
        <v>138</v>
      </c>
      <c r="D12658" s="74" t="str">
        <f t="shared" si="395"/>
        <v>fev/2019</v>
      </c>
      <c r="E12658" s="264">
        <v>43521</v>
      </c>
      <c r="F12658" s="260">
        <v>271428</v>
      </c>
      <c r="G12658" s="260" t="s">
        <v>2330</v>
      </c>
      <c r="H12658" s="265" t="s">
        <v>222</v>
      </c>
      <c r="I12658" s="265" t="s">
        <v>2181</v>
      </c>
      <c r="J12658" s="266">
        <v>-2767.26</v>
      </c>
      <c r="K12658" s="83" t="str">
        <f>IFERROR(IFERROR(VLOOKUP(I12658,'DE-PARA'!B:D,3,0),VLOOKUP(I12658,'DE-PARA'!C:D,2,0)),"NÃO ENCONTRADO")</f>
        <v>Materiais</v>
      </c>
      <c r="L12658" s="50" t="str">
        <f>VLOOKUP(K12658,'Base -Receita-Despesa'!$B:$AS,1,FALSE)</f>
        <v>Materiais</v>
      </c>
    </row>
    <row r="12659" spans="1:12" x14ac:dyDescent="0.3">
      <c r="A12659" s="82" t="str">
        <f t="shared" si="396"/>
        <v>2019</v>
      </c>
      <c r="B12659" s="260" t="s">
        <v>2228</v>
      </c>
      <c r="C12659" s="261" t="s">
        <v>138</v>
      </c>
      <c r="D12659" s="74" t="str">
        <f t="shared" si="395"/>
        <v>fev/2019</v>
      </c>
      <c r="E12659" s="264">
        <v>43521</v>
      </c>
      <c r="F12659" s="260">
        <v>271428</v>
      </c>
      <c r="G12659" s="260" t="s">
        <v>2330</v>
      </c>
      <c r="H12659" s="265" t="s">
        <v>222</v>
      </c>
      <c r="I12659" s="273" t="s">
        <v>562</v>
      </c>
      <c r="J12659" s="265">
        <v>-77.48</v>
      </c>
      <c r="K12659" s="83" t="str">
        <f>IFERROR(IFERROR(VLOOKUP(I12659,'DE-PARA'!B:D,3,0),VLOOKUP(I12659,'DE-PARA'!C:D,2,0)),"NÃO ENCONTRADO")</f>
        <v>Outras Saídas</v>
      </c>
      <c r="L12659" s="50" t="str">
        <f>VLOOKUP(K12659,'Base -Receita-Despesa'!$B:$AS,1,FALSE)</f>
        <v>Outras Saídas</v>
      </c>
    </row>
    <row r="12660" spans="1:12" x14ac:dyDescent="0.3">
      <c r="A12660" s="82" t="str">
        <f t="shared" si="396"/>
        <v>2019</v>
      </c>
      <c r="B12660" s="260" t="s">
        <v>2228</v>
      </c>
      <c r="C12660" s="261" t="s">
        <v>138</v>
      </c>
      <c r="D12660" s="74" t="str">
        <f t="shared" si="395"/>
        <v>fev/2019</v>
      </c>
      <c r="E12660" s="264">
        <v>43521</v>
      </c>
      <c r="F12660" s="260">
        <v>271436</v>
      </c>
      <c r="G12660" s="260" t="s">
        <v>2330</v>
      </c>
      <c r="H12660" s="265" t="s">
        <v>222</v>
      </c>
      <c r="I12660" s="265" t="s">
        <v>2181</v>
      </c>
      <c r="J12660" s="266">
        <v>-1060.33</v>
      </c>
      <c r="K12660" s="83" t="str">
        <f>IFERROR(IFERROR(VLOOKUP(I12660,'DE-PARA'!B:D,3,0),VLOOKUP(I12660,'DE-PARA'!C:D,2,0)),"NÃO ENCONTRADO")</f>
        <v>Materiais</v>
      </c>
      <c r="L12660" s="50" t="str">
        <f>VLOOKUP(K12660,'Base -Receita-Despesa'!$B:$AS,1,FALSE)</f>
        <v>Materiais</v>
      </c>
    </row>
    <row r="12661" spans="1:12" x14ac:dyDescent="0.3">
      <c r="A12661" s="82" t="str">
        <f t="shared" si="396"/>
        <v>2019</v>
      </c>
      <c r="B12661" s="260" t="s">
        <v>2228</v>
      </c>
      <c r="C12661" s="261" t="s">
        <v>138</v>
      </c>
      <c r="D12661" s="74" t="str">
        <f t="shared" si="395"/>
        <v>fev/2019</v>
      </c>
      <c r="E12661" s="264">
        <v>43521</v>
      </c>
      <c r="F12661" s="260">
        <v>271436</v>
      </c>
      <c r="G12661" s="260" t="s">
        <v>2330</v>
      </c>
      <c r="H12661" s="265" t="s">
        <v>222</v>
      </c>
      <c r="I12661" s="265" t="s">
        <v>562</v>
      </c>
      <c r="J12661" s="265">
        <v>-29.69</v>
      </c>
      <c r="K12661" s="83" t="str">
        <f>IFERROR(IFERROR(VLOOKUP(I12661,'DE-PARA'!B:D,3,0),VLOOKUP(I12661,'DE-PARA'!C:D,2,0)),"NÃO ENCONTRADO")</f>
        <v>Outras Saídas</v>
      </c>
      <c r="L12661" s="50" t="str">
        <f>VLOOKUP(K12661,'Base -Receita-Despesa'!$B:$AS,1,FALSE)</f>
        <v>Outras Saídas</v>
      </c>
    </row>
    <row r="12662" spans="1:12" x14ac:dyDescent="0.3">
      <c r="A12662" s="82" t="str">
        <f t="shared" si="396"/>
        <v>2019</v>
      </c>
      <c r="B12662" s="260" t="s">
        <v>2228</v>
      </c>
      <c r="C12662" s="261" t="s">
        <v>138</v>
      </c>
      <c r="D12662" s="74" t="str">
        <f t="shared" si="395"/>
        <v>fev/2019</v>
      </c>
      <c r="E12662" s="264">
        <v>43521</v>
      </c>
      <c r="F12662" s="260">
        <v>268991</v>
      </c>
      <c r="G12662" s="260" t="s">
        <v>2238</v>
      </c>
      <c r="H12662" s="265" t="s">
        <v>222</v>
      </c>
      <c r="I12662" s="265" t="s">
        <v>2182</v>
      </c>
      <c r="J12662" s="265">
        <v>-676.66</v>
      </c>
      <c r="K12662" s="83" t="str">
        <f>IFERROR(IFERROR(VLOOKUP(I12662,'DE-PARA'!B:D,3,0),VLOOKUP(I12662,'DE-PARA'!C:D,2,0)),"NÃO ENCONTRADO")</f>
        <v>Materiais</v>
      </c>
      <c r="L12662" s="50" t="str">
        <f>VLOOKUP(K12662,'Base -Receita-Despesa'!$B:$AS,1,FALSE)</f>
        <v>Materiais</v>
      </c>
    </row>
    <row r="12663" spans="1:12" x14ac:dyDescent="0.3">
      <c r="A12663" s="82" t="str">
        <f t="shared" si="396"/>
        <v>2019</v>
      </c>
      <c r="B12663" s="260" t="s">
        <v>2228</v>
      </c>
      <c r="C12663" s="261" t="s">
        <v>138</v>
      </c>
      <c r="D12663" s="74" t="str">
        <f t="shared" si="395"/>
        <v>fev/2019</v>
      </c>
      <c r="E12663" s="264">
        <v>43521</v>
      </c>
      <c r="F12663" s="260">
        <v>268991</v>
      </c>
      <c r="G12663" s="260" t="s">
        <v>2238</v>
      </c>
      <c r="H12663" s="265" t="s">
        <v>222</v>
      </c>
      <c r="I12663" s="265" t="s">
        <v>562</v>
      </c>
      <c r="J12663" s="265">
        <v>-18.5</v>
      </c>
      <c r="K12663" s="83" t="str">
        <f>IFERROR(IFERROR(VLOOKUP(I12663,'DE-PARA'!B:D,3,0),VLOOKUP(I12663,'DE-PARA'!C:D,2,0)),"NÃO ENCONTRADO")</f>
        <v>Outras Saídas</v>
      </c>
      <c r="L12663" s="50" t="str">
        <f>VLOOKUP(K12663,'Base -Receita-Despesa'!$B:$AS,1,FALSE)</f>
        <v>Outras Saídas</v>
      </c>
    </row>
    <row r="12664" spans="1:12" x14ac:dyDescent="0.3">
      <c r="A12664" s="82" t="str">
        <f t="shared" si="396"/>
        <v>2019</v>
      </c>
      <c r="B12664" s="260" t="s">
        <v>2228</v>
      </c>
      <c r="C12664" s="261" t="s">
        <v>138</v>
      </c>
      <c r="D12664" s="74" t="str">
        <f t="shared" si="395"/>
        <v>fev/2019</v>
      </c>
      <c r="E12664" s="264">
        <v>43521</v>
      </c>
      <c r="F12664" s="260">
        <v>269882</v>
      </c>
      <c r="G12664" s="260" t="s">
        <v>2238</v>
      </c>
      <c r="H12664" s="265" t="s">
        <v>222</v>
      </c>
      <c r="I12664" s="265" t="s">
        <v>2181</v>
      </c>
      <c r="J12664" s="265">
        <v>-296.07</v>
      </c>
      <c r="K12664" s="83" t="str">
        <f>IFERROR(IFERROR(VLOOKUP(I12664,'DE-PARA'!B:D,3,0),VLOOKUP(I12664,'DE-PARA'!C:D,2,0)),"NÃO ENCONTRADO")</f>
        <v>Materiais</v>
      </c>
      <c r="L12664" s="50" t="str">
        <f>VLOOKUP(K12664,'Base -Receita-Despesa'!$B:$AS,1,FALSE)</f>
        <v>Materiais</v>
      </c>
    </row>
    <row r="12665" spans="1:12" x14ac:dyDescent="0.3">
      <c r="A12665" s="82" t="str">
        <f t="shared" si="396"/>
        <v>2019</v>
      </c>
      <c r="B12665" s="260" t="s">
        <v>2228</v>
      </c>
      <c r="C12665" s="261" t="s">
        <v>138</v>
      </c>
      <c r="D12665" s="74" t="str">
        <f t="shared" si="395"/>
        <v>fev/2019</v>
      </c>
      <c r="E12665" s="264">
        <v>43521</v>
      </c>
      <c r="F12665" s="260">
        <v>269882</v>
      </c>
      <c r="G12665" s="260" t="s">
        <v>2238</v>
      </c>
      <c r="H12665" s="265" t="s">
        <v>222</v>
      </c>
      <c r="I12665" s="265" t="s">
        <v>562</v>
      </c>
      <c r="J12665" s="265">
        <v>-8.09</v>
      </c>
      <c r="K12665" s="83" t="str">
        <f>IFERROR(IFERROR(VLOOKUP(I12665,'DE-PARA'!B:D,3,0),VLOOKUP(I12665,'DE-PARA'!C:D,2,0)),"NÃO ENCONTRADO")</f>
        <v>Outras Saídas</v>
      </c>
      <c r="L12665" s="50" t="str">
        <f>VLOOKUP(K12665,'Base -Receita-Despesa'!$B:$AS,1,FALSE)</f>
        <v>Outras Saídas</v>
      </c>
    </row>
    <row r="12666" spans="1:12" x14ac:dyDescent="0.3">
      <c r="A12666" s="82" t="str">
        <f t="shared" si="396"/>
        <v>2019</v>
      </c>
      <c r="B12666" s="260" t="s">
        <v>2228</v>
      </c>
      <c r="C12666" s="261" t="s">
        <v>138</v>
      </c>
      <c r="D12666" s="74" t="str">
        <f t="shared" si="395"/>
        <v>fev/2019</v>
      </c>
      <c r="E12666" s="264">
        <v>43521</v>
      </c>
      <c r="F12666" s="260">
        <v>269153</v>
      </c>
      <c r="G12666" s="260" t="s">
        <v>2238</v>
      </c>
      <c r="H12666" s="265" t="s">
        <v>222</v>
      </c>
      <c r="I12666" s="265" t="s">
        <v>2182</v>
      </c>
      <c r="J12666" s="265">
        <v>-835.43</v>
      </c>
      <c r="K12666" s="83" t="str">
        <f>IFERROR(IFERROR(VLOOKUP(I12666,'DE-PARA'!B:D,3,0),VLOOKUP(I12666,'DE-PARA'!C:D,2,0)),"NÃO ENCONTRADO")</f>
        <v>Materiais</v>
      </c>
      <c r="L12666" s="50" t="str">
        <f>VLOOKUP(K12666,'Base -Receita-Despesa'!$B:$AS,1,FALSE)</f>
        <v>Materiais</v>
      </c>
    </row>
    <row r="12667" spans="1:12" x14ac:dyDescent="0.3">
      <c r="A12667" s="82" t="str">
        <f t="shared" si="396"/>
        <v>2019</v>
      </c>
      <c r="B12667" s="260" t="s">
        <v>2228</v>
      </c>
      <c r="C12667" s="261" t="s">
        <v>138</v>
      </c>
      <c r="D12667" s="74" t="str">
        <f t="shared" si="395"/>
        <v>fev/2019</v>
      </c>
      <c r="E12667" s="264">
        <v>43521</v>
      </c>
      <c r="F12667" s="260">
        <v>269153</v>
      </c>
      <c r="G12667" s="260" t="s">
        <v>2238</v>
      </c>
      <c r="H12667" s="265" t="s">
        <v>222</v>
      </c>
      <c r="I12667" s="265" t="s">
        <v>562</v>
      </c>
      <c r="J12667" s="265">
        <v>-22.28</v>
      </c>
      <c r="K12667" s="83" t="str">
        <f>IFERROR(IFERROR(VLOOKUP(I12667,'DE-PARA'!B:D,3,0),VLOOKUP(I12667,'DE-PARA'!C:D,2,0)),"NÃO ENCONTRADO")</f>
        <v>Outras Saídas</v>
      </c>
      <c r="L12667" s="50" t="str">
        <f>VLOOKUP(K12667,'Base -Receita-Despesa'!$B:$AS,1,FALSE)</f>
        <v>Outras Saídas</v>
      </c>
    </row>
    <row r="12668" spans="1:12" x14ac:dyDescent="0.3">
      <c r="A12668" s="82" t="str">
        <f t="shared" si="396"/>
        <v>2019</v>
      </c>
      <c r="B12668" s="260" t="s">
        <v>2228</v>
      </c>
      <c r="C12668" s="261" t="s">
        <v>138</v>
      </c>
      <c r="D12668" s="74" t="str">
        <f t="shared" si="395"/>
        <v>fev/2019</v>
      </c>
      <c r="E12668" s="264">
        <v>43521</v>
      </c>
      <c r="F12668" s="260">
        <v>269154</v>
      </c>
      <c r="G12668" s="260" t="s">
        <v>2238</v>
      </c>
      <c r="H12668" s="265" t="s">
        <v>222</v>
      </c>
      <c r="I12668" s="265" t="s">
        <v>2181</v>
      </c>
      <c r="J12668" s="266">
        <v>-2546.36</v>
      </c>
      <c r="K12668" s="83" t="str">
        <f>IFERROR(IFERROR(VLOOKUP(I12668,'DE-PARA'!B:D,3,0),VLOOKUP(I12668,'DE-PARA'!C:D,2,0)),"NÃO ENCONTRADO")</f>
        <v>Materiais</v>
      </c>
      <c r="L12668" s="50" t="str">
        <f>VLOOKUP(K12668,'Base -Receita-Despesa'!$B:$AS,1,FALSE)</f>
        <v>Materiais</v>
      </c>
    </row>
    <row r="12669" spans="1:12" x14ac:dyDescent="0.3">
      <c r="A12669" s="82" t="str">
        <f t="shared" si="396"/>
        <v>2019</v>
      </c>
      <c r="B12669" s="260" t="s">
        <v>2228</v>
      </c>
      <c r="C12669" s="261" t="s">
        <v>138</v>
      </c>
      <c r="D12669" s="74" t="str">
        <f t="shared" si="395"/>
        <v>fev/2019</v>
      </c>
      <c r="E12669" s="264">
        <v>43521</v>
      </c>
      <c r="F12669" s="260">
        <v>269154</v>
      </c>
      <c r="G12669" s="260" t="s">
        <v>2238</v>
      </c>
      <c r="H12669" s="265" t="s">
        <v>222</v>
      </c>
      <c r="I12669" s="265" t="s">
        <v>562</v>
      </c>
      <c r="J12669" s="265">
        <v>-67.900000000000006</v>
      </c>
      <c r="K12669" s="83" t="str">
        <f>IFERROR(IFERROR(VLOOKUP(I12669,'DE-PARA'!B:D,3,0),VLOOKUP(I12669,'DE-PARA'!C:D,2,0)),"NÃO ENCONTRADO")</f>
        <v>Outras Saídas</v>
      </c>
      <c r="L12669" s="50" t="str">
        <f>VLOOKUP(K12669,'Base -Receita-Despesa'!$B:$AS,1,FALSE)</f>
        <v>Outras Saídas</v>
      </c>
    </row>
    <row r="12670" spans="1:12" x14ac:dyDescent="0.3">
      <c r="A12670" s="82" t="str">
        <f t="shared" si="396"/>
        <v>2019</v>
      </c>
      <c r="B12670" s="260" t="s">
        <v>2228</v>
      </c>
      <c r="C12670" s="261" t="s">
        <v>138</v>
      </c>
      <c r="D12670" s="74" t="str">
        <f t="shared" si="395"/>
        <v>fev/2019</v>
      </c>
      <c r="E12670" s="264">
        <v>43521</v>
      </c>
      <c r="F12670" s="260">
        <v>269155</v>
      </c>
      <c r="G12670" s="260" t="s">
        <v>2238</v>
      </c>
      <c r="H12670" s="265" t="s">
        <v>222</v>
      </c>
      <c r="I12670" s="265" t="s">
        <v>2181</v>
      </c>
      <c r="J12670" s="266">
        <v>-1355.2</v>
      </c>
      <c r="K12670" s="83" t="str">
        <f>IFERROR(IFERROR(VLOOKUP(I12670,'DE-PARA'!B:D,3,0),VLOOKUP(I12670,'DE-PARA'!C:D,2,0)),"NÃO ENCONTRADO")</f>
        <v>Materiais</v>
      </c>
      <c r="L12670" s="50" t="str">
        <f>VLOOKUP(K12670,'Base -Receita-Despesa'!$B:$AS,1,FALSE)</f>
        <v>Materiais</v>
      </c>
    </row>
    <row r="12671" spans="1:12" x14ac:dyDescent="0.3">
      <c r="A12671" s="82" t="str">
        <f t="shared" si="396"/>
        <v>2019</v>
      </c>
      <c r="B12671" s="260" t="s">
        <v>2228</v>
      </c>
      <c r="C12671" s="261" t="s">
        <v>138</v>
      </c>
      <c r="D12671" s="74" t="str">
        <f t="shared" si="395"/>
        <v>fev/2019</v>
      </c>
      <c r="E12671" s="264">
        <v>43521</v>
      </c>
      <c r="F12671" s="260">
        <v>269155</v>
      </c>
      <c r="G12671" s="260" t="s">
        <v>2238</v>
      </c>
      <c r="H12671" s="265" t="s">
        <v>222</v>
      </c>
      <c r="I12671" s="265" t="s">
        <v>562</v>
      </c>
      <c r="J12671" s="265">
        <v>-36.14</v>
      </c>
      <c r="K12671" s="83" t="str">
        <f>IFERROR(IFERROR(VLOOKUP(I12671,'DE-PARA'!B:D,3,0),VLOOKUP(I12671,'DE-PARA'!C:D,2,0)),"NÃO ENCONTRADO")</f>
        <v>Outras Saídas</v>
      </c>
      <c r="L12671" s="50" t="str">
        <f>VLOOKUP(K12671,'Base -Receita-Despesa'!$B:$AS,1,FALSE)</f>
        <v>Outras Saídas</v>
      </c>
    </row>
    <row r="12672" spans="1:12" x14ac:dyDescent="0.3">
      <c r="A12672" s="82" t="str">
        <f t="shared" si="396"/>
        <v>2019</v>
      </c>
      <c r="B12672" s="260" t="s">
        <v>2228</v>
      </c>
      <c r="C12672" s="261" t="s">
        <v>138</v>
      </c>
      <c r="D12672" s="74" t="str">
        <f t="shared" si="395"/>
        <v>fev/2019</v>
      </c>
      <c r="E12672" s="264">
        <v>43521</v>
      </c>
      <c r="F12672" s="260">
        <v>2478</v>
      </c>
      <c r="G12672" s="260" t="s">
        <v>2229</v>
      </c>
      <c r="H12672" s="265" t="s">
        <v>2322</v>
      </c>
      <c r="I12672" s="265" t="s">
        <v>120</v>
      </c>
      <c r="J12672" s="265">
        <v>-855.69</v>
      </c>
      <c r="K12672" s="83" t="str">
        <f>IFERROR(IFERROR(VLOOKUP(I12672,'DE-PARA'!B:D,3,0),VLOOKUP(I12672,'DE-PARA'!C:D,2,0)),"NÃO ENCONTRADO")</f>
        <v>Serviços</v>
      </c>
      <c r="L12672" s="50" t="str">
        <f>VLOOKUP(K12672,'Base -Receita-Despesa'!$B:$AS,1,FALSE)</f>
        <v>Serviços</v>
      </c>
    </row>
    <row r="12673" spans="1:12" x14ac:dyDescent="0.3">
      <c r="A12673" s="82" t="str">
        <f t="shared" si="396"/>
        <v>2019</v>
      </c>
      <c r="B12673" s="260" t="s">
        <v>2228</v>
      </c>
      <c r="C12673" s="261" t="s">
        <v>138</v>
      </c>
      <c r="D12673" s="74" t="str">
        <f t="shared" si="395"/>
        <v>fev/2019</v>
      </c>
      <c r="E12673" s="264">
        <v>43521</v>
      </c>
      <c r="F12673" s="260" t="s">
        <v>1261</v>
      </c>
      <c r="G12673" s="260" t="s">
        <v>2229</v>
      </c>
      <c r="H12673" s="265" t="s">
        <v>2250</v>
      </c>
      <c r="I12673" s="265" t="s">
        <v>135</v>
      </c>
      <c r="J12673" s="265">
        <v>-9.5</v>
      </c>
      <c r="K12673" s="83" t="str">
        <f>IFERROR(IFERROR(VLOOKUP(I12673,'DE-PARA'!B:D,3,0),VLOOKUP(I12673,'DE-PARA'!C:D,2,0)),"NÃO ENCONTRADO")</f>
        <v>Outras Saídas</v>
      </c>
      <c r="L12673" s="50" t="str">
        <f>VLOOKUP(K12673,'Base -Receita-Despesa'!$B:$AS,1,FALSE)</f>
        <v>Outras Saídas</v>
      </c>
    </row>
    <row r="12674" spans="1:12" x14ac:dyDescent="0.3">
      <c r="A12674" s="82" t="str">
        <f t="shared" si="396"/>
        <v>2019</v>
      </c>
      <c r="B12674" s="260" t="s">
        <v>2228</v>
      </c>
      <c r="C12674" s="261" t="s">
        <v>138</v>
      </c>
      <c r="D12674" s="74" t="str">
        <f t="shared" si="395"/>
        <v>fev/2019</v>
      </c>
      <c r="E12674" s="264">
        <v>43521</v>
      </c>
      <c r="F12674" s="260" t="s">
        <v>1261</v>
      </c>
      <c r="G12674" s="260" t="s">
        <v>2229</v>
      </c>
      <c r="H12674" s="265" t="s">
        <v>2250</v>
      </c>
      <c r="I12674" s="265" t="s">
        <v>135</v>
      </c>
      <c r="J12674" s="265">
        <v>-9.5</v>
      </c>
      <c r="K12674" s="83" t="str">
        <f>IFERROR(IFERROR(VLOOKUP(I12674,'DE-PARA'!B:D,3,0),VLOOKUP(I12674,'DE-PARA'!C:D,2,0)),"NÃO ENCONTRADO")</f>
        <v>Outras Saídas</v>
      </c>
      <c r="L12674" s="50" t="str">
        <f>VLOOKUP(K12674,'Base -Receita-Despesa'!$B:$AS,1,FALSE)</f>
        <v>Outras Saídas</v>
      </c>
    </row>
    <row r="12675" spans="1:12" x14ac:dyDescent="0.3">
      <c r="A12675" s="82" t="str">
        <f t="shared" si="396"/>
        <v>2019</v>
      </c>
      <c r="B12675" s="260" t="s">
        <v>2228</v>
      </c>
      <c r="C12675" s="261" t="s">
        <v>138</v>
      </c>
      <c r="D12675" s="74" t="str">
        <f t="shared" si="395"/>
        <v>fev/2019</v>
      </c>
      <c r="E12675" s="264">
        <v>43521</v>
      </c>
      <c r="F12675" s="260" t="s">
        <v>1261</v>
      </c>
      <c r="G12675" s="260" t="s">
        <v>2229</v>
      </c>
      <c r="H12675" s="265" t="s">
        <v>2250</v>
      </c>
      <c r="I12675" s="265" t="s">
        <v>135</v>
      </c>
      <c r="J12675" s="265">
        <v>-9.5</v>
      </c>
      <c r="K12675" s="83" t="str">
        <f>IFERROR(IFERROR(VLOOKUP(I12675,'DE-PARA'!B:D,3,0),VLOOKUP(I12675,'DE-PARA'!C:D,2,0)),"NÃO ENCONTRADO")</f>
        <v>Outras Saídas</v>
      </c>
      <c r="L12675" s="50" t="str">
        <f>VLOOKUP(K12675,'Base -Receita-Despesa'!$B:$AS,1,FALSE)</f>
        <v>Outras Saídas</v>
      </c>
    </row>
    <row r="12676" spans="1:12" x14ac:dyDescent="0.3">
      <c r="A12676" s="82" t="str">
        <f t="shared" si="396"/>
        <v>2019</v>
      </c>
      <c r="B12676" s="260" t="s">
        <v>2228</v>
      </c>
      <c r="C12676" s="261" t="s">
        <v>138</v>
      </c>
      <c r="D12676" s="74" t="str">
        <f t="shared" ref="D12676:D12739" si="397">TEXT(E12676,"mmm/aaaa")</f>
        <v>fev/2019</v>
      </c>
      <c r="E12676" s="264">
        <v>43521</v>
      </c>
      <c r="F12676" s="260" t="s">
        <v>1261</v>
      </c>
      <c r="G12676" s="260" t="s">
        <v>2229</v>
      </c>
      <c r="H12676" s="265" t="s">
        <v>2250</v>
      </c>
      <c r="I12676" s="265" t="s">
        <v>135</v>
      </c>
      <c r="J12676" s="265">
        <v>-9.5</v>
      </c>
      <c r="K12676" s="83" t="str">
        <f>IFERROR(IFERROR(VLOOKUP(I12676,'DE-PARA'!B:D,3,0),VLOOKUP(I12676,'DE-PARA'!C:D,2,0)),"NÃO ENCONTRADO")</f>
        <v>Outras Saídas</v>
      </c>
      <c r="L12676" s="50" t="str">
        <f>VLOOKUP(K12676,'Base -Receita-Despesa'!$B:$AS,1,FALSE)</f>
        <v>Outras Saídas</v>
      </c>
    </row>
    <row r="12677" spans="1:12" x14ac:dyDescent="0.3">
      <c r="A12677" s="82" t="str">
        <f t="shared" si="396"/>
        <v>2019</v>
      </c>
      <c r="B12677" s="260" t="s">
        <v>2228</v>
      </c>
      <c r="C12677" s="261" t="s">
        <v>138</v>
      </c>
      <c r="D12677" s="74" t="str">
        <f t="shared" si="397"/>
        <v>fev/2019</v>
      </c>
      <c r="E12677" s="264">
        <v>43521</v>
      </c>
      <c r="F12677" s="260" t="s">
        <v>1261</v>
      </c>
      <c r="G12677" s="260" t="s">
        <v>2229</v>
      </c>
      <c r="H12677" s="265" t="s">
        <v>2250</v>
      </c>
      <c r="I12677" s="265" t="s">
        <v>135</v>
      </c>
      <c r="J12677" s="265">
        <v>-9.5</v>
      </c>
      <c r="K12677" s="83" t="str">
        <f>IFERROR(IFERROR(VLOOKUP(I12677,'DE-PARA'!B:D,3,0),VLOOKUP(I12677,'DE-PARA'!C:D,2,0)),"NÃO ENCONTRADO")</f>
        <v>Outras Saídas</v>
      </c>
      <c r="L12677" s="50" t="str">
        <f>VLOOKUP(K12677,'Base -Receita-Despesa'!$B:$AS,1,FALSE)</f>
        <v>Outras Saídas</v>
      </c>
    </row>
    <row r="12678" spans="1:12" x14ac:dyDescent="0.3">
      <c r="A12678" s="82" t="str">
        <f t="shared" si="396"/>
        <v>2019</v>
      </c>
      <c r="B12678" s="260" t="s">
        <v>2228</v>
      </c>
      <c r="C12678" s="261" t="s">
        <v>138</v>
      </c>
      <c r="D12678" s="74" t="str">
        <f t="shared" si="397"/>
        <v>fev/2019</v>
      </c>
      <c r="E12678" s="264">
        <v>43521</v>
      </c>
      <c r="F12678" s="260" t="s">
        <v>1261</v>
      </c>
      <c r="G12678" s="260" t="s">
        <v>2229</v>
      </c>
      <c r="H12678" s="265" t="s">
        <v>2250</v>
      </c>
      <c r="I12678" s="265" t="s">
        <v>135</v>
      </c>
      <c r="J12678" s="265">
        <v>-9.5</v>
      </c>
      <c r="K12678" s="83" t="str">
        <f>IFERROR(IFERROR(VLOOKUP(I12678,'DE-PARA'!B:D,3,0),VLOOKUP(I12678,'DE-PARA'!C:D,2,0)),"NÃO ENCONTRADO")</f>
        <v>Outras Saídas</v>
      </c>
      <c r="L12678" s="50" t="str">
        <f>VLOOKUP(K12678,'Base -Receita-Despesa'!$B:$AS,1,FALSE)</f>
        <v>Outras Saídas</v>
      </c>
    </row>
    <row r="12679" spans="1:12" x14ac:dyDescent="0.3">
      <c r="A12679" s="82" t="str">
        <f t="shared" si="396"/>
        <v>2019</v>
      </c>
      <c r="B12679" s="260" t="s">
        <v>2228</v>
      </c>
      <c r="C12679" s="261" t="s">
        <v>138</v>
      </c>
      <c r="D12679" s="74" t="str">
        <f t="shared" si="397"/>
        <v>fev/2019</v>
      </c>
      <c r="E12679" s="264">
        <v>43521</v>
      </c>
      <c r="F12679" s="260" t="s">
        <v>1261</v>
      </c>
      <c r="G12679" s="260" t="s">
        <v>2229</v>
      </c>
      <c r="H12679" s="265" t="s">
        <v>2250</v>
      </c>
      <c r="I12679" s="265" t="s">
        <v>135</v>
      </c>
      <c r="J12679" s="265">
        <v>-9.5</v>
      </c>
      <c r="K12679" s="83" t="str">
        <f>IFERROR(IFERROR(VLOOKUP(I12679,'DE-PARA'!B:D,3,0),VLOOKUP(I12679,'DE-PARA'!C:D,2,0)),"NÃO ENCONTRADO")</f>
        <v>Outras Saídas</v>
      </c>
      <c r="L12679" s="50" t="str">
        <f>VLOOKUP(K12679,'Base -Receita-Despesa'!$B:$AS,1,FALSE)</f>
        <v>Outras Saídas</v>
      </c>
    </row>
    <row r="12680" spans="1:12" x14ac:dyDescent="0.3">
      <c r="A12680" s="82" t="str">
        <f t="shared" si="396"/>
        <v>2019</v>
      </c>
      <c r="B12680" s="260" t="s">
        <v>2228</v>
      </c>
      <c r="C12680" s="261" t="s">
        <v>138</v>
      </c>
      <c r="D12680" s="74" t="str">
        <f t="shared" si="397"/>
        <v>fev/2019</v>
      </c>
      <c r="E12680" s="264">
        <v>43521</v>
      </c>
      <c r="F12680" s="260" t="s">
        <v>1261</v>
      </c>
      <c r="G12680" s="260" t="s">
        <v>2229</v>
      </c>
      <c r="H12680" s="265" t="s">
        <v>2250</v>
      </c>
      <c r="I12680" s="265" t="s">
        <v>135</v>
      </c>
      <c r="J12680" s="265">
        <v>-9.5</v>
      </c>
      <c r="K12680" s="83" t="str">
        <f>IFERROR(IFERROR(VLOOKUP(I12680,'DE-PARA'!B:D,3,0),VLOOKUP(I12680,'DE-PARA'!C:D,2,0)),"NÃO ENCONTRADO")</f>
        <v>Outras Saídas</v>
      </c>
      <c r="L12680" s="50" t="str">
        <f>VLOOKUP(K12680,'Base -Receita-Despesa'!$B:$AS,1,FALSE)</f>
        <v>Outras Saídas</v>
      </c>
    </row>
    <row r="12681" spans="1:12" x14ac:dyDescent="0.3">
      <c r="A12681" s="82" t="str">
        <f t="shared" si="396"/>
        <v>2019</v>
      </c>
      <c r="B12681" s="260" t="s">
        <v>2228</v>
      </c>
      <c r="C12681" s="261" t="s">
        <v>138</v>
      </c>
      <c r="D12681" s="74" t="str">
        <f t="shared" si="397"/>
        <v>fev/2019</v>
      </c>
      <c r="E12681" s="264">
        <v>43521</v>
      </c>
      <c r="F12681" s="260" t="s">
        <v>1261</v>
      </c>
      <c r="G12681" s="260" t="s">
        <v>2229</v>
      </c>
      <c r="H12681" s="265" t="s">
        <v>2250</v>
      </c>
      <c r="I12681" s="265" t="s">
        <v>135</v>
      </c>
      <c r="J12681" s="265">
        <v>-9.5</v>
      </c>
      <c r="K12681" s="83" t="str">
        <f>IFERROR(IFERROR(VLOOKUP(I12681,'DE-PARA'!B:D,3,0),VLOOKUP(I12681,'DE-PARA'!C:D,2,0)),"NÃO ENCONTRADO")</f>
        <v>Outras Saídas</v>
      </c>
      <c r="L12681" s="50" t="str">
        <f>VLOOKUP(K12681,'Base -Receita-Despesa'!$B:$AS,1,FALSE)</f>
        <v>Outras Saídas</v>
      </c>
    </row>
    <row r="12682" spans="1:12" x14ac:dyDescent="0.3">
      <c r="A12682" s="82" t="str">
        <f t="shared" si="396"/>
        <v>2019</v>
      </c>
      <c r="B12682" s="260" t="s">
        <v>2228</v>
      </c>
      <c r="C12682" s="261" t="s">
        <v>138</v>
      </c>
      <c r="D12682" s="74" t="str">
        <f t="shared" si="397"/>
        <v>fev/2019</v>
      </c>
      <c r="E12682" s="264">
        <v>43522</v>
      </c>
      <c r="F12682" s="260">
        <v>4862</v>
      </c>
      <c r="G12682" s="260" t="s">
        <v>2229</v>
      </c>
      <c r="H12682" s="265" t="s">
        <v>4376</v>
      </c>
      <c r="I12682" s="265" t="s">
        <v>2182</v>
      </c>
      <c r="J12682" s="266">
        <v>-1340</v>
      </c>
      <c r="K12682" s="83" t="str">
        <f>IFERROR(IFERROR(VLOOKUP(I12682,'DE-PARA'!B:D,3,0),VLOOKUP(I12682,'DE-PARA'!C:D,2,0)),"NÃO ENCONTRADO")</f>
        <v>Materiais</v>
      </c>
      <c r="L12682" s="50" t="str">
        <f>VLOOKUP(K12682,'Base -Receita-Despesa'!$B:$AS,1,FALSE)</f>
        <v>Materiais</v>
      </c>
    </row>
    <row r="12683" spans="1:12" x14ac:dyDescent="0.3">
      <c r="A12683" s="82" t="str">
        <f t="shared" si="396"/>
        <v>2019</v>
      </c>
      <c r="B12683" s="260" t="s">
        <v>2228</v>
      </c>
      <c r="C12683" s="261" t="s">
        <v>138</v>
      </c>
      <c r="D12683" s="74" t="str">
        <f t="shared" si="397"/>
        <v>fev/2019</v>
      </c>
      <c r="E12683" s="264">
        <v>43522</v>
      </c>
      <c r="F12683" s="260">
        <v>1100704</v>
      </c>
      <c r="G12683" s="260" t="s">
        <v>2330</v>
      </c>
      <c r="H12683" s="265" t="s">
        <v>4400</v>
      </c>
      <c r="I12683" s="265" t="s">
        <v>2181</v>
      </c>
      <c r="J12683" s="266">
        <v>-1810.96</v>
      </c>
      <c r="K12683" s="83" t="str">
        <f>IFERROR(IFERROR(VLOOKUP(I12683,'DE-PARA'!B:D,3,0),VLOOKUP(I12683,'DE-PARA'!C:D,2,0)),"NÃO ENCONTRADO")</f>
        <v>Materiais</v>
      </c>
      <c r="L12683" s="50" t="str">
        <f>VLOOKUP(K12683,'Base -Receita-Despesa'!$B:$AS,1,FALSE)</f>
        <v>Materiais</v>
      </c>
    </row>
    <row r="12684" spans="1:12" x14ac:dyDescent="0.3">
      <c r="A12684" s="82" t="str">
        <f t="shared" si="396"/>
        <v>2019</v>
      </c>
      <c r="B12684" s="260" t="s">
        <v>2228</v>
      </c>
      <c r="C12684" s="261" t="s">
        <v>138</v>
      </c>
      <c r="D12684" s="74" t="str">
        <f t="shared" si="397"/>
        <v>fev/2019</v>
      </c>
      <c r="E12684" s="264">
        <v>43522</v>
      </c>
      <c r="F12684" s="260">
        <v>19841</v>
      </c>
      <c r="G12684" s="260" t="s">
        <v>2229</v>
      </c>
      <c r="H12684" s="265" t="s">
        <v>4407</v>
      </c>
      <c r="I12684" s="265" t="s">
        <v>2182</v>
      </c>
      <c r="J12684" s="266">
        <v>-1548.3</v>
      </c>
      <c r="K12684" s="83" t="str">
        <f>IFERROR(IFERROR(VLOOKUP(I12684,'DE-PARA'!B:D,3,0),VLOOKUP(I12684,'DE-PARA'!C:D,2,0)),"NÃO ENCONTRADO")</f>
        <v>Materiais</v>
      </c>
      <c r="L12684" s="50" t="str">
        <f>VLOOKUP(K12684,'Base -Receita-Despesa'!$B:$AS,1,FALSE)</f>
        <v>Materiais</v>
      </c>
    </row>
    <row r="12685" spans="1:12" x14ac:dyDescent="0.3">
      <c r="A12685" s="82" t="str">
        <f t="shared" si="396"/>
        <v>2019</v>
      </c>
      <c r="B12685" s="260" t="s">
        <v>2228</v>
      </c>
      <c r="C12685" s="261" t="s">
        <v>138</v>
      </c>
      <c r="D12685" s="74" t="str">
        <f t="shared" si="397"/>
        <v>fev/2019</v>
      </c>
      <c r="E12685" s="264">
        <v>43522</v>
      </c>
      <c r="F12685" s="260">
        <v>155</v>
      </c>
      <c r="G12685" s="260" t="s">
        <v>2229</v>
      </c>
      <c r="H12685" s="265" t="s">
        <v>2353</v>
      </c>
      <c r="I12685" s="265" t="s">
        <v>179</v>
      </c>
      <c r="J12685" s="266">
        <v>-3967.08</v>
      </c>
      <c r="K12685" s="83" t="str">
        <f>IFERROR(IFERROR(VLOOKUP(I12685,'DE-PARA'!B:D,3,0),VLOOKUP(I12685,'DE-PARA'!C:D,2,0)),"NÃO ENCONTRADO")</f>
        <v>Serviços</v>
      </c>
      <c r="L12685" s="50" t="str">
        <f>VLOOKUP(K12685,'Base -Receita-Despesa'!$B:$AS,1,FALSE)</f>
        <v>Serviços</v>
      </c>
    </row>
    <row r="12686" spans="1:12" x14ac:dyDescent="0.3">
      <c r="A12686" s="82" t="str">
        <f t="shared" si="396"/>
        <v>2019</v>
      </c>
      <c r="B12686" s="260" t="s">
        <v>2228</v>
      </c>
      <c r="C12686" s="261" t="s">
        <v>138</v>
      </c>
      <c r="D12686" s="74" t="str">
        <f t="shared" si="397"/>
        <v>fev/2019</v>
      </c>
      <c r="E12686" s="264">
        <v>43522</v>
      </c>
      <c r="F12686" s="260">
        <v>65517</v>
      </c>
      <c r="G12686" s="260" t="s">
        <v>2229</v>
      </c>
      <c r="H12686" s="265" t="s">
        <v>3817</v>
      </c>
      <c r="I12686" s="265" t="s">
        <v>2182</v>
      </c>
      <c r="J12686" s="265">
        <v>-403.88</v>
      </c>
      <c r="K12686" s="83" t="str">
        <f>IFERROR(IFERROR(VLOOKUP(I12686,'DE-PARA'!B:D,3,0),VLOOKUP(I12686,'DE-PARA'!C:D,2,0)),"NÃO ENCONTRADO")</f>
        <v>Materiais</v>
      </c>
      <c r="L12686" s="50" t="str">
        <f>VLOOKUP(K12686,'Base -Receita-Despesa'!$B:$AS,1,FALSE)</f>
        <v>Materiais</v>
      </c>
    </row>
    <row r="12687" spans="1:12" x14ac:dyDescent="0.3">
      <c r="A12687" s="82" t="str">
        <f t="shared" si="396"/>
        <v>2019</v>
      </c>
      <c r="B12687" s="260" t="s">
        <v>2228</v>
      </c>
      <c r="C12687" s="261" t="s">
        <v>138</v>
      </c>
      <c r="D12687" s="74" t="str">
        <f t="shared" si="397"/>
        <v>fev/2019</v>
      </c>
      <c r="E12687" s="264">
        <v>43522</v>
      </c>
      <c r="F12687" s="260">
        <v>3428</v>
      </c>
      <c r="G12687" s="260" t="s">
        <v>2229</v>
      </c>
      <c r="H12687" s="265" t="s">
        <v>4439</v>
      </c>
      <c r="I12687" s="265" t="s">
        <v>2194</v>
      </c>
      <c r="J12687" s="266">
        <v>-2150</v>
      </c>
      <c r="K12687" s="83" t="str">
        <f>IFERROR(IFERROR(VLOOKUP(I12687,'DE-PARA'!B:D,3,0),VLOOKUP(I12687,'DE-PARA'!C:D,2,0)),"NÃO ENCONTRADO")</f>
        <v>Materiais</v>
      </c>
      <c r="L12687" s="50" t="str">
        <f>VLOOKUP(K12687,'Base -Receita-Despesa'!$B:$AS,1,FALSE)</f>
        <v>Materiais</v>
      </c>
    </row>
    <row r="12688" spans="1:12" x14ac:dyDescent="0.3">
      <c r="A12688" s="82" t="str">
        <f t="shared" si="396"/>
        <v>2019</v>
      </c>
      <c r="B12688" s="260" t="s">
        <v>2228</v>
      </c>
      <c r="C12688" s="261" t="s">
        <v>138</v>
      </c>
      <c r="D12688" s="74" t="str">
        <f t="shared" si="397"/>
        <v>fev/2019</v>
      </c>
      <c r="E12688" s="264">
        <v>43522</v>
      </c>
      <c r="F12688" s="260">
        <v>8467</v>
      </c>
      <c r="G12688" s="260" t="s">
        <v>2324</v>
      </c>
      <c r="H12688" s="265" t="s">
        <v>4440</v>
      </c>
      <c r="I12688" s="265" t="s">
        <v>2182</v>
      </c>
      <c r="J12688" s="265">
        <v>-708.67</v>
      </c>
      <c r="K12688" s="83" t="str">
        <f>IFERROR(IFERROR(VLOOKUP(I12688,'DE-PARA'!B:D,3,0),VLOOKUP(I12688,'DE-PARA'!C:D,2,0)),"NÃO ENCONTRADO")</f>
        <v>Materiais</v>
      </c>
      <c r="L12688" s="50" t="str">
        <f>VLOOKUP(K12688,'Base -Receita-Despesa'!$B:$AS,1,FALSE)</f>
        <v>Materiais</v>
      </c>
    </row>
    <row r="12689" spans="1:12" x14ac:dyDescent="0.3">
      <c r="A12689" s="82" t="str">
        <f t="shared" si="396"/>
        <v>2019</v>
      </c>
      <c r="B12689" s="260" t="s">
        <v>2228</v>
      </c>
      <c r="C12689" s="261" t="s">
        <v>138</v>
      </c>
      <c r="D12689" s="74" t="str">
        <f t="shared" si="397"/>
        <v>fev/2019</v>
      </c>
      <c r="E12689" s="264">
        <v>43522</v>
      </c>
      <c r="F12689" s="260">
        <v>8467</v>
      </c>
      <c r="G12689" s="260" t="s">
        <v>2238</v>
      </c>
      <c r="H12689" s="265" t="s">
        <v>4440</v>
      </c>
      <c r="I12689" s="265" t="s">
        <v>2182</v>
      </c>
      <c r="J12689" s="265">
        <v>-708.66</v>
      </c>
      <c r="K12689" s="83" t="str">
        <f>IFERROR(IFERROR(VLOOKUP(I12689,'DE-PARA'!B:D,3,0),VLOOKUP(I12689,'DE-PARA'!C:D,2,0)),"NÃO ENCONTRADO")</f>
        <v>Materiais</v>
      </c>
      <c r="L12689" s="50" t="str">
        <f>VLOOKUP(K12689,'Base -Receita-Despesa'!$B:$AS,1,FALSE)</f>
        <v>Materiais</v>
      </c>
    </row>
    <row r="12690" spans="1:12" x14ac:dyDescent="0.3">
      <c r="A12690" s="82" t="str">
        <f t="shared" si="396"/>
        <v>2019</v>
      </c>
      <c r="B12690" s="260" t="s">
        <v>2228</v>
      </c>
      <c r="C12690" s="261" t="s">
        <v>138</v>
      </c>
      <c r="D12690" s="74" t="str">
        <f t="shared" si="397"/>
        <v>fev/2019</v>
      </c>
      <c r="E12690" s="264">
        <v>43522</v>
      </c>
      <c r="F12690" s="260">
        <v>10503</v>
      </c>
      <c r="G12690" s="260" t="s">
        <v>2229</v>
      </c>
      <c r="H12690" s="265" t="s">
        <v>4369</v>
      </c>
      <c r="I12690" s="265" t="s">
        <v>2183</v>
      </c>
      <c r="J12690" s="265">
        <v>-480</v>
      </c>
      <c r="K12690" s="83" t="str">
        <f>IFERROR(IFERROR(VLOOKUP(I12690,'DE-PARA'!B:D,3,0),VLOOKUP(I12690,'DE-PARA'!C:D,2,0)),"NÃO ENCONTRADO")</f>
        <v>Materiais</v>
      </c>
      <c r="L12690" s="50" t="str">
        <f>VLOOKUP(K12690,'Base -Receita-Despesa'!$B:$AS,1,FALSE)</f>
        <v>Materiais</v>
      </c>
    </row>
    <row r="12691" spans="1:12" x14ac:dyDescent="0.3">
      <c r="A12691" s="82" t="str">
        <f t="shared" si="396"/>
        <v>2019</v>
      </c>
      <c r="B12691" s="260" t="s">
        <v>2228</v>
      </c>
      <c r="C12691" s="261" t="s">
        <v>138</v>
      </c>
      <c r="D12691" s="74" t="str">
        <f t="shared" si="397"/>
        <v>fev/2019</v>
      </c>
      <c r="E12691" s="264">
        <v>43522</v>
      </c>
      <c r="F12691" s="260">
        <v>10503</v>
      </c>
      <c r="G12691" s="260" t="s">
        <v>2229</v>
      </c>
      <c r="H12691" s="265" t="s">
        <v>4369</v>
      </c>
      <c r="I12691" s="265" t="s">
        <v>562</v>
      </c>
      <c r="J12691" s="265">
        <v>-132</v>
      </c>
      <c r="K12691" s="83" t="str">
        <f>IFERROR(IFERROR(VLOOKUP(I12691,'DE-PARA'!B:D,3,0),VLOOKUP(I12691,'DE-PARA'!C:D,2,0)),"NÃO ENCONTRADO")</f>
        <v>Outras Saídas</v>
      </c>
      <c r="L12691" s="50" t="str">
        <f>VLOOKUP(K12691,'Base -Receita-Despesa'!$B:$AS,1,FALSE)</f>
        <v>Outras Saídas</v>
      </c>
    </row>
    <row r="12692" spans="1:12" x14ac:dyDescent="0.3">
      <c r="A12692" s="82" t="str">
        <f t="shared" si="396"/>
        <v>2019</v>
      </c>
      <c r="B12692" s="260" t="s">
        <v>2228</v>
      </c>
      <c r="C12692" s="261" t="s">
        <v>138</v>
      </c>
      <c r="D12692" s="74" t="str">
        <f t="shared" si="397"/>
        <v>fev/2019</v>
      </c>
      <c r="E12692" s="264">
        <v>43522</v>
      </c>
      <c r="F12692" s="260">
        <v>291393</v>
      </c>
      <c r="G12692" s="260" t="s">
        <v>2229</v>
      </c>
      <c r="H12692" s="265" t="s">
        <v>174</v>
      </c>
      <c r="I12692" s="265" t="s">
        <v>2188</v>
      </c>
      <c r="J12692" s="266">
        <v>-2346.4</v>
      </c>
      <c r="K12692" s="83" t="str">
        <f>IFERROR(IFERROR(VLOOKUP(I12692,'DE-PARA'!B:D,3,0),VLOOKUP(I12692,'DE-PARA'!C:D,2,0)),"NÃO ENCONTRADO")</f>
        <v>Materiais</v>
      </c>
      <c r="L12692" s="50" t="str">
        <f>VLOOKUP(K12692,'Base -Receita-Despesa'!$B:$AS,1,FALSE)</f>
        <v>Materiais</v>
      </c>
    </row>
    <row r="12693" spans="1:12" x14ac:dyDescent="0.3">
      <c r="A12693" s="82" t="str">
        <f t="shared" si="396"/>
        <v>2019</v>
      </c>
      <c r="B12693" s="260" t="s">
        <v>2228</v>
      </c>
      <c r="C12693" s="261" t="s">
        <v>138</v>
      </c>
      <c r="D12693" s="74" t="str">
        <f t="shared" si="397"/>
        <v>fev/2019</v>
      </c>
      <c r="E12693" s="264">
        <v>43522</v>
      </c>
      <c r="F12693" s="260">
        <v>1842</v>
      </c>
      <c r="G12693" s="260" t="s">
        <v>2229</v>
      </c>
      <c r="H12693" s="265" t="s">
        <v>2394</v>
      </c>
      <c r="I12693" s="265" t="s">
        <v>2192</v>
      </c>
      <c r="J12693" s="266">
        <v>-1034.05</v>
      </c>
      <c r="K12693" s="83" t="str">
        <f>IFERROR(IFERROR(VLOOKUP(I12693,'DE-PARA'!B:D,3,0),VLOOKUP(I12693,'DE-PARA'!C:D,2,0)),"NÃO ENCONTRADO")</f>
        <v>Materiais</v>
      </c>
      <c r="L12693" s="50" t="str">
        <f>VLOOKUP(K12693,'Base -Receita-Despesa'!$B:$AS,1,FALSE)</f>
        <v>Materiais</v>
      </c>
    </row>
    <row r="12694" spans="1:12" x14ac:dyDescent="0.3">
      <c r="A12694" s="82" t="str">
        <f t="shared" si="396"/>
        <v>2019</v>
      </c>
      <c r="B12694" s="260" t="s">
        <v>2228</v>
      </c>
      <c r="C12694" s="261" t="s">
        <v>138</v>
      </c>
      <c r="D12694" s="74" t="str">
        <f t="shared" si="397"/>
        <v>fev/2019</v>
      </c>
      <c r="E12694" s="264">
        <v>43522</v>
      </c>
      <c r="F12694" s="260">
        <v>3381</v>
      </c>
      <c r="G12694" s="260" t="s">
        <v>2229</v>
      </c>
      <c r="H12694" s="265" t="s">
        <v>4441</v>
      </c>
      <c r="I12694" s="265" t="s">
        <v>2182</v>
      </c>
      <c r="J12694" s="265">
        <v>-702.5</v>
      </c>
      <c r="K12694" s="83" t="str">
        <f>IFERROR(IFERROR(VLOOKUP(I12694,'DE-PARA'!B:D,3,0),VLOOKUP(I12694,'DE-PARA'!C:D,2,0)),"NÃO ENCONTRADO")</f>
        <v>Materiais</v>
      </c>
      <c r="L12694" s="50" t="str">
        <f>VLOOKUP(K12694,'Base -Receita-Despesa'!$B:$AS,1,FALSE)</f>
        <v>Materiais</v>
      </c>
    </row>
    <row r="12695" spans="1:12" x14ac:dyDescent="0.3">
      <c r="A12695" s="82" t="str">
        <f t="shared" si="396"/>
        <v>2019</v>
      </c>
      <c r="B12695" s="260" t="s">
        <v>2228</v>
      </c>
      <c r="C12695" s="261" t="s">
        <v>138</v>
      </c>
      <c r="D12695" s="74" t="str">
        <f t="shared" si="397"/>
        <v>fev/2019</v>
      </c>
      <c r="E12695" s="264">
        <v>43522</v>
      </c>
      <c r="F12695" s="260" t="s">
        <v>1070</v>
      </c>
      <c r="G12695" s="260" t="s">
        <v>2229</v>
      </c>
      <c r="H12695" s="265" t="s">
        <v>1071</v>
      </c>
      <c r="I12695" s="265" t="s">
        <v>2237</v>
      </c>
      <c r="J12695" s="266">
        <v>21139.39</v>
      </c>
      <c r="K12695" s="83" t="str">
        <f>IFERROR(IFERROR(VLOOKUP(I12695,'DE-PARA'!B:D,3,0),VLOOKUP(I12695,'DE-PARA'!C:D,2,0)),"NÃO ENCONTRADO")</f>
        <v>Entrada Conta Aplicação (+)</v>
      </c>
      <c r="L12695" s="50" t="str">
        <f>VLOOKUP(K12695,'Base -Receita-Despesa'!$B:$AS,1,FALSE)</f>
        <v>ENTRADA CONTA APLICAÇÃO (+)</v>
      </c>
    </row>
    <row r="12696" spans="1:12" x14ac:dyDescent="0.3">
      <c r="A12696" s="82" t="str">
        <f t="shared" si="396"/>
        <v>2019</v>
      </c>
      <c r="B12696" s="260" t="s">
        <v>2228</v>
      </c>
      <c r="C12696" s="261" t="s">
        <v>138</v>
      </c>
      <c r="D12696" s="74" t="str">
        <f t="shared" si="397"/>
        <v>fev/2019</v>
      </c>
      <c r="E12696" s="264">
        <v>43522</v>
      </c>
      <c r="F12696" s="260">
        <v>7949</v>
      </c>
      <c r="G12696" s="260" t="s">
        <v>2229</v>
      </c>
      <c r="H12696" s="265" t="s">
        <v>3254</v>
      </c>
      <c r="I12696" s="265" t="s">
        <v>2204</v>
      </c>
      <c r="J12696" s="266">
        <v>-1951</v>
      </c>
      <c r="K12696" s="83" t="str">
        <f>IFERROR(IFERROR(VLOOKUP(I12696,'DE-PARA'!B:D,3,0),VLOOKUP(I12696,'DE-PARA'!C:D,2,0)),"NÃO ENCONTRADO")</f>
        <v>Serviços</v>
      </c>
      <c r="L12696" s="50" t="str">
        <f>VLOOKUP(K12696,'Base -Receita-Despesa'!$B:$AS,1,FALSE)</f>
        <v>Serviços</v>
      </c>
    </row>
    <row r="12697" spans="1:12" x14ac:dyDescent="0.3">
      <c r="A12697" s="82" t="str">
        <f t="shared" si="396"/>
        <v>2019</v>
      </c>
      <c r="B12697" s="260" t="s">
        <v>2228</v>
      </c>
      <c r="C12697" s="261" t="s">
        <v>138</v>
      </c>
      <c r="D12697" s="74" t="str">
        <f t="shared" si="397"/>
        <v>fev/2019</v>
      </c>
      <c r="E12697" s="264">
        <v>43522</v>
      </c>
      <c r="F12697" s="260">
        <v>2812</v>
      </c>
      <c r="G12697" s="260" t="s">
        <v>2229</v>
      </c>
      <c r="H12697" s="265" t="s">
        <v>4442</v>
      </c>
      <c r="I12697" s="265" t="s">
        <v>241</v>
      </c>
      <c r="J12697" s="265">
        <v>-90.99</v>
      </c>
      <c r="K12697" s="83" t="str">
        <f>IFERROR(IFERROR(VLOOKUP(I12697,'DE-PARA'!B:D,3,0),VLOOKUP(I12697,'DE-PARA'!C:D,2,0)),"NÃO ENCONTRADO")</f>
        <v>Serviços</v>
      </c>
      <c r="L12697" s="50" t="str">
        <f>VLOOKUP(K12697,'Base -Receita-Despesa'!$B:$AS,1,FALSE)</f>
        <v>Serviços</v>
      </c>
    </row>
    <row r="12698" spans="1:12" x14ac:dyDescent="0.3">
      <c r="A12698" s="82" t="str">
        <f t="shared" si="396"/>
        <v>2019</v>
      </c>
      <c r="B12698" s="260" t="s">
        <v>2228</v>
      </c>
      <c r="C12698" s="261" t="s">
        <v>138</v>
      </c>
      <c r="D12698" s="74" t="str">
        <f t="shared" si="397"/>
        <v>fev/2019</v>
      </c>
      <c r="E12698" s="264">
        <v>43522</v>
      </c>
      <c r="F12698" s="260">
        <v>2812</v>
      </c>
      <c r="G12698" s="260" t="s">
        <v>2229</v>
      </c>
      <c r="H12698" s="265" t="s">
        <v>4442</v>
      </c>
      <c r="I12698" s="265" t="s">
        <v>562</v>
      </c>
      <c r="J12698" s="265">
        <v>-0.9</v>
      </c>
      <c r="K12698" s="83" t="str">
        <f>IFERROR(IFERROR(VLOOKUP(I12698,'DE-PARA'!B:D,3,0),VLOOKUP(I12698,'DE-PARA'!C:D,2,0)),"NÃO ENCONTRADO")</f>
        <v>Outras Saídas</v>
      </c>
      <c r="L12698" s="50" t="str">
        <f>VLOOKUP(K12698,'Base -Receita-Despesa'!$B:$AS,1,FALSE)</f>
        <v>Outras Saídas</v>
      </c>
    </row>
    <row r="12699" spans="1:12" x14ac:dyDescent="0.3">
      <c r="A12699" s="82" t="str">
        <f t="shared" si="396"/>
        <v>2019</v>
      </c>
      <c r="B12699" s="260" t="s">
        <v>2228</v>
      </c>
      <c r="C12699" s="261" t="s">
        <v>138</v>
      </c>
      <c r="D12699" s="74" t="str">
        <f t="shared" si="397"/>
        <v>fev/2019</v>
      </c>
      <c r="E12699" s="264">
        <v>43522</v>
      </c>
      <c r="F12699" s="260">
        <v>3451</v>
      </c>
      <c r="G12699" s="260" t="s">
        <v>2229</v>
      </c>
      <c r="H12699" s="265" t="s">
        <v>3217</v>
      </c>
      <c r="I12699" s="265" t="s">
        <v>2217</v>
      </c>
      <c r="J12699" s="266">
        <v>-1650</v>
      </c>
      <c r="K12699" s="83" t="str">
        <f>IFERROR(IFERROR(VLOOKUP(I12699,'DE-PARA'!B:D,3,0),VLOOKUP(I12699,'DE-PARA'!C:D,2,0)),"NÃO ENCONTRADO")</f>
        <v>Investimentos</v>
      </c>
      <c r="L12699" s="50" t="str">
        <f>VLOOKUP(K12699,'Base -Receita-Despesa'!$B:$AS,1,FALSE)</f>
        <v>Investimentos</v>
      </c>
    </row>
    <row r="12700" spans="1:12" x14ac:dyDescent="0.3">
      <c r="A12700" s="82" t="str">
        <f t="shared" si="396"/>
        <v>2019</v>
      </c>
      <c r="B12700" s="260" t="s">
        <v>2228</v>
      </c>
      <c r="C12700" s="261" t="s">
        <v>138</v>
      </c>
      <c r="D12700" s="74" t="str">
        <f t="shared" si="397"/>
        <v>fev/2019</v>
      </c>
      <c r="E12700" s="264">
        <v>43522</v>
      </c>
      <c r="F12700" s="260" t="s">
        <v>1261</v>
      </c>
      <c r="G12700" s="260" t="s">
        <v>2229</v>
      </c>
      <c r="H12700" s="265" t="s">
        <v>2250</v>
      </c>
      <c r="I12700" s="265" t="s">
        <v>135</v>
      </c>
      <c r="J12700" s="265">
        <v>-9.5</v>
      </c>
      <c r="K12700" s="83" t="str">
        <f>IFERROR(IFERROR(VLOOKUP(I12700,'DE-PARA'!B:D,3,0),VLOOKUP(I12700,'DE-PARA'!C:D,2,0)),"NÃO ENCONTRADO")</f>
        <v>Outras Saídas</v>
      </c>
      <c r="L12700" s="50" t="str">
        <f>VLOOKUP(K12700,'Base -Receita-Despesa'!$B:$AS,1,FALSE)</f>
        <v>Outras Saídas</v>
      </c>
    </row>
    <row r="12701" spans="1:12" x14ac:dyDescent="0.3">
      <c r="A12701" s="82" t="str">
        <f t="shared" si="396"/>
        <v>2019</v>
      </c>
      <c r="B12701" s="260" t="s">
        <v>2228</v>
      </c>
      <c r="C12701" s="261" t="s">
        <v>138</v>
      </c>
      <c r="D12701" s="74" t="str">
        <f t="shared" si="397"/>
        <v>fev/2019</v>
      </c>
      <c r="E12701" s="264">
        <v>43522</v>
      </c>
      <c r="F12701" s="260" t="s">
        <v>1261</v>
      </c>
      <c r="G12701" s="260" t="s">
        <v>2229</v>
      </c>
      <c r="H12701" s="265" t="s">
        <v>2250</v>
      </c>
      <c r="I12701" s="265" t="s">
        <v>135</v>
      </c>
      <c r="J12701" s="265">
        <v>-9.5</v>
      </c>
      <c r="K12701" s="83" t="str">
        <f>IFERROR(IFERROR(VLOOKUP(I12701,'DE-PARA'!B:D,3,0),VLOOKUP(I12701,'DE-PARA'!C:D,2,0)),"NÃO ENCONTRADO")</f>
        <v>Outras Saídas</v>
      </c>
      <c r="L12701" s="50" t="str">
        <f>VLOOKUP(K12701,'Base -Receita-Despesa'!$B:$AS,1,FALSE)</f>
        <v>Outras Saídas</v>
      </c>
    </row>
    <row r="12702" spans="1:12" x14ac:dyDescent="0.3">
      <c r="A12702" s="82" t="str">
        <f t="shared" si="396"/>
        <v>2019</v>
      </c>
      <c r="B12702" s="260" t="s">
        <v>2228</v>
      </c>
      <c r="C12702" s="261" t="s">
        <v>138</v>
      </c>
      <c r="D12702" s="74" t="str">
        <f t="shared" si="397"/>
        <v>fev/2019</v>
      </c>
      <c r="E12702" s="264">
        <v>43522</v>
      </c>
      <c r="F12702" s="260" t="s">
        <v>1261</v>
      </c>
      <c r="G12702" s="260" t="s">
        <v>2229</v>
      </c>
      <c r="H12702" s="265" t="s">
        <v>2250</v>
      </c>
      <c r="I12702" s="265" t="s">
        <v>135</v>
      </c>
      <c r="J12702" s="265">
        <v>-9.5</v>
      </c>
      <c r="K12702" s="83" t="str">
        <f>IFERROR(IFERROR(VLOOKUP(I12702,'DE-PARA'!B:D,3,0),VLOOKUP(I12702,'DE-PARA'!C:D,2,0)),"NÃO ENCONTRADO")</f>
        <v>Outras Saídas</v>
      </c>
      <c r="L12702" s="50" t="str">
        <f>VLOOKUP(K12702,'Base -Receita-Despesa'!$B:$AS,1,FALSE)</f>
        <v>Outras Saídas</v>
      </c>
    </row>
    <row r="12703" spans="1:12" x14ac:dyDescent="0.3">
      <c r="A12703" s="82" t="str">
        <f t="shared" si="396"/>
        <v>2019</v>
      </c>
      <c r="B12703" s="260" t="s">
        <v>2228</v>
      </c>
      <c r="C12703" s="261" t="s">
        <v>138</v>
      </c>
      <c r="D12703" s="74" t="str">
        <f t="shared" si="397"/>
        <v>fev/2019</v>
      </c>
      <c r="E12703" s="264">
        <v>43522</v>
      </c>
      <c r="F12703" s="260" t="s">
        <v>1261</v>
      </c>
      <c r="G12703" s="260" t="s">
        <v>2229</v>
      </c>
      <c r="H12703" s="265" t="s">
        <v>2250</v>
      </c>
      <c r="I12703" s="265" t="s">
        <v>135</v>
      </c>
      <c r="J12703" s="265">
        <v>-9.5</v>
      </c>
      <c r="K12703" s="83" t="str">
        <f>IFERROR(IFERROR(VLOOKUP(I12703,'DE-PARA'!B:D,3,0),VLOOKUP(I12703,'DE-PARA'!C:D,2,0)),"NÃO ENCONTRADO")</f>
        <v>Outras Saídas</v>
      </c>
      <c r="L12703" s="50" t="str">
        <f>VLOOKUP(K12703,'Base -Receita-Despesa'!$B:$AS,1,FALSE)</f>
        <v>Outras Saídas</v>
      </c>
    </row>
    <row r="12704" spans="1:12" x14ac:dyDescent="0.3">
      <c r="A12704" s="82" t="str">
        <f t="shared" si="396"/>
        <v>2019</v>
      </c>
      <c r="B12704" s="260" t="s">
        <v>2228</v>
      </c>
      <c r="C12704" s="261" t="s">
        <v>138</v>
      </c>
      <c r="D12704" s="74" t="str">
        <f t="shared" si="397"/>
        <v>fev/2019</v>
      </c>
      <c r="E12704" s="264">
        <v>43522</v>
      </c>
      <c r="F12704" s="260" t="s">
        <v>1261</v>
      </c>
      <c r="G12704" s="260" t="s">
        <v>2229</v>
      </c>
      <c r="H12704" s="265" t="s">
        <v>2250</v>
      </c>
      <c r="I12704" s="265" t="s">
        <v>135</v>
      </c>
      <c r="J12704" s="265">
        <v>-9.5</v>
      </c>
      <c r="K12704" s="83" t="str">
        <f>IFERROR(IFERROR(VLOOKUP(I12704,'DE-PARA'!B:D,3,0),VLOOKUP(I12704,'DE-PARA'!C:D,2,0)),"NÃO ENCONTRADO")</f>
        <v>Outras Saídas</v>
      </c>
      <c r="L12704" s="50" t="str">
        <f>VLOOKUP(K12704,'Base -Receita-Despesa'!$B:$AS,1,FALSE)</f>
        <v>Outras Saídas</v>
      </c>
    </row>
    <row r="12705" spans="1:12" x14ac:dyDescent="0.3">
      <c r="A12705" s="82" t="str">
        <f t="shared" si="396"/>
        <v>2019</v>
      </c>
      <c r="B12705" s="260" t="s">
        <v>2228</v>
      </c>
      <c r="C12705" s="261" t="s">
        <v>138</v>
      </c>
      <c r="D12705" s="74" t="str">
        <f t="shared" si="397"/>
        <v>fev/2019</v>
      </c>
      <c r="E12705" s="264">
        <v>43522</v>
      </c>
      <c r="F12705" s="260" t="s">
        <v>1261</v>
      </c>
      <c r="G12705" s="260" t="s">
        <v>2229</v>
      </c>
      <c r="H12705" s="265" t="s">
        <v>2250</v>
      </c>
      <c r="I12705" s="265" t="s">
        <v>135</v>
      </c>
      <c r="J12705" s="265">
        <v>-9.5</v>
      </c>
      <c r="K12705" s="83" t="str">
        <f>IFERROR(IFERROR(VLOOKUP(I12705,'DE-PARA'!B:D,3,0),VLOOKUP(I12705,'DE-PARA'!C:D,2,0)),"NÃO ENCONTRADO")</f>
        <v>Outras Saídas</v>
      </c>
      <c r="L12705" s="50" t="str">
        <f>VLOOKUP(K12705,'Base -Receita-Despesa'!$B:$AS,1,FALSE)</f>
        <v>Outras Saídas</v>
      </c>
    </row>
    <row r="12706" spans="1:12" x14ac:dyDescent="0.3">
      <c r="A12706" s="82" t="str">
        <f t="shared" si="396"/>
        <v>2019</v>
      </c>
      <c r="B12706" s="260" t="s">
        <v>2228</v>
      </c>
      <c r="C12706" s="261" t="s">
        <v>138</v>
      </c>
      <c r="D12706" s="74" t="str">
        <f t="shared" si="397"/>
        <v>fev/2019</v>
      </c>
      <c r="E12706" s="264">
        <v>43522</v>
      </c>
      <c r="F12706" s="260" t="s">
        <v>1261</v>
      </c>
      <c r="G12706" s="260" t="s">
        <v>2229</v>
      </c>
      <c r="H12706" s="265" t="s">
        <v>2250</v>
      </c>
      <c r="I12706" s="265" t="s">
        <v>135</v>
      </c>
      <c r="J12706" s="265">
        <v>-9.5</v>
      </c>
      <c r="K12706" s="83" t="str">
        <f>IFERROR(IFERROR(VLOOKUP(I12706,'DE-PARA'!B:D,3,0),VLOOKUP(I12706,'DE-PARA'!C:D,2,0)),"NÃO ENCONTRADO")</f>
        <v>Outras Saídas</v>
      </c>
      <c r="L12706" s="50" t="str">
        <f>VLOOKUP(K12706,'Base -Receita-Despesa'!$B:$AS,1,FALSE)</f>
        <v>Outras Saídas</v>
      </c>
    </row>
    <row r="12707" spans="1:12" x14ac:dyDescent="0.3">
      <c r="A12707" s="82" t="str">
        <f t="shared" si="396"/>
        <v>2019</v>
      </c>
      <c r="B12707" s="260" t="s">
        <v>2228</v>
      </c>
      <c r="C12707" s="261" t="s">
        <v>138</v>
      </c>
      <c r="D12707" s="74" t="str">
        <f t="shared" si="397"/>
        <v>fev/2019</v>
      </c>
      <c r="E12707" s="264">
        <v>43522</v>
      </c>
      <c r="F12707" s="260" t="s">
        <v>1261</v>
      </c>
      <c r="G12707" s="260" t="s">
        <v>2229</v>
      </c>
      <c r="H12707" s="265" t="s">
        <v>2250</v>
      </c>
      <c r="I12707" s="265" t="s">
        <v>135</v>
      </c>
      <c r="J12707" s="265">
        <v>-9.5</v>
      </c>
      <c r="K12707" s="83" t="str">
        <f>IFERROR(IFERROR(VLOOKUP(I12707,'DE-PARA'!B:D,3,0),VLOOKUP(I12707,'DE-PARA'!C:D,2,0)),"NÃO ENCONTRADO")</f>
        <v>Outras Saídas</v>
      </c>
      <c r="L12707" s="50" t="str">
        <f>VLOOKUP(K12707,'Base -Receita-Despesa'!$B:$AS,1,FALSE)</f>
        <v>Outras Saídas</v>
      </c>
    </row>
    <row r="12708" spans="1:12" x14ac:dyDescent="0.3">
      <c r="A12708" s="82" t="str">
        <f t="shared" si="396"/>
        <v>2019</v>
      </c>
      <c r="B12708" s="260" t="s">
        <v>2228</v>
      </c>
      <c r="C12708" s="261" t="s">
        <v>138</v>
      </c>
      <c r="D12708" s="74" t="str">
        <f t="shared" si="397"/>
        <v>fev/2019</v>
      </c>
      <c r="E12708" s="264">
        <v>43522</v>
      </c>
      <c r="F12708" s="260" t="s">
        <v>1261</v>
      </c>
      <c r="G12708" s="260" t="s">
        <v>2229</v>
      </c>
      <c r="H12708" s="265" t="s">
        <v>2250</v>
      </c>
      <c r="I12708" s="265" t="s">
        <v>135</v>
      </c>
      <c r="J12708" s="265">
        <v>-9.5</v>
      </c>
      <c r="K12708" s="83" t="str">
        <f>IFERROR(IFERROR(VLOOKUP(I12708,'DE-PARA'!B:D,3,0),VLOOKUP(I12708,'DE-PARA'!C:D,2,0)),"NÃO ENCONTRADO")</f>
        <v>Outras Saídas</v>
      </c>
      <c r="L12708" s="50" t="str">
        <f>VLOOKUP(K12708,'Base -Receita-Despesa'!$B:$AS,1,FALSE)</f>
        <v>Outras Saídas</v>
      </c>
    </row>
    <row r="12709" spans="1:12" x14ac:dyDescent="0.3">
      <c r="A12709" s="82" t="str">
        <f t="shared" si="396"/>
        <v>2019</v>
      </c>
      <c r="B12709" s="260" t="s">
        <v>2228</v>
      </c>
      <c r="C12709" s="261" t="s">
        <v>138</v>
      </c>
      <c r="D12709" s="74" t="str">
        <f t="shared" si="397"/>
        <v>fev/2019</v>
      </c>
      <c r="E12709" s="264">
        <v>43522</v>
      </c>
      <c r="F12709" s="260" t="s">
        <v>1261</v>
      </c>
      <c r="G12709" s="260" t="s">
        <v>2229</v>
      </c>
      <c r="H12709" s="265" t="s">
        <v>2250</v>
      </c>
      <c r="I12709" s="265" t="s">
        <v>135</v>
      </c>
      <c r="J12709" s="265">
        <v>-9.5</v>
      </c>
      <c r="K12709" s="83" t="str">
        <f>IFERROR(IFERROR(VLOOKUP(I12709,'DE-PARA'!B:D,3,0),VLOOKUP(I12709,'DE-PARA'!C:D,2,0)),"NÃO ENCONTRADO")</f>
        <v>Outras Saídas</v>
      </c>
      <c r="L12709" s="50" t="str">
        <f>VLOOKUP(K12709,'Base -Receita-Despesa'!$B:$AS,1,FALSE)</f>
        <v>Outras Saídas</v>
      </c>
    </row>
    <row r="12710" spans="1:12" x14ac:dyDescent="0.3">
      <c r="A12710" s="82" t="str">
        <f t="shared" si="396"/>
        <v>2019</v>
      </c>
      <c r="B12710" s="260" t="s">
        <v>2228</v>
      </c>
      <c r="C12710" s="261" t="s">
        <v>138</v>
      </c>
      <c r="D12710" s="74" t="str">
        <f t="shared" si="397"/>
        <v>fev/2019</v>
      </c>
      <c r="E12710" s="264">
        <v>43522</v>
      </c>
      <c r="F12710" s="260" t="s">
        <v>1261</v>
      </c>
      <c r="G12710" s="260" t="s">
        <v>2229</v>
      </c>
      <c r="H12710" s="265" t="s">
        <v>2250</v>
      </c>
      <c r="I12710" s="265" t="s">
        <v>135</v>
      </c>
      <c r="J12710" s="265">
        <v>-9.5</v>
      </c>
      <c r="K12710" s="83" t="str">
        <f>IFERROR(IFERROR(VLOOKUP(I12710,'DE-PARA'!B:D,3,0),VLOOKUP(I12710,'DE-PARA'!C:D,2,0)),"NÃO ENCONTRADO")</f>
        <v>Outras Saídas</v>
      </c>
      <c r="L12710" s="50" t="str">
        <f>VLOOKUP(K12710,'Base -Receita-Despesa'!$B:$AS,1,FALSE)</f>
        <v>Outras Saídas</v>
      </c>
    </row>
    <row r="12711" spans="1:12" x14ac:dyDescent="0.3">
      <c r="A12711" s="82" t="str">
        <f t="shared" si="396"/>
        <v>2019</v>
      </c>
      <c r="B12711" s="260" t="s">
        <v>2228</v>
      </c>
      <c r="C12711" s="261" t="s">
        <v>138</v>
      </c>
      <c r="D12711" s="74" t="str">
        <f t="shared" si="397"/>
        <v>fev/2019</v>
      </c>
      <c r="E12711" s="264">
        <v>43522</v>
      </c>
      <c r="F12711" s="260" t="s">
        <v>1261</v>
      </c>
      <c r="G12711" s="260" t="s">
        <v>2229</v>
      </c>
      <c r="H12711" s="265" t="s">
        <v>2250</v>
      </c>
      <c r="I12711" s="265" t="s">
        <v>135</v>
      </c>
      <c r="J12711" s="265">
        <v>-9.5</v>
      </c>
      <c r="K12711" s="83" t="str">
        <f>IFERROR(IFERROR(VLOOKUP(I12711,'DE-PARA'!B:D,3,0),VLOOKUP(I12711,'DE-PARA'!C:D,2,0)),"NÃO ENCONTRADO")</f>
        <v>Outras Saídas</v>
      </c>
      <c r="L12711" s="50" t="str">
        <f>VLOOKUP(K12711,'Base -Receita-Despesa'!$B:$AS,1,FALSE)</f>
        <v>Outras Saídas</v>
      </c>
    </row>
    <row r="12712" spans="1:12" x14ac:dyDescent="0.3">
      <c r="A12712" s="82" t="str">
        <f t="shared" si="396"/>
        <v>2019</v>
      </c>
      <c r="B12712" s="260" t="s">
        <v>2240</v>
      </c>
      <c r="C12712" s="261" t="s">
        <v>138</v>
      </c>
      <c r="D12712" s="74" t="str">
        <f t="shared" si="397"/>
        <v>fev/2019</v>
      </c>
      <c r="E12712" s="264">
        <v>43523</v>
      </c>
      <c r="F12712" s="260" t="s">
        <v>161</v>
      </c>
      <c r="G12712" s="260" t="s">
        <v>2229</v>
      </c>
      <c r="H12712" s="265" t="s">
        <v>161</v>
      </c>
      <c r="I12712" s="265" t="s">
        <v>2168</v>
      </c>
      <c r="J12712" s="266">
        <v>386017.18</v>
      </c>
      <c r="K12712" s="83" t="str">
        <f>IFERROR(IFERROR(VLOOKUP(I12712,'DE-PARA'!B:D,3,0),VLOOKUP(I12712,'DE-PARA'!C:D,2,0)),"NÃO ENCONTRADO")</f>
        <v>Repasses Contrato de Gestão</v>
      </c>
      <c r="L12712" s="50" t="str">
        <f>VLOOKUP(K12712,'Base -Receita-Despesa'!$B:$AS,1,FALSE)</f>
        <v>Repasses Contrato de Gestão</v>
      </c>
    </row>
    <row r="12713" spans="1:12" x14ac:dyDescent="0.3">
      <c r="A12713" s="82" t="str">
        <f t="shared" si="396"/>
        <v>2019</v>
      </c>
      <c r="B12713" s="260" t="s">
        <v>2240</v>
      </c>
      <c r="C12713" s="261" t="s">
        <v>138</v>
      </c>
      <c r="D12713" s="74" t="str">
        <f t="shared" si="397"/>
        <v>fev/2019</v>
      </c>
      <c r="E12713" s="264">
        <v>43523</v>
      </c>
      <c r="F12713" s="260" t="s">
        <v>161</v>
      </c>
      <c r="G12713" s="260" t="s">
        <v>2229</v>
      </c>
      <c r="H12713" s="265" t="s">
        <v>161</v>
      </c>
      <c r="I12713" s="265" t="s">
        <v>2168</v>
      </c>
      <c r="J12713" s="266">
        <v>27416.18</v>
      </c>
      <c r="K12713" s="83" t="str">
        <f>IFERROR(IFERROR(VLOOKUP(I12713,'DE-PARA'!B:D,3,0),VLOOKUP(I12713,'DE-PARA'!C:D,2,0)),"NÃO ENCONTRADO")</f>
        <v>Repasses Contrato de Gestão</v>
      </c>
      <c r="L12713" s="50" t="str">
        <f>VLOOKUP(K12713,'Base -Receita-Despesa'!$B:$AS,1,FALSE)</f>
        <v>Repasses Contrato de Gestão</v>
      </c>
    </row>
    <row r="12714" spans="1:12" x14ac:dyDescent="0.3">
      <c r="A12714" s="82" t="str">
        <f t="shared" ref="A12714:A12777" si="398">IF(K12714="NÃO ENCONTRADO",0,RIGHT(D12714,4))</f>
        <v>2019</v>
      </c>
      <c r="B12714" s="260" t="s">
        <v>2240</v>
      </c>
      <c r="C12714" s="261" t="s">
        <v>138</v>
      </c>
      <c r="D12714" s="74" t="str">
        <f t="shared" si="397"/>
        <v>fev/2019</v>
      </c>
      <c r="E12714" s="264">
        <v>43523</v>
      </c>
      <c r="F12714" s="260" t="s">
        <v>1070</v>
      </c>
      <c r="G12714" s="260" t="s">
        <v>2229</v>
      </c>
      <c r="H12714" s="265" t="s">
        <v>1071</v>
      </c>
      <c r="I12714" s="265" t="s">
        <v>2237</v>
      </c>
      <c r="J12714" s="265">
        <v>2.4900000000000002</v>
      </c>
      <c r="K12714" s="83" t="str">
        <f>IFERROR(IFERROR(VLOOKUP(I12714,'DE-PARA'!B:D,3,0),VLOOKUP(I12714,'DE-PARA'!C:D,2,0)),"NÃO ENCONTRADO")</f>
        <v>Entrada Conta Aplicação (+)</v>
      </c>
      <c r="L12714" s="50" t="str">
        <f>VLOOKUP(K12714,'Base -Receita-Despesa'!$B:$AS,1,FALSE)</f>
        <v>ENTRADA CONTA APLICAÇÃO (+)</v>
      </c>
    </row>
    <row r="12715" spans="1:12" x14ac:dyDescent="0.3">
      <c r="A12715" s="82" t="str">
        <f t="shared" si="398"/>
        <v>2019</v>
      </c>
      <c r="B12715" s="260" t="s">
        <v>2240</v>
      </c>
      <c r="C12715" s="261" t="s">
        <v>138</v>
      </c>
      <c r="D12715" s="74" t="str">
        <f t="shared" si="397"/>
        <v>fev/2019</v>
      </c>
      <c r="E12715" s="264">
        <v>43523</v>
      </c>
      <c r="F12715" s="260" t="s">
        <v>1061</v>
      </c>
      <c r="G12715" s="260" t="s">
        <v>2229</v>
      </c>
      <c r="H12715" s="265" t="s">
        <v>4370</v>
      </c>
      <c r="I12715" s="265" t="s">
        <v>126</v>
      </c>
      <c r="J12715" s="266">
        <v>-413435.85</v>
      </c>
      <c r="K12715" s="83" t="str">
        <f>IFERROR(IFERROR(VLOOKUP(I12715,'DE-PARA'!B:D,3,0),VLOOKUP(I12715,'DE-PARA'!C:D,2,0)),"NÃO ENCONTRADO")</f>
        <v>TEV – Transferências Entre Contas (Entradas)</v>
      </c>
      <c r="L12715" s="50" t="str">
        <f>VLOOKUP(K12715,'Base -Receita-Despesa'!$B:$AS,1,FALSE)</f>
        <v>TEV – Transferências Entre Contas (Entradas)</v>
      </c>
    </row>
    <row r="12716" spans="1:12" x14ac:dyDescent="0.3">
      <c r="A12716" s="82" t="str">
        <f t="shared" si="398"/>
        <v>2019</v>
      </c>
      <c r="B12716" s="260" t="s">
        <v>2228</v>
      </c>
      <c r="C12716" s="261" t="s">
        <v>138</v>
      </c>
      <c r="D12716" s="74" t="str">
        <f t="shared" si="397"/>
        <v>fev/2019</v>
      </c>
      <c r="E12716" s="264">
        <v>43523</v>
      </c>
      <c r="F12716" s="260" t="s">
        <v>4374</v>
      </c>
      <c r="G12716" s="260" t="s">
        <v>2229</v>
      </c>
      <c r="H12716" s="265" t="s">
        <v>72</v>
      </c>
      <c r="I12716" s="265" t="s">
        <v>1064</v>
      </c>
      <c r="J12716" s="266">
        <v>-399000</v>
      </c>
      <c r="K12716" s="83" t="str">
        <f>IFERROR(IFERROR(VLOOKUP(I12716,'DE-PARA'!B:D,3,0),VLOOKUP(I12716,'DE-PARA'!C:D,2,0)),"NÃO ENCONTRADO")</f>
        <v>Saídas Da C/A Por Regates (-)</v>
      </c>
      <c r="L12716" s="50" t="str">
        <f>VLOOKUP(K12716,'Base -Receita-Despesa'!$B:$AS,1,FALSE)</f>
        <v>SAÍDAS DA C/A POR REGATES (-)</v>
      </c>
    </row>
    <row r="12717" spans="1:12" x14ac:dyDescent="0.3">
      <c r="A12717" s="82" t="str">
        <f t="shared" si="398"/>
        <v>2019</v>
      </c>
      <c r="B12717" s="260" t="s">
        <v>2228</v>
      </c>
      <c r="C12717" s="261" t="s">
        <v>138</v>
      </c>
      <c r="D12717" s="74" t="str">
        <f t="shared" si="397"/>
        <v>fev/2019</v>
      </c>
      <c r="E12717" s="264">
        <v>43523</v>
      </c>
      <c r="F12717" s="260">
        <v>401841</v>
      </c>
      <c r="G12717" s="260" t="s">
        <v>2229</v>
      </c>
      <c r="H12717" s="265" t="s">
        <v>4398</v>
      </c>
      <c r="I12717" s="265" t="s">
        <v>2182</v>
      </c>
      <c r="J12717" s="266">
        <v>-1195</v>
      </c>
      <c r="K12717" s="83" t="str">
        <f>IFERROR(IFERROR(VLOOKUP(I12717,'DE-PARA'!B:D,3,0),VLOOKUP(I12717,'DE-PARA'!C:D,2,0)),"NÃO ENCONTRADO")</f>
        <v>Materiais</v>
      </c>
      <c r="L12717" s="50" t="str">
        <f>VLOOKUP(K12717,'Base -Receita-Despesa'!$B:$AS,1,FALSE)</f>
        <v>Materiais</v>
      </c>
    </row>
    <row r="12718" spans="1:12" x14ac:dyDescent="0.3">
      <c r="A12718" s="82" t="str">
        <f t="shared" si="398"/>
        <v>2019</v>
      </c>
      <c r="B12718" s="260" t="s">
        <v>2228</v>
      </c>
      <c r="C12718" s="261" t="s">
        <v>138</v>
      </c>
      <c r="D12718" s="74" t="str">
        <f t="shared" si="397"/>
        <v>fev/2019</v>
      </c>
      <c r="E12718" s="264">
        <v>43523</v>
      </c>
      <c r="F12718" s="260">
        <v>377</v>
      </c>
      <c r="G12718" s="260" t="s">
        <v>2229</v>
      </c>
      <c r="H12718" s="269" t="s">
        <v>4391</v>
      </c>
      <c r="I12718" s="265" t="s">
        <v>2202</v>
      </c>
      <c r="J12718" s="266">
        <v>-4242.8</v>
      </c>
      <c r="K12718" s="83" t="str">
        <f>IFERROR(IFERROR(VLOOKUP(I12718,'DE-PARA'!B:D,3,0),VLOOKUP(I12718,'DE-PARA'!C:D,2,0)),"NÃO ENCONTRADO")</f>
        <v>Serviços</v>
      </c>
      <c r="L12718" s="50" t="str">
        <f>VLOOKUP(K12718,'Base -Receita-Despesa'!$B:$AS,1,FALSE)</f>
        <v>Serviços</v>
      </c>
    </row>
    <row r="12719" spans="1:12" x14ac:dyDescent="0.3">
      <c r="A12719" s="82" t="str">
        <f t="shared" si="398"/>
        <v>2019</v>
      </c>
      <c r="B12719" s="260" t="s">
        <v>2228</v>
      </c>
      <c r="C12719" s="261" t="s">
        <v>138</v>
      </c>
      <c r="D12719" s="74" t="str">
        <f t="shared" si="397"/>
        <v>fev/2019</v>
      </c>
      <c r="E12719" s="264">
        <v>43523</v>
      </c>
      <c r="F12719" s="260">
        <v>8153</v>
      </c>
      <c r="G12719" s="260" t="s">
        <v>2229</v>
      </c>
      <c r="H12719" s="265" t="s">
        <v>4443</v>
      </c>
      <c r="I12719" s="265" t="s">
        <v>2182</v>
      </c>
      <c r="J12719" s="266">
        <v>-1205.33</v>
      </c>
      <c r="K12719" s="83" t="str">
        <f>IFERROR(IFERROR(VLOOKUP(I12719,'DE-PARA'!B:D,3,0),VLOOKUP(I12719,'DE-PARA'!C:D,2,0)),"NÃO ENCONTRADO")</f>
        <v>Materiais</v>
      </c>
      <c r="L12719" s="50" t="str">
        <f>VLOOKUP(K12719,'Base -Receita-Despesa'!$B:$AS,1,FALSE)</f>
        <v>Materiais</v>
      </c>
    </row>
    <row r="12720" spans="1:12" x14ac:dyDescent="0.3">
      <c r="A12720" s="82" t="str">
        <f t="shared" si="398"/>
        <v>2019</v>
      </c>
      <c r="B12720" s="260" t="s">
        <v>2228</v>
      </c>
      <c r="C12720" s="261" t="s">
        <v>138</v>
      </c>
      <c r="D12720" s="74" t="str">
        <f t="shared" si="397"/>
        <v>fev/2019</v>
      </c>
      <c r="E12720" s="264">
        <v>43523</v>
      </c>
      <c r="F12720" s="260">
        <v>8153</v>
      </c>
      <c r="G12720" s="260" t="s">
        <v>2229</v>
      </c>
      <c r="H12720" s="265" t="s">
        <v>4443</v>
      </c>
      <c r="I12720" s="265" t="s">
        <v>562</v>
      </c>
      <c r="J12720" s="265">
        <v>-45.79</v>
      </c>
      <c r="K12720" s="83" t="str">
        <f>IFERROR(IFERROR(VLOOKUP(I12720,'DE-PARA'!B:D,3,0),VLOOKUP(I12720,'DE-PARA'!C:D,2,0)),"NÃO ENCONTRADO")</f>
        <v>Outras Saídas</v>
      </c>
      <c r="L12720" s="50" t="str">
        <f>VLOOKUP(K12720,'Base -Receita-Despesa'!$B:$AS,1,FALSE)</f>
        <v>Outras Saídas</v>
      </c>
    </row>
    <row r="12721" spans="1:12" x14ac:dyDescent="0.3">
      <c r="A12721" s="82" t="str">
        <f t="shared" si="398"/>
        <v>2019</v>
      </c>
      <c r="B12721" s="260" t="s">
        <v>2228</v>
      </c>
      <c r="C12721" s="261" t="s">
        <v>138</v>
      </c>
      <c r="D12721" s="74" t="str">
        <f t="shared" si="397"/>
        <v>fev/2019</v>
      </c>
      <c r="E12721" s="264">
        <v>43523</v>
      </c>
      <c r="F12721" s="260">
        <v>148317</v>
      </c>
      <c r="G12721" s="260" t="s">
        <v>2229</v>
      </c>
      <c r="H12721" s="265" t="s">
        <v>4444</v>
      </c>
      <c r="I12721" s="265" t="s">
        <v>2217</v>
      </c>
      <c r="J12721" s="265">
        <v>-700</v>
      </c>
      <c r="K12721" s="83" t="str">
        <f>IFERROR(IFERROR(VLOOKUP(I12721,'DE-PARA'!B:D,3,0),VLOOKUP(I12721,'DE-PARA'!C:D,2,0)),"NÃO ENCONTRADO")</f>
        <v>Investimentos</v>
      </c>
      <c r="L12721" s="50" t="str">
        <f>VLOOKUP(K12721,'Base -Receita-Despesa'!$B:$AS,1,FALSE)</f>
        <v>Investimentos</v>
      </c>
    </row>
    <row r="12722" spans="1:12" x14ac:dyDescent="0.3">
      <c r="A12722" s="82" t="str">
        <f t="shared" si="398"/>
        <v>2019</v>
      </c>
      <c r="B12722" s="260" t="s">
        <v>2228</v>
      </c>
      <c r="C12722" s="261" t="s">
        <v>138</v>
      </c>
      <c r="D12722" s="74" t="str">
        <f t="shared" si="397"/>
        <v>fev/2019</v>
      </c>
      <c r="E12722" s="264">
        <v>43523</v>
      </c>
      <c r="F12722" s="260">
        <v>831</v>
      </c>
      <c r="G12722" s="260" t="s">
        <v>2229</v>
      </c>
      <c r="H12722" s="265" t="s">
        <v>4445</v>
      </c>
      <c r="I12722" s="265" t="s">
        <v>241</v>
      </c>
      <c r="J12722" s="265">
        <v>-300</v>
      </c>
      <c r="K12722" s="83" t="str">
        <f>IFERROR(IFERROR(VLOOKUP(I12722,'DE-PARA'!B:D,3,0),VLOOKUP(I12722,'DE-PARA'!C:D,2,0)),"NÃO ENCONTRADO")</f>
        <v>Serviços</v>
      </c>
      <c r="L12722" s="50" t="str">
        <f>VLOOKUP(K12722,'Base -Receita-Despesa'!$B:$AS,1,FALSE)</f>
        <v>Serviços</v>
      </c>
    </row>
    <row r="12723" spans="1:12" x14ac:dyDescent="0.3">
      <c r="A12723" s="82" t="str">
        <f t="shared" si="398"/>
        <v>2019</v>
      </c>
      <c r="B12723" s="260" t="s">
        <v>2228</v>
      </c>
      <c r="C12723" s="261" t="s">
        <v>138</v>
      </c>
      <c r="D12723" s="74" t="str">
        <f t="shared" si="397"/>
        <v>fev/2019</v>
      </c>
      <c r="E12723" s="264">
        <v>43523</v>
      </c>
      <c r="F12723" s="260">
        <v>318072</v>
      </c>
      <c r="G12723" s="260" t="s">
        <v>2284</v>
      </c>
      <c r="H12723" s="265" t="s">
        <v>4386</v>
      </c>
      <c r="I12723" s="265" t="s">
        <v>2181</v>
      </c>
      <c r="J12723" s="265">
        <v>-300</v>
      </c>
      <c r="K12723" s="83" t="str">
        <f>IFERROR(IFERROR(VLOOKUP(I12723,'DE-PARA'!B:D,3,0),VLOOKUP(I12723,'DE-PARA'!C:D,2,0)),"NÃO ENCONTRADO")</f>
        <v>Materiais</v>
      </c>
      <c r="L12723" s="50" t="str">
        <f>VLOOKUP(K12723,'Base -Receita-Despesa'!$B:$AS,1,FALSE)</f>
        <v>Materiais</v>
      </c>
    </row>
    <row r="12724" spans="1:12" x14ac:dyDescent="0.3">
      <c r="A12724" s="82" t="str">
        <f t="shared" si="398"/>
        <v>2019</v>
      </c>
      <c r="B12724" s="260" t="s">
        <v>2228</v>
      </c>
      <c r="C12724" s="261" t="s">
        <v>138</v>
      </c>
      <c r="D12724" s="74" t="str">
        <f t="shared" si="397"/>
        <v>fev/2019</v>
      </c>
      <c r="E12724" s="264">
        <v>43523</v>
      </c>
      <c r="F12724" s="260">
        <v>318072</v>
      </c>
      <c r="G12724" s="260" t="s">
        <v>2284</v>
      </c>
      <c r="H12724" s="265" t="s">
        <v>4386</v>
      </c>
      <c r="I12724" s="265" t="s">
        <v>562</v>
      </c>
      <c r="J12724" s="265">
        <v>-17.75</v>
      </c>
      <c r="K12724" s="83" t="str">
        <f>IFERROR(IFERROR(VLOOKUP(I12724,'DE-PARA'!B:D,3,0),VLOOKUP(I12724,'DE-PARA'!C:D,2,0)),"NÃO ENCONTRADO")</f>
        <v>Outras Saídas</v>
      </c>
      <c r="L12724" s="50" t="str">
        <f>VLOOKUP(K12724,'Base -Receita-Despesa'!$B:$AS,1,FALSE)</f>
        <v>Outras Saídas</v>
      </c>
    </row>
    <row r="12725" spans="1:12" x14ac:dyDescent="0.3">
      <c r="A12725" s="82" t="str">
        <f t="shared" si="398"/>
        <v>2019</v>
      </c>
      <c r="B12725" s="260" t="s">
        <v>2228</v>
      </c>
      <c r="C12725" s="261" t="s">
        <v>138</v>
      </c>
      <c r="D12725" s="74" t="str">
        <f t="shared" si="397"/>
        <v>fev/2019</v>
      </c>
      <c r="E12725" s="264">
        <v>43523</v>
      </c>
      <c r="F12725" s="260">
        <v>318073</v>
      </c>
      <c r="G12725" s="260" t="s">
        <v>2229</v>
      </c>
      <c r="H12725" s="265" t="s">
        <v>4386</v>
      </c>
      <c r="I12725" s="265" t="s">
        <v>2182</v>
      </c>
      <c r="J12725" s="265">
        <v>-572</v>
      </c>
      <c r="K12725" s="83" t="str">
        <f>IFERROR(IFERROR(VLOOKUP(I12725,'DE-PARA'!B:D,3,0),VLOOKUP(I12725,'DE-PARA'!C:D,2,0)),"NÃO ENCONTRADO")</f>
        <v>Materiais</v>
      </c>
      <c r="L12725" s="50" t="str">
        <f>VLOOKUP(K12725,'Base -Receita-Despesa'!$B:$AS,1,FALSE)</f>
        <v>Materiais</v>
      </c>
    </row>
    <row r="12726" spans="1:12" x14ac:dyDescent="0.3">
      <c r="A12726" s="82" t="str">
        <f t="shared" si="398"/>
        <v>2019</v>
      </c>
      <c r="B12726" s="260" t="s">
        <v>2228</v>
      </c>
      <c r="C12726" s="261" t="s">
        <v>138</v>
      </c>
      <c r="D12726" s="74" t="str">
        <f t="shared" si="397"/>
        <v>fev/2019</v>
      </c>
      <c r="E12726" s="264">
        <v>43523</v>
      </c>
      <c r="F12726" s="260">
        <v>318073</v>
      </c>
      <c r="G12726" s="260" t="s">
        <v>2229</v>
      </c>
      <c r="H12726" s="265" t="s">
        <v>4386</v>
      </c>
      <c r="I12726" s="265" t="s">
        <v>562</v>
      </c>
      <c r="J12726" s="265">
        <v>-34</v>
      </c>
      <c r="K12726" s="83" t="str">
        <f>IFERROR(IFERROR(VLOOKUP(I12726,'DE-PARA'!B:D,3,0),VLOOKUP(I12726,'DE-PARA'!C:D,2,0)),"NÃO ENCONTRADO")</f>
        <v>Outras Saídas</v>
      </c>
      <c r="L12726" s="50" t="str">
        <f>VLOOKUP(K12726,'Base -Receita-Despesa'!$B:$AS,1,FALSE)</f>
        <v>Outras Saídas</v>
      </c>
    </row>
    <row r="12727" spans="1:12" x14ac:dyDescent="0.3">
      <c r="A12727" s="82" t="str">
        <f t="shared" si="398"/>
        <v>2019</v>
      </c>
      <c r="B12727" s="260" t="s">
        <v>2228</v>
      </c>
      <c r="C12727" s="261" t="s">
        <v>138</v>
      </c>
      <c r="D12727" s="74" t="str">
        <f t="shared" si="397"/>
        <v>fev/2019</v>
      </c>
      <c r="E12727" s="264">
        <v>43523</v>
      </c>
      <c r="F12727" s="260">
        <v>318067</v>
      </c>
      <c r="G12727" s="260" t="s">
        <v>2229</v>
      </c>
      <c r="H12727" s="265" t="s">
        <v>4386</v>
      </c>
      <c r="I12727" s="265" t="s">
        <v>2181</v>
      </c>
      <c r="J12727" s="265">
        <v>-420</v>
      </c>
      <c r="K12727" s="83" t="str">
        <f>IFERROR(IFERROR(VLOOKUP(I12727,'DE-PARA'!B:D,3,0),VLOOKUP(I12727,'DE-PARA'!C:D,2,0)),"NÃO ENCONTRADO")</f>
        <v>Materiais</v>
      </c>
      <c r="L12727" s="50" t="str">
        <f>VLOOKUP(K12727,'Base -Receita-Despesa'!$B:$AS,1,FALSE)</f>
        <v>Materiais</v>
      </c>
    </row>
    <row r="12728" spans="1:12" x14ac:dyDescent="0.3">
      <c r="A12728" s="82" t="str">
        <f t="shared" si="398"/>
        <v>2019</v>
      </c>
      <c r="B12728" s="260" t="s">
        <v>2228</v>
      </c>
      <c r="C12728" s="261" t="s">
        <v>138</v>
      </c>
      <c r="D12728" s="74" t="str">
        <f t="shared" si="397"/>
        <v>fev/2019</v>
      </c>
      <c r="E12728" s="264">
        <v>43523</v>
      </c>
      <c r="F12728" s="260">
        <v>318067</v>
      </c>
      <c r="G12728" s="260" t="s">
        <v>2229</v>
      </c>
      <c r="H12728" s="265" t="s">
        <v>4386</v>
      </c>
      <c r="I12728" s="265" t="s">
        <v>562</v>
      </c>
      <c r="J12728" s="265">
        <v>-24.85</v>
      </c>
      <c r="K12728" s="83" t="str">
        <f>IFERROR(IFERROR(VLOOKUP(I12728,'DE-PARA'!B:D,3,0),VLOOKUP(I12728,'DE-PARA'!C:D,2,0)),"NÃO ENCONTRADO")</f>
        <v>Outras Saídas</v>
      </c>
      <c r="L12728" s="50" t="str">
        <f>VLOOKUP(K12728,'Base -Receita-Despesa'!$B:$AS,1,FALSE)</f>
        <v>Outras Saídas</v>
      </c>
    </row>
    <row r="12729" spans="1:12" x14ac:dyDescent="0.3">
      <c r="A12729" s="82" t="str">
        <f t="shared" si="398"/>
        <v>2019</v>
      </c>
      <c r="B12729" s="260" t="s">
        <v>2228</v>
      </c>
      <c r="C12729" s="261" t="s">
        <v>138</v>
      </c>
      <c r="D12729" s="74" t="str">
        <f t="shared" si="397"/>
        <v>fev/2019</v>
      </c>
      <c r="E12729" s="264">
        <v>43523</v>
      </c>
      <c r="F12729" s="260">
        <v>27</v>
      </c>
      <c r="G12729" s="260" t="s">
        <v>2229</v>
      </c>
      <c r="H12729" s="265" t="s">
        <v>3189</v>
      </c>
      <c r="I12729" s="265" t="s">
        <v>2176</v>
      </c>
      <c r="J12729" s="266">
        <v>-2810.99</v>
      </c>
      <c r="K12729" s="83" t="str">
        <f>IFERROR(IFERROR(VLOOKUP(I12729,'DE-PARA'!B:D,3,0),VLOOKUP(I12729,'DE-PARA'!C:D,2,0)),"NÃO ENCONTRADO")</f>
        <v>Pessoal</v>
      </c>
      <c r="L12729" s="50" t="str">
        <f>VLOOKUP(K12729,'Base -Receita-Despesa'!$B:$AS,1,FALSE)</f>
        <v>Pessoal</v>
      </c>
    </row>
    <row r="12730" spans="1:12" x14ac:dyDescent="0.3">
      <c r="A12730" s="82" t="str">
        <f t="shared" si="398"/>
        <v>2019</v>
      </c>
      <c r="B12730" s="260" t="s">
        <v>2228</v>
      </c>
      <c r="C12730" s="261" t="s">
        <v>138</v>
      </c>
      <c r="D12730" s="74" t="str">
        <f t="shared" si="397"/>
        <v>fev/2019</v>
      </c>
      <c r="E12730" s="264">
        <v>43523</v>
      </c>
      <c r="F12730" s="260">
        <v>6598</v>
      </c>
      <c r="G12730" s="260" t="s">
        <v>2229</v>
      </c>
      <c r="H12730" s="265" t="s">
        <v>4446</v>
      </c>
      <c r="I12730" s="265" t="s">
        <v>2182</v>
      </c>
      <c r="J12730" s="265">
        <v>-553</v>
      </c>
      <c r="K12730" s="83" t="str">
        <f>IFERROR(IFERROR(VLOOKUP(I12730,'DE-PARA'!B:D,3,0),VLOOKUP(I12730,'DE-PARA'!C:D,2,0)),"NÃO ENCONTRADO")</f>
        <v>Materiais</v>
      </c>
      <c r="L12730" s="50" t="str">
        <f>VLOOKUP(K12730,'Base -Receita-Despesa'!$B:$AS,1,FALSE)</f>
        <v>Materiais</v>
      </c>
    </row>
    <row r="12731" spans="1:12" x14ac:dyDescent="0.3">
      <c r="A12731" s="82" t="str">
        <f t="shared" si="398"/>
        <v>2019</v>
      </c>
      <c r="B12731" s="260" t="s">
        <v>2228</v>
      </c>
      <c r="C12731" s="261" t="s">
        <v>138</v>
      </c>
      <c r="D12731" s="74" t="str">
        <f t="shared" si="397"/>
        <v>fev/2019</v>
      </c>
      <c r="E12731" s="264">
        <v>43523</v>
      </c>
      <c r="F12731" s="260">
        <v>6598</v>
      </c>
      <c r="G12731" s="260" t="s">
        <v>2229</v>
      </c>
      <c r="H12731" s="265" t="s">
        <v>4446</v>
      </c>
      <c r="I12731" s="265" t="s">
        <v>562</v>
      </c>
      <c r="J12731" s="265">
        <v>-52.03</v>
      </c>
      <c r="K12731" s="83" t="str">
        <f>IFERROR(IFERROR(VLOOKUP(I12731,'DE-PARA'!B:D,3,0),VLOOKUP(I12731,'DE-PARA'!C:D,2,0)),"NÃO ENCONTRADO")</f>
        <v>Outras Saídas</v>
      </c>
      <c r="L12731" s="50" t="str">
        <f>VLOOKUP(K12731,'Base -Receita-Despesa'!$B:$AS,1,FALSE)</f>
        <v>Outras Saídas</v>
      </c>
    </row>
    <row r="12732" spans="1:12" x14ac:dyDescent="0.3">
      <c r="A12732" s="82" t="str">
        <f t="shared" si="398"/>
        <v>2019</v>
      </c>
      <c r="B12732" s="260" t="s">
        <v>2228</v>
      </c>
      <c r="C12732" s="261" t="s">
        <v>138</v>
      </c>
      <c r="D12732" s="74" t="str">
        <f t="shared" si="397"/>
        <v>fev/2019</v>
      </c>
      <c r="E12732" s="264">
        <v>43523</v>
      </c>
      <c r="F12732" s="260">
        <v>18965</v>
      </c>
      <c r="G12732" s="260" t="s">
        <v>2229</v>
      </c>
      <c r="H12732" s="265" t="s">
        <v>4411</v>
      </c>
      <c r="I12732" s="265" t="s">
        <v>2190</v>
      </c>
      <c r="J12732" s="265">
        <v>-116.5</v>
      </c>
      <c r="K12732" s="83" t="str">
        <f>IFERROR(IFERROR(VLOOKUP(I12732,'DE-PARA'!B:D,3,0),VLOOKUP(I12732,'DE-PARA'!C:D,2,0)),"NÃO ENCONTRADO")</f>
        <v>Materiais</v>
      </c>
      <c r="L12732" s="50" t="str">
        <f>VLOOKUP(K12732,'Base -Receita-Despesa'!$B:$AS,1,FALSE)</f>
        <v>Materiais</v>
      </c>
    </row>
    <row r="12733" spans="1:12" x14ac:dyDescent="0.3">
      <c r="A12733" s="82" t="str">
        <f t="shared" si="398"/>
        <v>2019</v>
      </c>
      <c r="B12733" s="260" t="s">
        <v>2228</v>
      </c>
      <c r="C12733" s="261" t="s">
        <v>138</v>
      </c>
      <c r="D12733" s="74" t="str">
        <f t="shared" si="397"/>
        <v>fev/2019</v>
      </c>
      <c r="E12733" s="264">
        <v>43523</v>
      </c>
      <c r="F12733" s="260">
        <v>50134</v>
      </c>
      <c r="G12733" s="260" t="s">
        <v>2229</v>
      </c>
      <c r="H12733" s="265" t="s">
        <v>2321</v>
      </c>
      <c r="I12733" s="265" t="s">
        <v>2188</v>
      </c>
      <c r="J12733" s="265">
        <v>-158.5</v>
      </c>
      <c r="K12733" s="83" t="str">
        <f>IFERROR(IFERROR(VLOOKUP(I12733,'DE-PARA'!B:D,3,0),VLOOKUP(I12733,'DE-PARA'!C:D,2,0)),"NÃO ENCONTRADO")</f>
        <v>Materiais</v>
      </c>
      <c r="L12733" s="50" t="str">
        <f>VLOOKUP(K12733,'Base -Receita-Despesa'!$B:$AS,1,FALSE)</f>
        <v>Materiais</v>
      </c>
    </row>
    <row r="12734" spans="1:12" x14ac:dyDescent="0.3">
      <c r="A12734" s="82" t="str">
        <f t="shared" si="398"/>
        <v>2019</v>
      </c>
      <c r="B12734" s="260" t="s">
        <v>2228</v>
      </c>
      <c r="C12734" s="261" t="s">
        <v>138</v>
      </c>
      <c r="D12734" s="74" t="str">
        <f t="shared" si="397"/>
        <v>fev/2019</v>
      </c>
      <c r="E12734" s="264">
        <v>43523</v>
      </c>
      <c r="F12734" s="260">
        <v>9087</v>
      </c>
      <c r="G12734" s="260" t="s">
        <v>2229</v>
      </c>
      <c r="H12734" s="265" t="s">
        <v>2683</v>
      </c>
      <c r="I12734" s="265" t="s">
        <v>2188</v>
      </c>
      <c r="J12734" s="265">
        <v>-121.99</v>
      </c>
      <c r="K12734" s="83" t="str">
        <f>IFERROR(IFERROR(VLOOKUP(I12734,'DE-PARA'!B:D,3,0),VLOOKUP(I12734,'DE-PARA'!C:D,2,0)),"NÃO ENCONTRADO")</f>
        <v>Materiais</v>
      </c>
      <c r="L12734" s="50" t="str">
        <f>VLOOKUP(K12734,'Base -Receita-Despesa'!$B:$AS,1,FALSE)</f>
        <v>Materiais</v>
      </c>
    </row>
    <row r="12735" spans="1:12" x14ac:dyDescent="0.3">
      <c r="A12735" s="82" t="str">
        <f t="shared" si="398"/>
        <v>2019</v>
      </c>
      <c r="B12735" s="260" t="s">
        <v>2228</v>
      </c>
      <c r="C12735" s="261" t="s">
        <v>138</v>
      </c>
      <c r="D12735" s="74" t="str">
        <f t="shared" si="397"/>
        <v>fev/2019</v>
      </c>
      <c r="E12735" s="264">
        <v>43523</v>
      </c>
      <c r="F12735" s="260" t="s">
        <v>1261</v>
      </c>
      <c r="G12735" s="260" t="s">
        <v>2229</v>
      </c>
      <c r="H12735" s="265" t="s">
        <v>2250</v>
      </c>
      <c r="I12735" s="265" t="s">
        <v>135</v>
      </c>
      <c r="J12735" s="265">
        <v>-9.5</v>
      </c>
      <c r="K12735" s="83" t="str">
        <f>IFERROR(IFERROR(VLOOKUP(I12735,'DE-PARA'!B:D,3,0),VLOOKUP(I12735,'DE-PARA'!C:D,2,0)),"NÃO ENCONTRADO")</f>
        <v>Outras Saídas</v>
      </c>
      <c r="L12735" s="50" t="str">
        <f>VLOOKUP(K12735,'Base -Receita-Despesa'!$B:$AS,1,FALSE)</f>
        <v>Outras Saídas</v>
      </c>
    </row>
    <row r="12736" spans="1:12" x14ac:dyDescent="0.3">
      <c r="A12736" s="82" t="str">
        <f t="shared" si="398"/>
        <v>2019</v>
      </c>
      <c r="B12736" s="260" t="s">
        <v>2228</v>
      </c>
      <c r="C12736" s="261" t="s">
        <v>138</v>
      </c>
      <c r="D12736" s="74" t="str">
        <f t="shared" si="397"/>
        <v>fev/2019</v>
      </c>
      <c r="E12736" s="264">
        <v>43523</v>
      </c>
      <c r="F12736" s="260" t="s">
        <v>1261</v>
      </c>
      <c r="G12736" s="260" t="s">
        <v>2229</v>
      </c>
      <c r="H12736" s="265" t="s">
        <v>2250</v>
      </c>
      <c r="I12736" s="265" t="s">
        <v>135</v>
      </c>
      <c r="J12736" s="265">
        <v>-9.5</v>
      </c>
      <c r="K12736" s="83" t="str">
        <f>IFERROR(IFERROR(VLOOKUP(I12736,'DE-PARA'!B:D,3,0),VLOOKUP(I12736,'DE-PARA'!C:D,2,0)),"NÃO ENCONTRADO")</f>
        <v>Outras Saídas</v>
      </c>
      <c r="L12736" s="50" t="str">
        <f>VLOOKUP(K12736,'Base -Receita-Despesa'!$B:$AS,1,FALSE)</f>
        <v>Outras Saídas</v>
      </c>
    </row>
    <row r="12737" spans="1:12" x14ac:dyDescent="0.3">
      <c r="A12737" s="82" t="str">
        <f t="shared" si="398"/>
        <v>2019</v>
      </c>
      <c r="B12737" s="260" t="s">
        <v>2228</v>
      </c>
      <c r="C12737" s="261" t="s">
        <v>138</v>
      </c>
      <c r="D12737" s="74" t="str">
        <f t="shared" si="397"/>
        <v>fev/2019</v>
      </c>
      <c r="E12737" s="264">
        <v>43523</v>
      </c>
      <c r="F12737" s="260" t="s">
        <v>1261</v>
      </c>
      <c r="G12737" s="260" t="s">
        <v>2229</v>
      </c>
      <c r="H12737" s="265" t="s">
        <v>2250</v>
      </c>
      <c r="I12737" s="265" t="s">
        <v>135</v>
      </c>
      <c r="J12737" s="265">
        <v>-9.5</v>
      </c>
      <c r="K12737" s="83" t="str">
        <f>IFERROR(IFERROR(VLOOKUP(I12737,'DE-PARA'!B:D,3,0),VLOOKUP(I12737,'DE-PARA'!C:D,2,0)),"NÃO ENCONTRADO")</f>
        <v>Outras Saídas</v>
      </c>
      <c r="L12737" s="50" t="str">
        <f>VLOOKUP(K12737,'Base -Receita-Despesa'!$B:$AS,1,FALSE)</f>
        <v>Outras Saídas</v>
      </c>
    </row>
    <row r="12738" spans="1:12" x14ac:dyDescent="0.3">
      <c r="A12738" s="82" t="str">
        <f t="shared" si="398"/>
        <v>2019</v>
      </c>
      <c r="B12738" s="260" t="s">
        <v>2228</v>
      </c>
      <c r="C12738" s="261" t="s">
        <v>138</v>
      </c>
      <c r="D12738" s="74" t="str">
        <f t="shared" si="397"/>
        <v>fev/2019</v>
      </c>
      <c r="E12738" s="264">
        <v>43523</v>
      </c>
      <c r="F12738" s="260" t="s">
        <v>1261</v>
      </c>
      <c r="G12738" s="260" t="s">
        <v>2229</v>
      </c>
      <c r="H12738" s="265" t="s">
        <v>2250</v>
      </c>
      <c r="I12738" s="265" t="s">
        <v>135</v>
      </c>
      <c r="J12738" s="265">
        <v>-9.5</v>
      </c>
      <c r="K12738" s="83" t="str">
        <f>IFERROR(IFERROR(VLOOKUP(I12738,'DE-PARA'!B:D,3,0),VLOOKUP(I12738,'DE-PARA'!C:D,2,0)),"NÃO ENCONTRADO")</f>
        <v>Outras Saídas</v>
      </c>
      <c r="L12738" s="50" t="str">
        <f>VLOOKUP(K12738,'Base -Receita-Despesa'!$B:$AS,1,FALSE)</f>
        <v>Outras Saídas</v>
      </c>
    </row>
    <row r="12739" spans="1:12" x14ac:dyDescent="0.3">
      <c r="A12739" s="82" t="str">
        <f t="shared" si="398"/>
        <v>2019</v>
      </c>
      <c r="B12739" s="260" t="s">
        <v>2228</v>
      </c>
      <c r="C12739" s="261" t="s">
        <v>138</v>
      </c>
      <c r="D12739" s="74" t="str">
        <f t="shared" si="397"/>
        <v>fev/2019</v>
      </c>
      <c r="E12739" s="264">
        <v>43523</v>
      </c>
      <c r="F12739" s="260" t="s">
        <v>1261</v>
      </c>
      <c r="G12739" s="260" t="s">
        <v>2229</v>
      </c>
      <c r="H12739" s="265" t="s">
        <v>2250</v>
      </c>
      <c r="I12739" s="265" t="s">
        <v>135</v>
      </c>
      <c r="J12739" s="265">
        <v>-9.5</v>
      </c>
      <c r="K12739" s="83" t="str">
        <f>IFERROR(IFERROR(VLOOKUP(I12739,'DE-PARA'!B:D,3,0),VLOOKUP(I12739,'DE-PARA'!C:D,2,0)),"NÃO ENCONTRADO")</f>
        <v>Outras Saídas</v>
      </c>
      <c r="L12739" s="50" t="str">
        <f>VLOOKUP(K12739,'Base -Receita-Despesa'!$B:$AS,1,FALSE)</f>
        <v>Outras Saídas</v>
      </c>
    </row>
    <row r="12740" spans="1:12" x14ac:dyDescent="0.3">
      <c r="A12740" s="82" t="str">
        <f t="shared" si="398"/>
        <v>2019</v>
      </c>
      <c r="B12740" s="260" t="s">
        <v>2228</v>
      </c>
      <c r="C12740" s="261" t="s">
        <v>138</v>
      </c>
      <c r="D12740" s="74" t="str">
        <f t="shared" ref="D12740:D12803" si="399">TEXT(E12740,"mmm/aaaa")</f>
        <v>fev/2019</v>
      </c>
      <c r="E12740" s="264">
        <v>43523</v>
      </c>
      <c r="F12740" s="260" t="s">
        <v>1261</v>
      </c>
      <c r="G12740" s="260" t="s">
        <v>2229</v>
      </c>
      <c r="H12740" s="265" t="s">
        <v>2250</v>
      </c>
      <c r="I12740" s="265" t="s">
        <v>135</v>
      </c>
      <c r="J12740" s="265">
        <v>-9.5</v>
      </c>
      <c r="K12740" s="83" t="str">
        <f>IFERROR(IFERROR(VLOOKUP(I12740,'DE-PARA'!B:D,3,0),VLOOKUP(I12740,'DE-PARA'!C:D,2,0)),"NÃO ENCONTRADO")</f>
        <v>Outras Saídas</v>
      </c>
      <c r="L12740" s="50" t="str">
        <f>VLOOKUP(K12740,'Base -Receita-Despesa'!$B:$AS,1,FALSE)</f>
        <v>Outras Saídas</v>
      </c>
    </row>
    <row r="12741" spans="1:12" x14ac:dyDescent="0.3">
      <c r="A12741" s="82" t="str">
        <f t="shared" si="398"/>
        <v>2019</v>
      </c>
      <c r="B12741" s="260" t="s">
        <v>2228</v>
      </c>
      <c r="C12741" s="261" t="s">
        <v>138</v>
      </c>
      <c r="D12741" s="74" t="str">
        <f t="shared" si="399"/>
        <v>fev/2019</v>
      </c>
      <c r="E12741" s="264">
        <v>43523</v>
      </c>
      <c r="F12741" s="260" t="s">
        <v>1261</v>
      </c>
      <c r="G12741" s="260" t="s">
        <v>2229</v>
      </c>
      <c r="H12741" s="265" t="s">
        <v>2250</v>
      </c>
      <c r="I12741" s="265" t="s">
        <v>135</v>
      </c>
      <c r="J12741" s="265">
        <v>-9.5</v>
      </c>
      <c r="K12741" s="83" t="str">
        <f>IFERROR(IFERROR(VLOOKUP(I12741,'DE-PARA'!B:D,3,0),VLOOKUP(I12741,'DE-PARA'!C:D,2,0)),"NÃO ENCONTRADO")</f>
        <v>Outras Saídas</v>
      </c>
      <c r="L12741" s="50" t="str">
        <f>VLOOKUP(K12741,'Base -Receita-Despesa'!$B:$AS,1,FALSE)</f>
        <v>Outras Saídas</v>
      </c>
    </row>
    <row r="12742" spans="1:12" x14ac:dyDescent="0.3">
      <c r="A12742" s="82" t="str">
        <f t="shared" si="398"/>
        <v>2019</v>
      </c>
      <c r="B12742" s="260" t="s">
        <v>2228</v>
      </c>
      <c r="C12742" s="261" t="s">
        <v>138</v>
      </c>
      <c r="D12742" s="74" t="str">
        <f t="shared" si="399"/>
        <v>fev/2019</v>
      </c>
      <c r="E12742" s="264">
        <v>43523</v>
      </c>
      <c r="F12742" s="260" t="s">
        <v>1061</v>
      </c>
      <c r="G12742" s="260" t="s">
        <v>2229</v>
      </c>
      <c r="H12742" s="265" t="s">
        <v>4370</v>
      </c>
      <c r="I12742" s="265" t="s">
        <v>126</v>
      </c>
      <c r="J12742" s="266">
        <v>413435.85</v>
      </c>
      <c r="K12742" s="83" t="str">
        <f>IFERROR(IFERROR(VLOOKUP(I12742,'DE-PARA'!B:D,3,0),VLOOKUP(I12742,'DE-PARA'!C:D,2,0)),"NÃO ENCONTRADO")</f>
        <v>TEV – Transferências Entre Contas (Entradas)</v>
      </c>
      <c r="L12742" s="50" t="str">
        <f>VLOOKUP(K12742,'Base -Receita-Despesa'!$B:$AS,1,FALSE)</f>
        <v>TEV – Transferências Entre Contas (Entradas)</v>
      </c>
    </row>
    <row r="12743" spans="1:12" x14ac:dyDescent="0.3">
      <c r="A12743" s="82" t="str">
        <f t="shared" si="398"/>
        <v>2019</v>
      </c>
      <c r="B12743" s="260" t="s">
        <v>2228</v>
      </c>
      <c r="C12743" s="261" t="s">
        <v>138</v>
      </c>
      <c r="D12743" s="74" t="str">
        <f t="shared" si="399"/>
        <v>fev/2019</v>
      </c>
      <c r="E12743" s="264">
        <v>43523</v>
      </c>
      <c r="F12743" s="260">
        <v>18569</v>
      </c>
      <c r="G12743" s="260" t="s">
        <v>2229</v>
      </c>
      <c r="H12743" s="265" t="s">
        <v>4447</v>
      </c>
      <c r="I12743" s="265" t="s">
        <v>2217</v>
      </c>
      <c r="J12743" s="266">
        <v>-1101.5999999999999</v>
      </c>
      <c r="K12743" s="83" t="str">
        <f>IFERROR(IFERROR(VLOOKUP(I12743,'DE-PARA'!B:D,3,0),VLOOKUP(I12743,'DE-PARA'!C:D,2,0)),"NÃO ENCONTRADO")</f>
        <v>Investimentos</v>
      </c>
      <c r="L12743" s="50" t="str">
        <f>VLOOKUP(K12743,'Base -Receita-Despesa'!$B:$AS,1,FALSE)</f>
        <v>Investimentos</v>
      </c>
    </row>
    <row r="12744" spans="1:12" x14ac:dyDescent="0.3">
      <c r="A12744" s="82" t="str">
        <f t="shared" si="398"/>
        <v>2019</v>
      </c>
      <c r="B12744" s="260" t="s">
        <v>2228</v>
      </c>
      <c r="C12744" s="261" t="s">
        <v>138</v>
      </c>
      <c r="D12744" s="74" t="str">
        <f t="shared" si="399"/>
        <v>fev/2019</v>
      </c>
      <c r="E12744" s="264">
        <v>43523</v>
      </c>
      <c r="F12744" s="260">
        <v>404</v>
      </c>
      <c r="G12744" s="260" t="s">
        <v>2229</v>
      </c>
      <c r="H12744" s="265" t="s">
        <v>4448</v>
      </c>
      <c r="I12744" s="265" t="s">
        <v>2190</v>
      </c>
      <c r="J12744" s="265">
        <v>-220.7</v>
      </c>
      <c r="K12744" s="83" t="str">
        <f>IFERROR(IFERROR(VLOOKUP(I12744,'DE-PARA'!B:D,3,0),VLOOKUP(I12744,'DE-PARA'!C:D,2,0)),"NÃO ENCONTRADO")</f>
        <v>Materiais</v>
      </c>
      <c r="L12744" s="50" t="str">
        <f>VLOOKUP(K12744,'Base -Receita-Despesa'!$B:$AS,1,FALSE)</f>
        <v>Materiais</v>
      </c>
    </row>
    <row r="12745" spans="1:12" x14ac:dyDescent="0.3">
      <c r="A12745" s="82" t="str">
        <f t="shared" si="398"/>
        <v>2019</v>
      </c>
      <c r="B12745" s="260" t="s">
        <v>2240</v>
      </c>
      <c r="C12745" s="261" t="s">
        <v>138</v>
      </c>
      <c r="D12745" s="74" t="str">
        <f t="shared" si="399"/>
        <v>fev/2019</v>
      </c>
      <c r="E12745" s="264">
        <v>43524</v>
      </c>
      <c r="F12745" s="260" t="s">
        <v>250</v>
      </c>
      <c r="G12745" s="260" t="s">
        <v>2229</v>
      </c>
      <c r="H12745" s="265" t="s">
        <v>4449</v>
      </c>
      <c r="I12745" s="265" t="s">
        <v>2171</v>
      </c>
      <c r="J12745" s="265">
        <v>2.4900000000000002</v>
      </c>
      <c r="K12745" s="83" t="str">
        <f>IFERROR(IFERROR(VLOOKUP(I12745,'DE-PARA'!B:D,3,0),VLOOKUP(I12745,'DE-PARA'!C:D,2,0)),"NÃO ENCONTRADO")</f>
        <v>Rendimentos sobre Aplicações Financeiras</v>
      </c>
      <c r="L12745" s="50" t="str">
        <f>VLOOKUP(K12745,'Base -Receita-Despesa'!$B:$AS,1,FALSE)</f>
        <v>Rendimentos sobre Aplicações Financeiras</v>
      </c>
    </row>
    <row r="12746" spans="1:12" x14ac:dyDescent="0.3">
      <c r="A12746" s="82" t="str">
        <f t="shared" si="398"/>
        <v>2019</v>
      </c>
      <c r="B12746" s="260" t="s">
        <v>2228</v>
      </c>
      <c r="C12746" s="261" t="s">
        <v>138</v>
      </c>
      <c r="D12746" s="74" t="str">
        <f t="shared" si="399"/>
        <v>fev/2019</v>
      </c>
      <c r="E12746" s="264">
        <v>43524</v>
      </c>
      <c r="F12746" s="260" t="s">
        <v>1061</v>
      </c>
      <c r="G12746" s="260" t="s">
        <v>2229</v>
      </c>
      <c r="H12746" s="265" t="s">
        <v>4371</v>
      </c>
      <c r="I12746" s="265" t="s">
        <v>2170</v>
      </c>
      <c r="J12746" s="265">
        <v>617.16</v>
      </c>
      <c r="K12746" s="83" t="str">
        <f>IFERROR(IFERROR(VLOOKUP(I12746,'DE-PARA'!B:D,3,0),VLOOKUP(I12746,'DE-PARA'!C:D,2,0)),"NÃO ENCONTRADO")</f>
        <v>Reembolso de Rateios(-)</v>
      </c>
      <c r="L12746" s="50" t="str">
        <f>VLOOKUP(K12746,'Base -Receita-Despesa'!$B:$AS,1,FALSE)</f>
        <v>Reembolso de Rateios(-)</v>
      </c>
    </row>
    <row r="12747" spans="1:12" x14ac:dyDescent="0.3">
      <c r="A12747" s="82" t="str">
        <f t="shared" si="398"/>
        <v>2019</v>
      </c>
      <c r="B12747" s="260" t="s">
        <v>2228</v>
      </c>
      <c r="C12747" s="261" t="s">
        <v>138</v>
      </c>
      <c r="D12747" s="74" t="str">
        <f t="shared" si="399"/>
        <v>fev/2019</v>
      </c>
      <c r="E12747" s="264">
        <v>43524</v>
      </c>
      <c r="F12747" s="260">
        <v>1872524</v>
      </c>
      <c r="G12747" s="260" t="s">
        <v>2229</v>
      </c>
      <c r="H12747" s="265" t="s">
        <v>3364</v>
      </c>
      <c r="I12747" s="265" t="s">
        <v>846</v>
      </c>
      <c r="J12747" s="265">
        <v>-458.3</v>
      </c>
      <c r="K12747" s="83" t="str">
        <f>IFERROR(IFERROR(VLOOKUP(I12747,'DE-PARA'!B:D,3,0),VLOOKUP(I12747,'DE-PARA'!C:D,2,0)),"NÃO ENCONTRADO")</f>
        <v>Pessoal</v>
      </c>
      <c r="L12747" s="50" t="str">
        <f>VLOOKUP(K12747,'Base -Receita-Despesa'!$B:$AS,1,FALSE)</f>
        <v>Pessoal</v>
      </c>
    </row>
    <row r="12748" spans="1:12" x14ac:dyDescent="0.3">
      <c r="A12748" s="82" t="str">
        <f t="shared" si="398"/>
        <v>2019</v>
      </c>
      <c r="B12748" s="260" t="s">
        <v>2228</v>
      </c>
      <c r="C12748" s="261" t="s">
        <v>138</v>
      </c>
      <c r="D12748" s="74" t="str">
        <f t="shared" si="399"/>
        <v>fev/2019</v>
      </c>
      <c r="E12748" s="264">
        <v>43524</v>
      </c>
      <c r="F12748" s="260" t="s">
        <v>250</v>
      </c>
      <c r="G12748" s="260" t="s">
        <v>2229</v>
      </c>
      <c r="H12748" s="265" t="s">
        <v>4449</v>
      </c>
      <c r="I12748" s="265" t="s">
        <v>2171</v>
      </c>
      <c r="J12748" s="265">
        <v>114.18</v>
      </c>
      <c r="K12748" s="83" t="str">
        <f>IFERROR(IFERROR(VLOOKUP(I12748,'DE-PARA'!B:D,3,0),VLOOKUP(I12748,'DE-PARA'!C:D,2,0)),"NÃO ENCONTRADO")</f>
        <v>Rendimentos sobre Aplicações Financeiras</v>
      </c>
      <c r="L12748" s="50" t="str">
        <f>VLOOKUP(K12748,'Base -Receita-Despesa'!$B:$AS,1,FALSE)</f>
        <v>Rendimentos sobre Aplicações Financeiras</v>
      </c>
    </row>
    <row r="12749" spans="1:12" x14ac:dyDescent="0.3">
      <c r="A12749" s="82" t="str">
        <f t="shared" si="398"/>
        <v>2019</v>
      </c>
      <c r="B12749" s="260" t="s">
        <v>2228</v>
      </c>
      <c r="C12749" s="261" t="s">
        <v>138</v>
      </c>
      <c r="D12749" s="74" t="str">
        <f t="shared" si="399"/>
        <v>fev/2019</v>
      </c>
      <c r="E12749" s="264">
        <v>43524</v>
      </c>
      <c r="F12749" s="260" t="s">
        <v>1261</v>
      </c>
      <c r="G12749" s="260" t="s">
        <v>2229</v>
      </c>
      <c r="H12749" s="265" t="s">
        <v>2250</v>
      </c>
      <c r="I12749" s="265" t="s">
        <v>135</v>
      </c>
      <c r="J12749" s="265">
        <v>-9.5</v>
      </c>
      <c r="K12749" s="83" t="str">
        <f>IFERROR(IFERROR(VLOOKUP(I12749,'DE-PARA'!B:D,3,0),VLOOKUP(I12749,'DE-PARA'!C:D,2,0)),"NÃO ENCONTRADO")</f>
        <v>Outras Saídas</v>
      </c>
      <c r="L12749" s="50" t="str">
        <f>VLOOKUP(K12749,'Base -Receita-Despesa'!$B:$AS,1,FALSE)</f>
        <v>Outras Saídas</v>
      </c>
    </row>
    <row r="12750" spans="1:12" x14ac:dyDescent="0.3">
      <c r="A12750" s="82" t="str">
        <f t="shared" si="398"/>
        <v>2019</v>
      </c>
      <c r="B12750" s="260" t="s">
        <v>2228</v>
      </c>
      <c r="C12750" s="261" t="s">
        <v>138</v>
      </c>
      <c r="D12750" s="74" t="str">
        <f t="shared" si="399"/>
        <v>fev/2019</v>
      </c>
      <c r="E12750" s="264">
        <v>43524</v>
      </c>
      <c r="F12750" s="260">
        <v>3015</v>
      </c>
      <c r="G12750" s="260" t="s">
        <v>2229</v>
      </c>
      <c r="H12750" s="265" t="s">
        <v>3152</v>
      </c>
      <c r="I12750" s="265" t="s">
        <v>2182</v>
      </c>
      <c r="J12750" s="265">
        <v>-290</v>
      </c>
      <c r="K12750" s="83" t="str">
        <f>IFERROR(IFERROR(VLOOKUP(I12750,'DE-PARA'!B:D,3,0),VLOOKUP(I12750,'DE-PARA'!C:D,2,0)),"NÃO ENCONTRADO")</f>
        <v>Materiais</v>
      </c>
      <c r="L12750" s="50" t="str">
        <f>VLOOKUP(K12750,'Base -Receita-Despesa'!$B:$AS,1,FALSE)</f>
        <v>Materiais</v>
      </c>
    </row>
    <row r="12751" spans="1:12" x14ac:dyDescent="0.3">
      <c r="A12751" s="82" t="str">
        <f t="shared" si="398"/>
        <v>2019</v>
      </c>
      <c r="B12751" s="260" t="s">
        <v>2228</v>
      </c>
      <c r="C12751" s="261" t="s">
        <v>138</v>
      </c>
      <c r="D12751" s="74" t="str">
        <f t="shared" si="399"/>
        <v>mar/2019</v>
      </c>
      <c r="E12751" s="264">
        <v>43525</v>
      </c>
      <c r="F12751" s="260">
        <v>2921</v>
      </c>
      <c r="G12751" s="260" t="s">
        <v>2229</v>
      </c>
      <c r="H12751" s="265" t="s">
        <v>2231</v>
      </c>
      <c r="I12751" s="265" t="s">
        <v>2185</v>
      </c>
      <c r="J12751" s="266">
        <v>-5140.3500000000004</v>
      </c>
      <c r="K12751" s="83" t="str">
        <f>IFERROR(IFERROR(VLOOKUP(I12751,'DE-PARA'!B:D,3,0),VLOOKUP(I12751,'DE-PARA'!C:D,2,0)),"NÃO ENCONTRADO")</f>
        <v>Materiais</v>
      </c>
      <c r="L12751" s="50" t="str">
        <f>VLOOKUP(K12751,'Base -Receita-Despesa'!$B:$AS,1,FALSE)</f>
        <v>Materiais</v>
      </c>
    </row>
    <row r="12752" spans="1:12" x14ac:dyDescent="0.3">
      <c r="A12752" s="82" t="str">
        <f t="shared" si="398"/>
        <v>2019</v>
      </c>
      <c r="B12752" s="260" t="s">
        <v>2228</v>
      </c>
      <c r="C12752" s="261" t="s">
        <v>138</v>
      </c>
      <c r="D12752" s="74" t="str">
        <f t="shared" si="399"/>
        <v>mar/2019</v>
      </c>
      <c r="E12752" s="264">
        <v>43525</v>
      </c>
      <c r="F12752" s="260">
        <v>2921</v>
      </c>
      <c r="G12752" s="260" t="s">
        <v>2229</v>
      </c>
      <c r="H12752" s="265" t="s">
        <v>2231</v>
      </c>
      <c r="I12752" s="265" t="s">
        <v>562</v>
      </c>
      <c r="J12752" s="265">
        <v>-97.67</v>
      </c>
      <c r="K12752" s="83" t="str">
        <f>IFERROR(IFERROR(VLOOKUP(I12752,'DE-PARA'!B:D,3,0),VLOOKUP(I12752,'DE-PARA'!C:D,2,0)),"NÃO ENCONTRADO")</f>
        <v>Outras Saídas</v>
      </c>
      <c r="L12752" s="50" t="str">
        <f>VLOOKUP(K12752,'Base -Receita-Despesa'!$B:$AS,1,FALSE)</f>
        <v>Outras Saídas</v>
      </c>
    </row>
    <row r="12753" spans="1:12" x14ac:dyDescent="0.3">
      <c r="A12753" s="82" t="str">
        <f t="shared" si="398"/>
        <v>2019</v>
      </c>
      <c r="B12753" s="260" t="s">
        <v>2228</v>
      </c>
      <c r="C12753" s="261" t="s">
        <v>138</v>
      </c>
      <c r="D12753" s="74" t="str">
        <f t="shared" si="399"/>
        <v>mar/2019</v>
      </c>
      <c r="E12753" s="264">
        <v>43525</v>
      </c>
      <c r="F12753" s="260">
        <v>3848</v>
      </c>
      <c r="G12753" s="260" t="s">
        <v>2229</v>
      </c>
      <c r="H12753" s="265" t="s">
        <v>2231</v>
      </c>
      <c r="I12753" s="265" t="s">
        <v>2185</v>
      </c>
      <c r="J12753" s="266">
        <v>-4824.28</v>
      </c>
      <c r="K12753" s="83" t="str">
        <f>IFERROR(IFERROR(VLOOKUP(I12753,'DE-PARA'!B:D,3,0),VLOOKUP(I12753,'DE-PARA'!C:D,2,0)),"NÃO ENCONTRADO")</f>
        <v>Materiais</v>
      </c>
      <c r="L12753" s="50" t="str">
        <f>VLOOKUP(K12753,'Base -Receita-Despesa'!$B:$AS,1,FALSE)</f>
        <v>Materiais</v>
      </c>
    </row>
    <row r="12754" spans="1:12" x14ac:dyDescent="0.3">
      <c r="A12754" s="82" t="str">
        <f t="shared" si="398"/>
        <v>2019</v>
      </c>
      <c r="B12754" s="260" t="s">
        <v>2228</v>
      </c>
      <c r="C12754" s="261" t="s">
        <v>138</v>
      </c>
      <c r="D12754" s="74" t="str">
        <f t="shared" si="399"/>
        <v>mar/2019</v>
      </c>
      <c r="E12754" s="264">
        <v>43525</v>
      </c>
      <c r="F12754" s="260">
        <v>3848</v>
      </c>
      <c r="G12754" s="260" t="s">
        <v>2229</v>
      </c>
      <c r="H12754" s="265" t="s">
        <v>2231</v>
      </c>
      <c r="I12754" s="265" t="s">
        <v>562</v>
      </c>
      <c r="J12754" s="265">
        <v>-69.150000000000006</v>
      </c>
      <c r="K12754" s="83" t="str">
        <f>IFERROR(IFERROR(VLOOKUP(I12754,'DE-PARA'!B:D,3,0),VLOOKUP(I12754,'DE-PARA'!C:D,2,0)),"NÃO ENCONTRADO")</f>
        <v>Outras Saídas</v>
      </c>
      <c r="L12754" s="50" t="str">
        <f>VLOOKUP(K12754,'Base -Receita-Despesa'!$B:$AS,1,FALSE)</f>
        <v>Outras Saídas</v>
      </c>
    </row>
    <row r="12755" spans="1:12" x14ac:dyDescent="0.3">
      <c r="A12755" s="82" t="str">
        <f t="shared" si="398"/>
        <v>2019</v>
      </c>
      <c r="B12755" s="260" t="s">
        <v>2228</v>
      </c>
      <c r="C12755" s="261" t="s">
        <v>138</v>
      </c>
      <c r="D12755" s="74" t="str">
        <f t="shared" si="399"/>
        <v>mar/2019</v>
      </c>
      <c r="E12755" s="264">
        <v>43525</v>
      </c>
      <c r="F12755" s="260">
        <v>3854</v>
      </c>
      <c r="G12755" s="260" t="s">
        <v>2229</v>
      </c>
      <c r="H12755" s="265" t="s">
        <v>2231</v>
      </c>
      <c r="I12755" s="265" t="s">
        <v>2185</v>
      </c>
      <c r="J12755" s="266">
        <v>-2630.45</v>
      </c>
      <c r="K12755" s="83" t="str">
        <f>IFERROR(IFERROR(VLOOKUP(I12755,'DE-PARA'!B:D,3,0),VLOOKUP(I12755,'DE-PARA'!C:D,2,0)),"NÃO ENCONTRADO")</f>
        <v>Materiais</v>
      </c>
      <c r="L12755" s="50" t="str">
        <f>VLOOKUP(K12755,'Base -Receita-Despesa'!$B:$AS,1,FALSE)</f>
        <v>Materiais</v>
      </c>
    </row>
    <row r="12756" spans="1:12" x14ac:dyDescent="0.3">
      <c r="A12756" s="82" t="str">
        <f t="shared" si="398"/>
        <v>2019</v>
      </c>
      <c r="B12756" s="260" t="s">
        <v>2228</v>
      </c>
      <c r="C12756" s="261" t="s">
        <v>138</v>
      </c>
      <c r="D12756" s="74" t="str">
        <f t="shared" si="399"/>
        <v>mar/2019</v>
      </c>
      <c r="E12756" s="264">
        <v>43525</v>
      </c>
      <c r="F12756" s="260">
        <v>3854</v>
      </c>
      <c r="G12756" s="260" t="s">
        <v>2229</v>
      </c>
      <c r="H12756" s="265" t="s">
        <v>2231</v>
      </c>
      <c r="I12756" s="265" t="s">
        <v>562</v>
      </c>
      <c r="J12756" s="265">
        <v>-25.43</v>
      </c>
      <c r="K12756" s="83" t="str">
        <f>IFERROR(IFERROR(VLOOKUP(I12756,'DE-PARA'!B:D,3,0),VLOOKUP(I12756,'DE-PARA'!C:D,2,0)),"NÃO ENCONTRADO")</f>
        <v>Outras Saídas</v>
      </c>
      <c r="L12756" s="50" t="str">
        <f>VLOOKUP(K12756,'Base -Receita-Despesa'!$B:$AS,1,FALSE)</f>
        <v>Outras Saídas</v>
      </c>
    </row>
    <row r="12757" spans="1:12" x14ac:dyDescent="0.3">
      <c r="A12757" s="82" t="str">
        <f t="shared" si="398"/>
        <v>2019</v>
      </c>
      <c r="B12757" s="260" t="s">
        <v>2228</v>
      </c>
      <c r="C12757" s="261" t="s">
        <v>138</v>
      </c>
      <c r="D12757" s="74" t="str">
        <f t="shared" si="399"/>
        <v>mar/2019</v>
      </c>
      <c r="E12757" s="264">
        <v>43525</v>
      </c>
      <c r="F12757" s="260" t="s">
        <v>208</v>
      </c>
      <c r="G12757" s="260" t="s">
        <v>2229</v>
      </c>
      <c r="H12757" s="265" t="s">
        <v>4392</v>
      </c>
      <c r="I12757" s="265" t="s">
        <v>160</v>
      </c>
      <c r="J12757" s="265">
        <v>-200</v>
      </c>
      <c r="K12757" s="83" t="str">
        <f>IFERROR(IFERROR(VLOOKUP(I12757,'DE-PARA'!B:D,3,0),VLOOKUP(I12757,'DE-PARA'!C:D,2,0)),"NÃO ENCONTRADO")</f>
        <v>Outras Saídas</v>
      </c>
      <c r="L12757" s="50" t="str">
        <f>VLOOKUP(K12757,'Base -Receita-Despesa'!$B:$AS,1,FALSE)</f>
        <v>Outras Saídas</v>
      </c>
    </row>
    <row r="12758" spans="1:12" x14ac:dyDescent="0.3">
      <c r="A12758" s="82" t="str">
        <f t="shared" si="398"/>
        <v>2019</v>
      </c>
      <c r="B12758" s="260" t="s">
        <v>2228</v>
      </c>
      <c r="C12758" s="261" t="s">
        <v>138</v>
      </c>
      <c r="D12758" s="74" t="str">
        <f t="shared" si="399"/>
        <v>mar/2019</v>
      </c>
      <c r="E12758" s="264">
        <v>43525</v>
      </c>
      <c r="F12758" s="260" t="s">
        <v>131</v>
      </c>
      <c r="G12758" s="260" t="s">
        <v>2229</v>
      </c>
      <c r="H12758" s="265" t="s">
        <v>542</v>
      </c>
      <c r="I12758" s="265" t="s">
        <v>133</v>
      </c>
      <c r="J12758" s="266">
        <v>-4678.21</v>
      </c>
      <c r="K12758" s="83" t="str">
        <f>IFERROR(IFERROR(VLOOKUP(I12758,'DE-PARA'!B:D,3,0),VLOOKUP(I12758,'DE-PARA'!C:D,2,0)),"NÃO ENCONTRADO")</f>
        <v>Pessoal</v>
      </c>
      <c r="L12758" s="50" t="str">
        <f>VLOOKUP(K12758,'Base -Receita-Despesa'!$B:$AS,1,FALSE)</f>
        <v>Pessoal</v>
      </c>
    </row>
    <row r="12759" spans="1:12" x14ac:dyDescent="0.3">
      <c r="A12759" s="82" t="str">
        <f t="shared" si="398"/>
        <v>2019</v>
      </c>
      <c r="B12759" s="260" t="s">
        <v>2228</v>
      </c>
      <c r="C12759" s="261" t="s">
        <v>138</v>
      </c>
      <c r="D12759" s="74" t="str">
        <f t="shared" si="399"/>
        <v>mar/2019</v>
      </c>
      <c r="E12759" s="264">
        <v>43525</v>
      </c>
      <c r="F12759" s="260">
        <v>1523</v>
      </c>
      <c r="G12759" s="260" t="s">
        <v>2229</v>
      </c>
      <c r="H12759" s="265" t="s">
        <v>2328</v>
      </c>
      <c r="I12759" s="265" t="s">
        <v>145</v>
      </c>
      <c r="J12759" s="266">
        <v>-3500</v>
      </c>
      <c r="K12759" s="83" t="str">
        <f>IFERROR(IFERROR(VLOOKUP(I12759,'DE-PARA'!B:D,3,0),VLOOKUP(I12759,'DE-PARA'!C:D,2,0)),"NÃO ENCONTRADO")</f>
        <v>Serviços</v>
      </c>
      <c r="L12759" s="50" t="str">
        <f>VLOOKUP(K12759,'Base -Receita-Despesa'!$B:$AS,1,FALSE)</f>
        <v>Serviços</v>
      </c>
    </row>
    <row r="12760" spans="1:12" x14ac:dyDescent="0.3">
      <c r="A12760" s="82" t="str">
        <f t="shared" si="398"/>
        <v>2019</v>
      </c>
      <c r="B12760" s="260" t="s">
        <v>2228</v>
      </c>
      <c r="C12760" s="261" t="s">
        <v>138</v>
      </c>
      <c r="D12760" s="74" t="str">
        <f t="shared" si="399"/>
        <v>mar/2019</v>
      </c>
      <c r="E12760" s="264">
        <v>43525</v>
      </c>
      <c r="F12760" s="260">
        <v>80842</v>
      </c>
      <c r="G12760" s="260" t="s">
        <v>2284</v>
      </c>
      <c r="H12760" s="265" t="s">
        <v>528</v>
      </c>
      <c r="I12760" s="265" t="s">
        <v>2182</v>
      </c>
      <c r="J12760" s="266">
        <v>-2330.8200000000002</v>
      </c>
      <c r="K12760" s="83" t="str">
        <f>IFERROR(IFERROR(VLOOKUP(I12760,'DE-PARA'!B:D,3,0),VLOOKUP(I12760,'DE-PARA'!C:D,2,0)),"NÃO ENCONTRADO")</f>
        <v>Materiais</v>
      </c>
      <c r="L12760" s="50" t="str">
        <f>VLOOKUP(K12760,'Base -Receita-Despesa'!$B:$AS,1,FALSE)</f>
        <v>Materiais</v>
      </c>
    </row>
    <row r="12761" spans="1:12" x14ac:dyDescent="0.3">
      <c r="A12761" s="82" t="str">
        <f t="shared" si="398"/>
        <v>2019</v>
      </c>
      <c r="B12761" s="260" t="s">
        <v>2228</v>
      </c>
      <c r="C12761" s="261" t="s">
        <v>138</v>
      </c>
      <c r="D12761" s="74" t="str">
        <f t="shared" si="399"/>
        <v>mar/2019</v>
      </c>
      <c r="E12761" s="264">
        <v>43525</v>
      </c>
      <c r="F12761" s="260">
        <v>80831</v>
      </c>
      <c r="G12761" s="260" t="s">
        <v>2284</v>
      </c>
      <c r="H12761" s="265" t="s">
        <v>528</v>
      </c>
      <c r="I12761" s="265" t="s">
        <v>2181</v>
      </c>
      <c r="J12761" s="266">
        <v>-2401.39</v>
      </c>
      <c r="K12761" s="83" t="str">
        <f>IFERROR(IFERROR(VLOOKUP(I12761,'DE-PARA'!B:D,3,0),VLOOKUP(I12761,'DE-PARA'!C:D,2,0)),"NÃO ENCONTRADO")</f>
        <v>Materiais</v>
      </c>
      <c r="L12761" s="50" t="str">
        <f>VLOOKUP(K12761,'Base -Receita-Despesa'!$B:$AS,1,FALSE)</f>
        <v>Materiais</v>
      </c>
    </row>
    <row r="12762" spans="1:12" x14ac:dyDescent="0.3">
      <c r="A12762" s="82" t="str">
        <f t="shared" si="398"/>
        <v>2019</v>
      </c>
      <c r="B12762" s="260" t="s">
        <v>2228</v>
      </c>
      <c r="C12762" s="261" t="s">
        <v>138</v>
      </c>
      <c r="D12762" s="74" t="str">
        <f t="shared" si="399"/>
        <v>mar/2019</v>
      </c>
      <c r="E12762" s="264">
        <v>43525</v>
      </c>
      <c r="F12762" s="260">
        <v>1100704</v>
      </c>
      <c r="G12762" s="260" t="s">
        <v>2324</v>
      </c>
      <c r="H12762" s="265" t="s">
        <v>4400</v>
      </c>
      <c r="I12762" s="265" t="s">
        <v>2181</v>
      </c>
      <c r="J12762" s="266">
        <v>-1854.24</v>
      </c>
      <c r="K12762" s="83" t="str">
        <f>IFERROR(IFERROR(VLOOKUP(I12762,'DE-PARA'!B:D,3,0),VLOOKUP(I12762,'DE-PARA'!C:D,2,0)),"NÃO ENCONTRADO")</f>
        <v>Materiais</v>
      </c>
      <c r="L12762" s="50" t="str">
        <f>VLOOKUP(K12762,'Base -Receita-Despesa'!$B:$AS,1,FALSE)</f>
        <v>Materiais</v>
      </c>
    </row>
    <row r="12763" spans="1:12" x14ac:dyDescent="0.3">
      <c r="A12763" s="82" t="str">
        <f t="shared" si="398"/>
        <v>2019</v>
      </c>
      <c r="B12763" s="260" t="s">
        <v>2228</v>
      </c>
      <c r="C12763" s="261" t="s">
        <v>138</v>
      </c>
      <c r="D12763" s="74" t="str">
        <f t="shared" si="399"/>
        <v>mar/2019</v>
      </c>
      <c r="E12763" s="264">
        <v>43525</v>
      </c>
      <c r="F12763" s="260" t="s">
        <v>131</v>
      </c>
      <c r="G12763" s="260" t="s">
        <v>2229</v>
      </c>
      <c r="H12763" s="265" t="s">
        <v>4450</v>
      </c>
      <c r="I12763" s="265" t="s">
        <v>133</v>
      </c>
      <c r="J12763" s="266">
        <v>-17630.86</v>
      </c>
      <c r="K12763" s="83" t="str">
        <f>IFERROR(IFERROR(VLOOKUP(I12763,'DE-PARA'!B:D,3,0),VLOOKUP(I12763,'DE-PARA'!C:D,2,0)),"NÃO ENCONTRADO")</f>
        <v>Pessoal</v>
      </c>
      <c r="L12763" s="50" t="str">
        <f>VLOOKUP(K12763,'Base -Receita-Despesa'!$B:$AS,1,FALSE)</f>
        <v>Pessoal</v>
      </c>
    </row>
    <row r="12764" spans="1:12" x14ac:dyDescent="0.3">
      <c r="A12764" s="82" t="str">
        <f t="shared" si="398"/>
        <v>2019</v>
      </c>
      <c r="B12764" s="260" t="s">
        <v>2228</v>
      </c>
      <c r="C12764" s="261" t="s">
        <v>138</v>
      </c>
      <c r="D12764" s="74" t="str">
        <f t="shared" si="399"/>
        <v>mar/2019</v>
      </c>
      <c r="E12764" s="264">
        <v>43525</v>
      </c>
      <c r="F12764" s="260">
        <v>7</v>
      </c>
      <c r="G12764" s="260" t="s">
        <v>2229</v>
      </c>
      <c r="H12764" s="265" t="s">
        <v>2353</v>
      </c>
      <c r="I12764" s="265" t="s">
        <v>179</v>
      </c>
      <c r="J12764" s="266">
        <v>-4688.22</v>
      </c>
      <c r="K12764" s="83" t="str">
        <f>IFERROR(IFERROR(VLOOKUP(I12764,'DE-PARA'!B:D,3,0),VLOOKUP(I12764,'DE-PARA'!C:D,2,0)),"NÃO ENCONTRADO")</f>
        <v>Serviços</v>
      </c>
      <c r="L12764" s="50" t="str">
        <f>VLOOKUP(K12764,'Base -Receita-Despesa'!$B:$AS,1,FALSE)</f>
        <v>Serviços</v>
      </c>
    </row>
    <row r="12765" spans="1:12" x14ac:dyDescent="0.3">
      <c r="A12765" s="82" t="str">
        <f t="shared" si="398"/>
        <v>2019</v>
      </c>
      <c r="B12765" s="260" t="s">
        <v>2228</v>
      </c>
      <c r="C12765" s="261" t="s">
        <v>138</v>
      </c>
      <c r="D12765" s="74" t="str">
        <f t="shared" si="399"/>
        <v>mar/2019</v>
      </c>
      <c r="E12765" s="264">
        <v>43525</v>
      </c>
      <c r="F12765" s="260">
        <v>1</v>
      </c>
      <c r="G12765" s="260" t="s">
        <v>2229</v>
      </c>
      <c r="H12765" s="265" t="s">
        <v>2353</v>
      </c>
      <c r="I12765" s="265" t="s">
        <v>179</v>
      </c>
      <c r="J12765" s="266">
        <v>-43871.89</v>
      </c>
      <c r="K12765" s="83" t="str">
        <f>IFERROR(IFERROR(VLOOKUP(I12765,'DE-PARA'!B:D,3,0),VLOOKUP(I12765,'DE-PARA'!C:D,2,0)),"NÃO ENCONTRADO")</f>
        <v>Serviços</v>
      </c>
      <c r="L12765" s="50" t="str">
        <f>VLOOKUP(K12765,'Base -Receita-Despesa'!$B:$AS,1,FALSE)</f>
        <v>Serviços</v>
      </c>
    </row>
    <row r="12766" spans="1:12" x14ac:dyDescent="0.3">
      <c r="A12766" s="82" t="str">
        <f t="shared" si="398"/>
        <v>2019</v>
      </c>
      <c r="B12766" s="260" t="s">
        <v>2228</v>
      </c>
      <c r="C12766" s="261" t="s">
        <v>138</v>
      </c>
      <c r="D12766" s="74" t="str">
        <f t="shared" si="399"/>
        <v>mar/2019</v>
      </c>
      <c r="E12766" s="264">
        <v>43525</v>
      </c>
      <c r="F12766" s="260" t="s">
        <v>2326</v>
      </c>
      <c r="G12766" s="260" t="s">
        <v>2229</v>
      </c>
      <c r="H12766" s="265" t="s">
        <v>4392</v>
      </c>
      <c r="I12766" s="265" t="s">
        <v>2209</v>
      </c>
      <c r="J12766" s="265">
        <v>-87.5</v>
      </c>
      <c r="K12766" s="83" t="str">
        <f>IFERROR(IFERROR(VLOOKUP(I12766,'DE-PARA'!B:D,3,0),VLOOKUP(I12766,'DE-PARA'!C:D,2,0)),"NÃO ENCONTRADO")</f>
        <v>Despesas com Viagens</v>
      </c>
      <c r="L12766" s="50" t="str">
        <f>VLOOKUP(K12766,'Base -Receita-Despesa'!$B:$AS,1,FALSE)</f>
        <v>Despesas com Viagens</v>
      </c>
    </row>
    <row r="12767" spans="1:12" x14ac:dyDescent="0.3">
      <c r="A12767" s="82" t="str">
        <f t="shared" si="398"/>
        <v>2019</v>
      </c>
      <c r="B12767" s="260" t="s">
        <v>2228</v>
      </c>
      <c r="C12767" s="261" t="s">
        <v>138</v>
      </c>
      <c r="D12767" s="74" t="str">
        <f t="shared" si="399"/>
        <v>mar/2019</v>
      </c>
      <c r="E12767" s="264">
        <v>43525</v>
      </c>
      <c r="F12767" s="260" t="s">
        <v>208</v>
      </c>
      <c r="G12767" s="260" t="s">
        <v>2229</v>
      </c>
      <c r="H12767" s="265" t="s">
        <v>4392</v>
      </c>
      <c r="I12767" s="265" t="s">
        <v>160</v>
      </c>
      <c r="J12767" s="265">
        <v>-794.28</v>
      </c>
      <c r="K12767" s="83" t="str">
        <f>IFERROR(IFERROR(VLOOKUP(I12767,'DE-PARA'!B:D,3,0),VLOOKUP(I12767,'DE-PARA'!C:D,2,0)),"NÃO ENCONTRADO")</f>
        <v>Outras Saídas</v>
      </c>
      <c r="L12767" s="50" t="str">
        <f>VLOOKUP(K12767,'Base -Receita-Despesa'!$B:$AS,1,FALSE)</f>
        <v>Outras Saídas</v>
      </c>
    </row>
    <row r="12768" spans="1:12" x14ac:dyDescent="0.3">
      <c r="A12768" s="82" t="str">
        <f t="shared" si="398"/>
        <v>2019</v>
      </c>
      <c r="B12768" s="260" t="s">
        <v>2228</v>
      </c>
      <c r="C12768" s="261" t="s">
        <v>138</v>
      </c>
      <c r="D12768" s="74" t="str">
        <f t="shared" si="399"/>
        <v>mar/2019</v>
      </c>
      <c r="E12768" s="264">
        <v>43525</v>
      </c>
      <c r="F12768" s="260" t="s">
        <v>208</v>
      </c>
      <c r="G12768" s="260" t="s">
        <v>2229</v>
      </c>
      <c r="H12768" s="265" t="s">
        <v>4392</v>
      </c>
      <c r="I12768" s="265" t="s">
        <v>160</v>
      </c>
      <c r="J12768" s="265">
        <v>-400</v>
      </c>
      <c r="K12768" s="83" t="str">
        <f>IFERROR(IFERROR(VLOOKUP(I12768,'DE-PARA'!B:D,3,0),VLOOKUP(I12768,'DE-PARA'!C:D,2,0)),"NÃO ENCONTRADO")</f>
        <v>Outras Saídas</v>
      </c>
      <c r="L12768" s="50" t="str">
        <f>VLOOKUP(K12768,'Base -Receita-Despesa'!$B:$AS,1,FALSE)</f>
        <v>Outras Saídas</v>
      </c>
    </row>
    <row r="12769" spans="1:12" x14ac:dyDescent="0.3">
      <c r="A12769" s="82" t="str">
        <f t="shared" si="398"/>
        <v>2019</v>
      </c>
      <c r="B12769" s="260" t="s">
        <v>2228</v>
      </c>
      <c r="C12769" s="261" t="s">
        <v>138</v>
      </c>
      <c r="D12769" s="74" t="str">
        <f t="shared" si="399"/>
        <v>mar/2019</v>
      </c>
      <c r="E12769" s="264">
        <v>43525</v>
      </c>
      <c r="F12769" s="260">
        <v>24</v>
      </c>
      <c r="G12769" s="260" t="s">
        <v>2229</v>
      </c>
      <c r="H12769" s="265" t="s">
        <v>3189</v>
      </c>
      <c r="I12769" s="265" t="s">
        <v>2176</v>
      </c>
      <c r="J12769" s="266">
        <v>-120000</v>
      </c>
      <c r="K12769" s="83" t="str">
        <f>IFERROR(IFERROR(VLOOKUP(I12769,'DE-PARA'!B:D,3,0),VLOOKUP(I12769,'DE-PARA'!C:D,2,0)),"NÃO ENCONTRADO")</f>
        <v>Pessoal</v>
      </c>
      <c r="L12769" s="50" t="str">
        <f>VLOOKUP(K12769,'Base -Receita-Despesa'!$B:$AS,1,FALSE)</f>
        <v>Pessoal</v>
      </c>
    </row>
    <row r="12770" spans="1:12" x14ac:dyDescent="0.3">
      <c r="A12770" s="82" t="str">
        <f t="shared" si="398"/>
        <v>2019</v>
      </c>
      <c r="B12770" s="260" t="s">
        <v>2228</v>
      </c>
      <c r="C12770" s="261" t="s">
        <v>138</v>
      </c>
      <c r="D12770" s="74" t="str">
        <f t="shared" si="399"/>
        <v>mar/2019</v>
      </c>
      <c r="E12770" s="264">
        <v>43525</v>
      </c>
      <c r="F12770" s="260">
        <v>29</v>
      </c>
      <c r="G12770" s="260" t="s">
        <v>2229</v>
      </c>
      <c r="H12770" s="265" t="s">
        <v>3189</v>
      </c>
      <c r="I12770" s="265" t="s">
        <v>2176</v>
      </c>
      <c r="J12770" s="266">
        <v>-80203.600000000006</v>
      </c>
      <c r="K12770" s="83" t="str">
        <f>IFERROR(IFERROR(VLOOKUP(I12770,'DE-PARA'!B:D,3,0),VLOOKUP(I12770,'DE-PARA'!C:D,2,0)),"NÃO ENCONTRADO")</f>
        <v>Pessoal</v>
      </c>
      <c r="L12770" s="50" t="str">
        <f>VLOOKUP(K12770,'Base -Receita-Despesa'!$B:$AS,1,FALSE)</f>
        <v>Pessoal</v>
      </c>
    </row>
    <row r="12771" spans="1:12" x14ac:dyDescent="0.3">
      <c r="A12771" s="82" t="str">
        <f t="shared" si="398"/>
        <v>2019</v>
      </c>
      <c r="B12771" s="260" t="s">
        <v>2228</v>
      </c>
      <c r="C12771" s="261" t="s">
        <v>138</v>
      </c>
      <c r="D12771" s="74" t="str">
        <f t="shared" si="399"/>
        <v>mar/2019</v>
      </c>
      <c r="E12771" s="264">
        <v>43525</v>
      </c>
      <c r="F12771" s="260">
        <v>2148</v>
      </c>
      <c r="G12771" s="260" t="s">
        <v>2229</v>
      </c>
      <c r="H12771" s="265" t="s">
        <v>4451</v>
      </c>
      <c r="I12771" s="265" t="s">
        <v>2182</v>
      </c>
      <c r="J12771" s="265">
        <v>-968</v>
      </c>
      <c r="K12771" s="83" t="str">
        <f>IFERROR(IFERROR(VLOOKUP(I12771,'DE-PARA'!B:D,3,0),VLOOKUP(I12771,'DE-PARA'!C:D,2,0)),"NÃO ENCONTRADO")</f>
        <v>Materiais</v>
      </c>
      <c r="L12771" s="50" t="str">
        <f>VLOOKUP(K12771,'Base -Receita-Despesa'!$B:$AS,1,FALSE)</f>
        <v>Materiais</v>
      </c>
    </row>
    <row r="12772" spans="1:12" x14ac:dyDescent="0.3">
      <c r="A12772" s="82" t="str">
        <f t="shared" si="398"/>
        <v>2019</v>
      </c>
      <c r="B12772" s="260" t="s">
        <v>2228</v>
      </c>
      <c r="C12772" s="261" t="s">
        <v>138</v>
      </c>
      <c r="D12772" s="74" t="str">
        <f t="shared" si="399"/>
        <v>mar/2019</v>
      </c>
      <c r="E12772" s="264">
        <v>43525</v>
      </c>
      <c r="F12772" s="260">
        <v>2148</v>
      </c>
      <c r="G12772" s="260" t="s">
        <v>2229</v>
      </c>
      <c r="H12772" s="265" t="s">
        <v>4451</v>
      </c>
      <c r="I12772" s="265" t="s">
        <v>2182</v>
      </c>
      <c r="J12772" s="265">
        <v>-55.17</v>
      </c>
      <c r="K12772" s="83" t="str">
        <f>IFERROR(IFERROR(VLOOKUP(I12772,'DE-PARA'!B:D,3,0),VLOOKUP(I12772,'DE-PARA'!C:D,2,0)),"NÃO ENCONTRADO")</f>
        <v>Materiais</v>
      </c>
      <c r="L12772" s="50" t="str">
        <f>VLOOKUP(K12772,'Base -Receita-Despesa'!$B:$AS,1,FALSE)</f>
        <v>Materiais</v>
      </c>
    </row>
    <row r="12773" spans="1:12" x14ac:dyDescent="0.3">
      <c r="A12773" s="82" t="str">
        <f t="shared" si="398"/>
        <v>2019</v>
      </c>
      <c r="B12773" s="260" t="s">
        <v>2228</v>
      </c>
      <c r="C12773" s="261" t="s">
        <v>138</v>
      </c>
      <c r="D12773" s="74" t="str">
        <f t="shared" si="399"/>
        <v>mar/2019</v>
      </c>
      <c r="E12773" s="264">
        <v>43525</v>
      </c>
      <c r="F12773" s="260" t="s">
        <v>2326</v>
      </c>
      <c r="G12773" s="260" t="s">
        <v>2229</v>
      </c>
      <c r="H12773" s="265" t="s">
        <v>4395</v>
      </c>
      <c r="I12773" s="265" t="s">
        <v>2209</v>
      </c>
      <c r="J12773" s="265">
        <v>50</v>
      </c>
      <c r="K12773" s="83" t="str">
        <f>IFERROR(IFERROR(VLOOKUP(I12773,'DE-PARA'!B:D,3,0),VLOOKUP(I12773,'DE-PARA'!C:D,2,0)),"NÃO ENCONTRADO")</f>
        <v>Despesas com Viagens</v>
      </c>
      <c r="L12773" s="50" t="str">
        <f>VLOOKUP(K12773,'Base -Receita-Despesa'!$B:$AS,1,FALSE)</f>
        <v>Despesas com Viagens</v>
      </c>
    </row>
    <row r="12774" spans="1:12" x14ac:dyDescent="0.3">
      <c r="A12774" s="82" t="str">
        <f t="shared" si="398"/>
        <v>2019</v>
      </c>
      <c r="B12774" s="260" t="s">
        <v>2228</v>
      </c>
      <c r="C12774" s="261" t="s">
        <v>138</v>
      </c>
      <c r="D12774" s="74" t="str">
        <f t="shared" si="399"/>
        <v>mar/2019</v>
      </c>
      <c r="E12774" s="264">
        <v>43525</v>
      </c>
      <c r="F12774" s="260" t="s">
        <v>2326</v>
      </c>
      <c r="G12774" s="260" t="s">
        <v>2229</v>
      </c>
      <c r="H12774" s="265" t="s">
        <v>4395</v>
      </c>
      <c r="I12774" s="265" t="s">
        <v>2209</v>
      </c>
      <c r="J12774" s="265">
        <v>-50</v>
      </c>
      <c r="K12774" s="83" t="str">
        <f>IFERROR(IFERROR(VLOOKUP(I12774,'DE-PARA'!B:D,3,0),VLOOKUP(I12774,'DE-PARA'!C:D,2,0)),"NÃO ENCONTRADO")</f>
        <v>Despesas com Viagens</v>
      </c>
      <c r="L12774" s="50" t="str">
        <f>VLOOKUP(K12774,'Base -Receita-Despesa'!$B:$AS,1,FALSE)</f>
        <v>Despesas com Viagens</v>
      </c>
    </row>
    <row r="12775" spans="1:12" x14ac:dyDescent="0.3">
      <c r="A12775" s="82" t="str">
        <f t="shared" si="398"/>
        <v>2019</v>
      </c>
      <c r="B12775" s="260" t="s">
        <v>2228</v>
      </c>
      <c r="C12775" s="261" t="s">
        <v>138</v>
      </c>
      <c r="D12775" s="74" t="str">
        <f t="shared" si="399"/>
        <v>mar/2019</v>
      </c>
      <c r="E12775" s="264">
        <v>43525</v>
      </c>
      <c r="F12775" s="260" t="s">
        <v>2326</v>
      </c>
      <c r="G12775" s="260" t="s">
        <v>2229</v>
      </c>
      <c r="H12775" s="265" t="s">
        <v>4395</v>
      </c>
      <c r="I12775" s="265" t="s">
        <v>2209</v>
      </c>
      <c r="J12775" s="265">
        <v>-50</v>
      </c>
      <c r="K12775" s="83" t="str">
        <f>IFERROR(IFERROR(VLOOKUP(I12775,'DE-PARA'!B:D,3,0),VLOOKUP(I12775,'DE-PARA'!C:D,2,0)),"NÃO ENCONTRADO")</f>
        <v>Despesas com Viagens</v>
      </c>
      <c r="L12775" s="50" t="str">
        <f>VLOOKUP(K12775,'Base -Receita-Despesa'!$B:$AS,1,FALSE)</f>
        <v>Despesas com Viagens</v>
      </c>
    </row>
    <row r="12776" spans="1:12" x14ac:dyDescent="0.3">
      <c r="A12776" s="82" t="str">
        <f t="shared" si="398"/>
        <v>2019</v>
      </c>
      <c r="B12776" s="260" t="s">
        <v>2228</v>
      </c>
      <c r="C12776" s="261" t="s">
        <v>138</v>
      </c>
      <c r="D12776" s="74" t="str">
        <f t="shared" si="399"/>
        <v>mar/2019</v>
      </c>
      <c r="E12776" s="264">
        <v>43525</v>
      </c>
      <c r="F12776" s="260">
        <v>1902003033783</v>
      </c>
      <c r="G12776" s="260" t="s">
        <v>2229</v>
      </c>
      <c r="H12776" s="265" t="s">
        <v>1638</v>
      </c>
      <c r="I12776" s="265" t="s">
        <v>151</v>
      </c>
      <c r="J12776" s="266">
        <v>-2262.7600000000002</v>
      </c>
      <c r="K12776" s="83" t="str">
        <f>IFERROR(IFERROR(VLOOKUP(I12776,'DE-PARA'!B:D,3,0),VLOOKUP(I12776,'DE-PARA'!C:D,2,0)),"NÃO ENCONTRADO")</f>
        <v>Concessionárias (água, luz e telefone)</v>
      </c>
      <c r="L12776" s="50" t="str">
        <f>VLOOKUP(K12776,'Base -Receita-Despesa'!$B:$AS,1,FALSE)</f>
        <v>Concessionárias (água, luz e telefone)</v>
      </c>
    </row>
    <row r="12777" spans="1:12" x14ac:dyDescent="0.3">
      <c r="A12777" s="82" t="str">
        <f t="shared" si="398"/>
        <v>2019</v>
      </c>
      <c r="B12777" s="260" t="s">
        <v>2228</v>
      </c>
      <c r="C12777" s="261" t="s">
        <v>138</v>
      </c>
      <c r="D12777" s="74" t="str">
        <f t="shared" si="399"/>
        <v>mar/2019</v>
      </c>
      <c r="E12777" s="264">
        <v>43525</v>
      </c>
      <c r="F12777" s="260">
        <v>1902003033784</v>
      </c>
      <c r="G12777" s="260" t="s">
        <v>2229</v>
      </c>
      <c r="H12777" s="265" t="s">
        <v>1638</v>
      </c>
      <c r="I12777" s="265" t="s">
        <v>151</v>
      </c>
      <c r="J12777" s="266">
        <v>-2970.25</v>
      </c>
      <c r="K12777" s="83" t="str">
        <f>IFERROR(IFERROR(VLOOKUP(I12777,'DE-PARA'!B:D,3,0),VLOOKUP(I12777,'DE-PARA'!C:D,2,0)),"NÃO ENCONTRADO")</f>
        <v>Concessionárias (água, luz e telefone)</v>
      </c>
      <c r="L12777" s="50" t="str">
        <f>VLOOKUP(K12777,'Base -Receita-Despesa'!$B:$AS,1,FALSE)</f>
        <v>Concessionárias (água, luz e telefone)</v>
      </c>
    </row>
    <row r="12778" spans="1:12" x14ac:dyDescent="0.3">
      <c r="A12778" s="82" t="str">
        <f t="shared" ref="A12778:A12841" si="400">IF(K12778="NÃO ENCONTRADO",0,RIGHT(D12778,4))</f>
        <v>2019</v>
      </c>
      <c r="B12778" s="260" t="s">
        <v>2228</v>
      </c>
      <c r="C12778" s="261" t="s">
        <v>138</v>
      </c>
      <c r="D12778" s="74" t="str">
        <f t="shared" si="399"/>
        <v>mar/2019</v>
      </c>
      <c r="E12778" s="264">
        <v>43525</v>
      </c>
      <c r="F12778" s="260">
        <v>69</v>
      </c>
      <c r="G12778" s="260" t="s">
        <v>2229</v>
      </c>
      <c r="H12778" s="265" t="s">
        <v>3242</v>
      </c>
      <c r="I12778" s="265" t="s">
        <v>2212</v>
      </c>
      <c r="J12778" s="266">
        <v>-19452</v>
      </c>
      <c r="K12778" s="83" t="str">
        <f>IFERROR(IFERROR(VLOOKUP(I12778,'DE-PARA'!B:D,3,0),VLOOKUP(I12778,'DE-PARA'!C:D,2,0)),"NÃO ENCONTRADO")</f>
        <v>Serviços</v>
      </c>
      <c r="L12778" s="50" t="str">
        <f>VLOOKUP(K12778,'Base -Receita-Despesa'!$B:$AS,1,FALSE)</f>
        <v>Serviços</v>
      </c>
    </row>
    <row r="12779" spans="1:12" x14ac:dyDescent="0.3">
      <c r="A12779" s="82" t="str">
        <f t="shared" si="400"/>
        <v>2019</v>
      </c>
      <c r="B12779" s="260" t="s">
        <v>2228</v>
      </c>
      <c r="C12779" s="261" t="s">
        <v>138</v>
      </c>
      <c r="D12779" s="74" t="str">
        <f t="shared" si="399"/>
        <v>mar/2019</v>
      </c>
      <c r="E12779" s="264">
        <v>43525</v>
      </c>
      <c r="F12779" s="260">
        <v>55542</v>
      </c>
      <c r="G12779" s="260" t="s">
        <v>2229</v>
      </c>
      <c r="H12779" s="265" t="s">
        <v>4452</v>
      </c>
      <c r="I12779" s="265" t="s">
        <v>2182</v>
      </c>
      <c r="J12779" s="265">
        <v>-128</v>
      </c>
      <c r="K12779" s="83" t="str">
        <f>IFERROR(IFERROR(VLOOKUP(I12779,'DE-PARA'!B:D,3,0),VLOOKUP(I12779,'DE-PARA'!C:D,2,0)),"NÃO ENCONTRADO")</f>
        <v>Materiais</v>
      </c>
      <c r="L12779" s="50" t="str">
        <f>VLOOKUP(K12779,'Base -Receita-Despesa'!$B:$AS,1,FALSE)</f>
        <v>Materiais</v>
      </c>
    </row>
    <row r="12780" spans="1:12" x14ac:dyDescent="0.3">
      <c r="A12780" s="82" t="str">
        <f t="shared" si="400"/>
        <v>2019</v>
      </c>
      <c r="B12780" s="260" t="s">
        <v>2228</v>
      </c>
      <c r="C12780" s="261" t="s">
        <v>138</v>
      </c>
      <c r="D12780" s="74" t="str">
        <f t="shared" si="399"/>
        <v>mar/2019</v>
      </c>
      <c r="E12780" s="264">
        <v>43525</v>
      </c>
      <c r="F12780" s="260">
        <v>12200</v>
      </c>
      <c r="G12780" s="260" t="s">
        <v>2229</v>
      </c>
      <c r="H12780" s="265" t="s">
        <v>4453</v>
      </c>
      <c r="I12780" s="265" t="s">
        <v>2192</v>
      </c>
      <c r="J12780" s="265">
        <v>-698</v>
      </c>
      <c r="K12780" s="83" t="str">
        <f>IFERROR(IFERROR(VLOOKUP(I12780,'DE-PARA'!B:D,3,0),VLOOKUP(I12780,'DE-PARA'!C:D,2,0)),"NÃO ENCONTRADO")</f>
        <v>Materiais</v>
      </c>
      <c r="L12780" s="50" t="str">
        <f>VLOOKUP(K12780,'Base -Receita-Despesa'!$B:$AS,1,FALSE)</f>
        <v>Materiais</v>
      </c>
    </row>
    <row r="12781" spans="1:12" x14ac:dyDescent="0.3">
      <c r="A12781" s="82" t="str">
        <f t="shared" si="400"/>
        <v>2019</v>
      </c>
      <c r="B12781" s="260" t="s">
        <v>2228</v>
      </c>
      <c r="C12781" s="261" t="s">
        <v>138</v>
      </c>
      <c r="D12781" s="74" t="str">
        <f t="shared" si="399"/>
        <v>mar/2019</v>
      </c>
      <c r="E12781" s="264">
        <v>43525</v>
      </c>
      <c r="F12781" s="260">
        <v>433</v>
      </c>
      <c r="G12781" s="260" t="s">
        <v>2229</v>
      </c>
      <c r="H12781" s="265" t="s">
        <v>4385</v>
      </c>
      <c r="I12781" s="265" t="s">
        <v>120</v>
      </c>
      <c r="J12781" s="266">
        <v>-42620</v>
      </c>
      <c r="K12781" s="83" t="str">
        <f>IFERROR(IFERROR(VLOOKUP(I12781,'DE-PARA'!B:D,3,0),VLOOKUP(I12781,'DE-PARA'!C:D,2,0)),"NÃO ENCONTRADO")</f>
        <v>Serviços</v>
      </c>
      <c r="L12781" s="50" t="str">
        <f>VLOOKUP(K12781,'Base -Receita-Despesa'!$B:$AS,1,FALSE)</f>
        <v>Serviços</v>
      </c>
    </row>
    <row r="12782" spans="1:12" x14ac:dyDescent="0.3">
      <c r="A12782" s="82" t="str">
        <f t="shared" si="400"/>
        <v>2019</v>
      </c>
      <c r="B12782" s="260" t="s">
        <v>2228</v>
      </c>
      <c r="C12782" s="261" t="s">
        <v>138</v>
      </c>
      <c r="D12782" s="74" t="str">
        <f t="shared" si="399"/>
        <v>mar/2019</v>
      </c>
      <c r="E12782" s="264">
        <v>43525</v>
      </c>
      <c r="F12782" s="260" t="s">
        <v>2326</v>
      </c>
      <c r="G12782" s="260" t="s">
        <v>2229</v>
      </c>
      <c r="H12782" s="328" t="s">
        <v>4385</v>
      </c>
      <c r="I12782" s="265" t="s">
        <v>2209</v>
      </c>
      <c r="J12782" s="266">
        <v>-1159.17</v>
      </c>
      <c r="K12782" s="83" t="str">
        <f>IFERROR(IFERROR(VLOOKUP(I12782,'DE-PARA'!B:D,3,0),VLOOKUP(I12782,'DE-PARA'!C:D,2,0)),"NÃO ENCONTRADO")</f>
        <v>Despesas com Viagens</v>
      </c>
      <c r="L12782" s="50" t="str">
        <f>VLOOKUP(K12782,'Base -Receita-Despesa'!$B:$AS,1,FALSE)</f>
        <v>Despesas com Viagens</v>
      </c>
    </row>
    <row r="12783" spans="1:12" x14ac:dyDescent="0.3">
      <c r="A12783" s="82" t="str">
        <f t="shared" si="400"/>
        <v>2019</v>
      </c>
      <c r="B12783" s="260" t="s">
        <v>2228</v>
      </c>
      <c r="C12783" s="261" t="s">
        <v>138</v>
      </c>
      <c r="D12783" s="74" t="str">
        <f t="shared" si="399"/>
        <v>mar/2019</v>
      </c>
      <c r="E12783" s="264">
        <v>43525</v>
      </c>
      <c r="F12783" s="260" t="s">
        <v>1070</v>
      </c>
      <c r="G12783" s="260" t="s">
        <v>2229</v>
      </c>
      <c r="H12783" s="265" t="s">
        <v>1071</v>
      </c>
      <c r="I12783" s="265" t="s">
        <v>2237</v>
      </c>
      <c r="J12783" s="266">
        <v>397118.47</v>
      </c>
      <c r="K12783" s="83" t="str">
        <f>IFERROR(IFERROR(VLOOKUP(I12783,'DE-PARA'!B:D,3,0),VLOOKUP(I12783,'DE-PARA'!C:D,2,0)),"NÃO ENCONTRADO")</f>
        <v>Entrada Conta Aplicação (+)</v>
      </c>
      <c r="L12783" s="50" t="str">
        <f>VLOOKUP(K12783,'Base -Receita-Despesa'!$B:$AS,1,FALSE)</f>
        <v>ENTRADA CONTA APLICAÇÃO (+)</v>
      </c>
    </row>
    <row r="12784" spans="1:12" x14ac:dyDescent="0.3">
      <c r="A12784" s="82" t="str">
        <f t="shared" si="400"/>
        <v>2019</v>
      </c>
      <c r="B12784" s="260" t="s">
        <v>2228</v>
      </c>
      <c r="C12784" s="261" t="s">
        <v>138</v>
      </c>
      <c r="D12784" s="74" t="str">
        <f t="shared" si="399"/>
        <v>mar/2019</v>
      </c>
      <c r="E12784" s="264">
        <v>43525</v>
      </c>
      <c r="F12784" s="260">
        <v>269717</v>
      </c>
      <c r="G12784" s="260" t="s">
        <v>2238</v>
      </c>
      <c r="H12784" s="265" t="s">
        <v>222</v>
      </c>
      <c r="I12784" s="265" t="s">
        <v>2182</v>
      </c>
      <c r="J12784" s="265">
        <v>-490.67</v>
      </c>
      <c r="K12784" s="83" t="str">
        <f>IFERROR(IFERROR(VLOOKUP(I12784,'DE-PARA'!B:D,3,0),VLOOKUP(I12784,'DE-PARA'!C:D,2,0)),"NÃO ENCONTRADO")</f>
        <v>Materiais</v>
      </c>
      <c r="L12784" s="50" t="str">
        <f>VLOOKUP(K12784,'Base -Receita-Despesa'!$B:$AS,1,FALSE)</f>
        <v>Materiais</v>
      </c>
    </row>
    <row r="12785" spans="1:12" x14ac:dyDescent="0.3">
      <c r="A12785" s="82" t="str">
        <f t="shared" si="400"/>
        <v>2019</v>
      </c>
      <c r="B12785" s="260" t="s">
        <v>2228</v>
      </c>
      <c r="C12785" s="261" t="s">
        <v>138</v>
      </c>
      <c r="D12785" s="74" t="str">
        <f t="shared" si="399"/>
        <v>mar/2019</v>
      </c>
      <c r="E12785" s="264">
        <v>43525</v>
      </c>
      <c r="F12785" s="260">
        <v>271428</v>
      </c>
      <c r="G12785" s="260" t="s">
        <v>2324</v>
      </c>
      <c r="H12785" s="265" t="s">
        <v>222</v>
      </c>
      <c r="I12785" s="265" t="s">
        <v>2181</v>
      </c>
      <c r="J12785" s="266">
        <v>-2767.26</v>
      </c>
      <c r="K12785" s="83" t="str">
        <f>IFERROR(IFERROR(VLOOKUP(I12785,'DE-PARA'!B:D,3,0),VLOOKUP(I12785,'DE-PARA'!C:D,2,0)),"NÃO ENCONTRADO")</f>
        <v>Materiais</v>
      </c>
      <c r="L12785" s="50" t="str">
        <f>VLOOKUP(K12785,'Base -Receita-Despesa'!$B:$AS,1,FALSE)</f>
        <v>Materiais</v>
      </c>
    </row>
    <row r="12786" spans="1:12" x14ac:dyDescent="0.3">
      <c r="A12786" s="82" t="str">
        <f t="shared" si="400"/>
        <v>2019</v>
      </c>
      <c r="B12786" s="260" t="s">
        <v>2228</v>
      </c>
      <c r="C12786" s="261" t="s">
        <v>138</v>
      </c>
      <c r="D12786" s="74" t="str">
        <f t="shared" si="399"/>
        <v>mar/2019</v>
      </c>
      <c r="E12786" s="264">
        <v>43525</v>
      </c>
      <c r="F12786" s="260">
        <v>271436</v>
      </c>
      <c r="G12786" s="260" t="s">
        <v>2324</v>
      </c>
      <c r="H12786" s="265" t="s">
        <v>222</v>
      </c>
      <c r="I12786" s="265" t="s">
        <v>2181</v>
      </c>
      <c r="J12786" s="266">
        <v>-1060.33</v>
      </c>
      <c r="K12786" s="83" t="str">
        <f>IFERROR(IFERROR(VLOOKUP(I12786,'DE-PARA'!B:D,3,0),VLOOKUP(I12786,'DE-PARA'!C:D,2,0)),"NÃO ENCONTRADO")</f>
        <v>Materiais</v>
      </c>
      <c r="L12786" s="50" t="str">
        <f>VLOOKUP(K12786,'Base -Receita-Despesa'!$B:$AS,1,FALSE)</f>
        <v>Materiais</v>
      </c>
    </row>
    <row r="12787" spans="1:12" x14ac:dyDescent="0.3">
      <c r="A12787" s="82" t="str">
        <f t="shared" si="400"/>
        <v>2019</v>
      </c>
      <c r="B12787" s="260" t="s">
        <v>2228</v>
      </c>
      <c r="C12787" s="261" t="s">
        <v>138</v>
      </c>
      <c r="D12787" s="74" t="str">
        <f t="shared" si="399"/>
        <v>mar/2019</v>
      </c>
      <c r="E12787" s="264">
        <v>43525</v>
      </c>
      <c r="F12787" s="260">
        <v>271427</v>
      </c>
      <c r="G12787" s="260" t="s">
        <v>2324</v>
      </c>
      <c r="H12787" s="265" t="s">
        <v>222</v>
      </c>
      <c r="I12787" s="265" t="s">
        <v>2182</v>
      </c>
      <c r="J12787" s="266">
        <v>-1521.05</v>
      </c>
      <c r="K12787" s="83" t="str">
        <f>IFERROR(IFERROR(VLOOKUP(I12787,'DE-PARA'!B:D,3,0),VLOOKUP(I12787,'DE-PARA'!C:D,2,0)),"NÃO ENCONTRADO")</f>
        <v>Materiais</v>
      </c>
      <c r="L12787" s="50" t="str">
        <f>VLOOKUP(K12787,'Base -Receita-Despesa'!$B:$AS,1,FALSE)</f>
        <v>Materiais</v>
      </c>
    </row>
    <row r="12788" spans="1:12" x14ac:dyDescent="0.3">
      <c r="A12788" s="82" t="str">
        <f t="shared" si="400"/>
        <v>2019</v>
      </c>
      <c r="B12788" s="260" t="s">
        <v>2228</v>
      </c>
      <c r="C12788" s="261" t="s">
        <v>138</v>
      </c>
      <c r="D12788" s="74" t="str">
        <f t="shared" si="399"/>
        <v>mar/2019</v>
      </c>
      <c r="E12788" s="264">
        <v>43525</v>
      </c>
      <c r="F12788" s="260">
        <v>271426</v>
      </c>
      <c r="G12788" s="260" t="s">
        <v>2324</v>
      </c>
      <c r="H12788" s="265" t="s">
        <v>222</v>
      </c>
      <c r="I12788" s="265" t="s">
        <v>2182</v>
      </c>
      <c r="J12788" s="265">
        <v>-439.6</v>
      </c>
      <c r="K12788" s="83" t="str">
        <f>IFERROR(IFERROR(VLOOKUP(I12788,'DE-PARA'!B:D,3,0),VLOOKUP(I12788,'DE-PARA'!C:D,2,0)),"NÃO ENCONTRADO")</f>
        <v>Materiais</v>
      </c>
      <c r="L12788" s="50" t="str">
        <f>VLOOKUP(K12788,'Base -Receita-Despesa'!$B:$AS,1,FALSE)</f>
        <v>Materiais</v>
      </c>
    </row>
    <row r="12789" spans="1:12" x14ac:dyDescent="0.3">
      <c r="A12789" s="82" t="str">
        <f t="shared" si="400"/>
        <v>2019</v>
      </c>
      <c r="B12789" s="260" t="s">
        <v>2228</v>
      </c>
      <c r="C12789" s="261" t="s">
        <v>138</v>
      </c>
      <c r="D12789" s="74" t="str">
        <f t="shared" si="399"/>
        <v>mar/2019</v>
      </c>
      <c r="E12789" s="264">
        <v>43525</v>
      </c>
      <c r="F12789" s="260">
        <v>11750</v>
      </c>
      <c r="G12789" s="260" t="s">
        <v>2229</v>
      </c>
      <c r="H12789" s="265" t="s">
        <v>4454</v>
      </c>
      <c r="I12789" s="265" t="s">
        <v>2190</v>
      </c>
      <c r="J12789" s="266">
        <v>-1863</v>
      </c>
      <c r="K12789" s="83" t="str">
        <f>IFERROR(IFERROR(VLOOKUP(I12789,'DE-PARA'!B:D,3,0),VLOOKUP(I12789,'DE-PARA'!C:D,2,0)),"NÃO ENCONTRADO")</f>
        <v>Materiais</v>
      </c>
      <c r="L12789" s="50" t="str">
        <f>VLOOKUP(K12789,'Base -Receita-Despesa'!$B:$AS,1,FALSE)</f>
        <v>Materiais</v>
      </c>
    </row>
    <row r="12790" spans="1:12" x14ac:dyDescent="0.3">
      <c r="A12790" s="82" t="str">
        <f t="shared" si="400"/>
        <v>2019</v>
      </c>
      <c r="B12790" s="260" t="s">
        <v>2228</v>
      </c>
      <c r="C12790" s="261" t="s">
        <v>138</v>
      </c>
      <c r="D12790" s="74" t="str">
        <f t="shared" si="399"/>
        <v>mar/2019</v>
      </c>
      <c r="E12790" s="264">
        <v>43525</v>
      </c>
      <c r="F12790" s="260">
        <v>11750</v>
      </c>
      <c r="G12790" s="260" t="s">
        <v>2229</v>
      </c>
      <c r="H12790" s="265" t="s">
        <v>4454</v>
      </c>
      <c r="I12790" s="265" t="s">
        <v>562</v>
      </c>
      <c r="J12790" s="265">
        <v>-315.42</v>
      </c>
      <c r="K12790" s="83" t="str">
        <f>IFERROR(IFERROR(VLOOKUP(I12790,'DE-PARA'!B:D,3,0),VLOOKUP(I12790,'DE-PARA'!C:D,2,0)),"NÃO ENCONTRADO")</f>
        <v>Outras Saídas</v>
      </c>
      <c r="L12790" s="50" t="str">
        <f>VLOOKUP(K12790,'Base -Receita-Despesa'!$B:$AS,1,FALSE)</f>
        <v>Outras Saídas</v>
      </c>
    </row>
    <row r="12791" spans="1:12" x14ac:dyDescent="0.3">
      <c r="A12791" s="82" t="str">
        <f t="shared" si="400"/>
        <v>2019</v>
      </c>
      <c r="B12791" s="260" t="s">
        <v>2228</v>
      </c>
      <c r="C12791" s="261" t="s">
        <v>138</v>
      </c>
      <c r="D12791" s="74" t="str">
        <f t="shared" si="399"/>
        <v>mar/2019</v>
      </c>
      <c r="E12791" s="264">
        <v>43525</v>
      </c>
      <c r="F12791" s="260">
        <v>8532</v>
      </c>
      <c r="G12791" s="260" t="s">
        <v>2229</v>
      </c>
      <c r="H12791" s="265" t="s">
        <v>3254</v>
      </c>
      <c r="I12791" s="265" t="s">
        <v>2204</v>
      </c>
      <c r="J12791" s="266">
        <v>-1921.35</v>
      </c>
      <c r="K12791" s="83" t="str">
        <f>IFERROR(IFERROR(VLOOKUP(I12791,'DE-PARA'!B:D,3,0),VLOOKUP(I12791,'DE-PARA'!C:D,2,0)),"NÃO ENCONTRADO")</f>
        <v>Serviços</v>
      </c>
      <c r="L12791" s="50" t="str">
        <f>VLOOKUP(K12791,'Base -Receita-Despesa'!$B:$AS,1,FALSE)</f>
        <v>Serviços</v>
      </c>
    </row>
    <row r="12792" spans="1:12" x14ac:dyDescent="0.3">
      <c r="A12792" s="82" t="str">
        <f t="shared" si="400"/>
        <v>2019</v>
      </c>
      <c r="B12792" s="260" t="s">
        <v>2228</v>
      </c>
      <c r="C12792" s="261" t="s">
        <v>138</v>
      </c>
      <c r="D12792" s="74" t="str">
        <f t="shared" si="399"/>
        <v>mar/2019</v>
      </c>
      <c r="E12792" s="264">
        <v>43525</v>
      </c>
      <c r="F12792" s="260" t="s">
        <v>2326</v>
      </c>
      <c r="G12792" s="260" t="s">
        <v>2229</v>
      </c>
      <c r="H12792" s="265" t="s">
        <v>2360</v>
      </c>
      <c r="I12792" s="265" t="s">
        <v>2209</v>
      </c>
      <c r="J12792" s="265">
        <v>-43.75</v>
      </c>
      <c r="K12792" s="83" t="str">
        <f>IFERROR(IFERROR(VLOOKUP(I12792,'DE-PARA'!B:D,3,0),VLOOKUP(I12792,'DE-PARA'!C:D,2,0)),"NÃO ENCONTRADO")</f>
        <v>Despesas com Viagens</v>
      </c>
      <c r="L12792" s="50" t="str">
        <f>VLOOKUP(K12792,'Base -Receita-Despesa'!$B:$AS,1,FALSE)</f>
        <v>Despesas com Viagens</v>
      </c>
    </row>
    <row r="12793" spans="1:12" x14ac:dyDescent="0.3">
      <c r="A12793" s="82" t="str">
        <f t="shared" si="400"/>
        <v>2019</v>
      </c>
      <c r="B12793" s="260" t="s">
        <v>2228</v>
      </c>
      <c r="C12793" s="261" t="s">
        <v>138</v>
      </c>
      <c r="D12793" s="74" t="str">
        <f t="shared" si="399"/>
        <v>mar/2019</v>
      </c>
      <c r="E12793" s="264">
        <v>43525</v>
      </c>
      <c r="F12793" s="260">
        <v>2227</v>
      </c>
      <c r="G12793" s="260" t="s">
        <v>2229</v>
      </c>
      <c r="H12793" s="265" t="s">
        <v>4455</v>
      </c>
      <c r="I12793" s="265" t="s">
        <v>2182</v>
      </c>
      <c r="J12793" s="265">
        <v>-312</v>
      </c>
      <c r="K12793" s="83" t="str">
        <f>IFERROR(IFERROR(VLOOKUP(I12793,'DE-PARA'!B:D,3,0),VLOOKUP(I12793,'DE-PARA'!C:D,2,0)),"NÃO ENCONTRADO")</f>
        <v>Materiais</v>
      </c>
      <c r="L12793" s="50" t="str">
        <f>VLOOKUP(K12793,'Base -Receita-Despesa'!$B:$AS,1,FALSE)</f>
        <v>Materiais</v>
      </c>
    </row>
    <row r="12794" spans="1:12" x14ac:dyDescent="0.3">
      <c r="A12794" s="82" t="str">
        <f t="shared" si="400"/>
        <v>2019</v>
      </c>
      <c r="B12794" s="260" t="s">
        <v>2228</v>
      </c>
      <c r="C12794" s="261" t="s">
        <v>138</v>
      </c>
      <c r="D12794" s="74" t="str">
        <f t="shared" si="399"/>
        <v>mar/2019</v>
      </c>
      <c r="E12794" s="264">
        <v>43525</v>
      </c>
      <c r="F12794" s="260">
        <v>28</v>
      </c>
      <c r="G12794" s="260" t="s">
        <v>2229</v>
      </c>
      <c r="H12794" s="265" t="s">
        <v>2351</v>
      </c>
      <c r="I12794" s="270" t="s">
        <v>145</v>
      </c>
      <c r="J12794" s="266">
        <v>-20628.23</v>
      </c>
      <c r="K12794" s="83" t="str">
        <f>IFERROR(IFERROR(VLOOKUP(I12794,'DE-PARA'!B:D,3,0),VLOOKUP(I12794,'DE-PARA'!C:D,2,0)),"NÃO ENCONTRADO")</f>
        <v>Serviços</v>
      </c>
      <c r="L12794" s="50" t="str">
        <f>VLOOKUP(K12794,'Base -Receita-Despesa'!$B:$AS,1,FALSE)</f>
        <v>Serviços</v>
      </c>
    </row>
    <row r="12795" spans="1:12" x14ac:dyDescent="0.3">
      <c r="A12795" s="82" t="str">
        <f t="shared" si="400"/>
        <v>2019</v>
      </c>
      <c r="B12795" s="260" t="s">
        <v>2228</v>
      </c>
      <c r="C12795" s="261" t="s">
        <v>138</v>
      </c>
      <c r="D12795" s="74" t="str">
        <f t="shared" si="399"/>
        <v>mar/2019</v>
      </c>
      <c r="E12795" s="264">
        <v>43530</v>
      </c>
      <c r="F12795" s="260" t="s">
        <v>254</v>
      </c>
      <c r="G12795" s="260" t="s">
        <v>2229</v>
      </c>
      <c r="H12795" s="265" t="s">
        <v>1025</v>
      </c>
      <c r="I12795" s="265" t="s">
        <v>130</v>
      </c>
      <c r="J12795" s="266">
        <v>-4272.3</v>
      </c>
      <c r="K12795" s="83" t="str">
        <f>IFERROR(IFERROR(VLOOKUP(I12795,'DE-PARA'!B:D,3,0),VLOOKUP(I12795,'DE-PARA'!C:D,2,0)),"NÃO ENCONTRADO")</f>
        <v>Rescisões Trabalhistas</v>
      </c>
      <c r="L12795" s="50" t="str">
        <f>VLOOKUP(K12795,'Base -Receita-Despesa'!$B:$AS,1,FALSE)</f>
        <v>Rescisões Trabalhistas</v>
      </c>
    </row>
    <row r="12796" spans="1:12" x14ac:dyDescent="0.3">
      <c r="A12796" s="82" t="str">
        <f t="shared" si="400"/>
        <v>2019</v>
      </c>
      <c r="B12796" s="260" t="s">
        <v>2228</v>
      </c>
      <c r="C12796" s="261" t="s">
        <v>138</v>
      </c>
      <c r="D12796" s="74" t="str">
        <f t="shared" si="399"/>
        <v>mar/2019</v>
      </c>
      <c r="E12796" s="264">
        <v>43530</v>
      </c>
      <c r="F12796" s="260" t="s">
        <v>4405</v>
      </c>
      <c r="G12796" s="260" t="s">
        <v>2229</v>
      </c>
      <c r="H12796" s="265" t="s">
        <v>4406</v>
      </c>
      <c r="I12796" s="265" t="s">
        <v>846</v>
      </c>
      <c r="J12796" s="265">
        <v>-769.01</v>
      </c>
      <c r="K12796" s="83" t="str">
        <f>IFERROR(IFERROR(VLOOKUP(I12796,'DE-PARA'!B:D,3,0),VLOOKUP(I12796,'DE-PARA'!C:D,2,0)),"NÃO ENCONTRADO")</f>
        <v>Pessoal</v>
      </c>
      <c r="L12796" s="50" t="str">
        <f>VLOOKUP(K12796,'Base -Receita-Despesa'!$B:$AS,1,FALSE)</f>
        <v>Pessoal</v>
      </c>
    </row>
    <row r="12797" spans="1:12" x14ac:dyDescent="0.3">
      <c r="A12797" s="82" t="str">
        <f t="shared" si="400"/>
        <v>2019</v>
      </c>
      <c r="B12797" s="260" t="s">
        <v>2228</v>
      </c>
      <c r="C12797" s="261" t="s">
        <v>138</v>
      </c>
      <c r="D12797" s="74" t="str">
        <f t="shared" si="399"/>
        <v>mar/2019</v>
      </c>
      <c r="E12797" s="264">
        <v>43530</v>
      </c>
      <c r="F12797" s="260" t="s">
        <v>254</v>
      </c>
      <c r="G12797" s="260" t="s">
        <v>2229</v>
      </c>
      <c r="H12797" s="265" t="s">
        <v>4415</v>
      </c>
      <c r="I12797" s="265" t="s">
        <v>130</v>
      </c>
      <c r="J12797" s="266">
        <v>-1642.4</v>
      </c>
      <c r="K12797" s="83" t="str">
        <f>IFERROR(IFERROR(VLOOKUP(I12797,'DE-PARA'!B:D,3,0),VLOOKUP(I12797,'DE-PARA'!C:D,2,0)),"NÃO ENCONTRADO")</f>
        <v>Rescisões Trabalhistas</v>
      </c>
      <c r="L12797" s="50" t="str">
        <f>VLOOKUP(K12797,'Base -Receita-Despesa'!$B:$AS,1,FALSE)</f>
        <v>Rescisões Trabalhistas</v>
      </c>
    </row>
    <row r="12798" spans="1:12" x14ac:dyDescent="0.3">
      <c r="A12798" s="82" t="str">
        <f t="shared" si="400"/>
        <v>2019</v>
      </c>
      <c r="B12798" s="260" t="s">
        <v>2228</v>
      </c>
      <c r="C12798" s="261" t="s">
        <v>138</v>
      </c>
      <c r="D12798" s="74" t="str">
        <f t="shared" si="399"/>
        <v>mar/2019</v>
      </c>
      <c r="E12798" s="264">
        <v>43530</v>
      </c>
      <c r="F12798" s="260">
        <v>318072</v>
      </c>
      <c r="G12798" s="260" t="s">
        <v>2229</v>
      </c>
      <c r="H12798" s="265" t="s">
        <v>4386</v>
      </c>
      <c r="I12798" s="265" t="s">
        <v>2181</v>
      </c>
      <c r="J12798" s="265">
        <v>-300</v>
      </c>
      <c r="K12798" s="83" t="str">
        <f>IFERROR(IFERROR(VLOOKUP(I12798,'DE-PARA'!B:D,3,0),VLOOKUP(I12798,'DE-PARA'!C:D,2,0)),"NÃO ENCONTRADO")</f>
        <v>Materiais</v>
      </c>
      <c r="L12798" s="50" t="str">
        <f>VLOOKUP(K12798,'Base -Receita-Despesa'!$B:$AS,1,FALSE)</f>
        <v>Materiais</v>
      </c>
    </row>
    <row r="12799" spans="1:12" x14ac:dyDescent="0.3">
      <c r="A12799" s="82" t="str">
        <f t="shared" si="400"/>
        <v>2019</v>
      </c>
      <c r="B12799" s="260" t="s">
        <v>2228</v>
      </c>
      <c r="C12799" s="261" t="s">
        <v>138</v>
      </c>
      <c r="D12799" s="74" t="str">
        <f t="shared" si="399"/>
        <v>mar/2019</v>
      </c>
      <c r="E12799" s="264">
        <v>43530</v>
      </c>
      <c r="F12799" s="260">
        <v>318072</v>
      </c>
      <c r="G12799" s="260" t="s">
        <v>2229</v>
      </c>
      <c r="H12799" s="265" t="s">
        <v>4386</v>
      </c>
      <c r="I12799" s="265" t="s">
        <v>562</v>
      </c>
      <c r="J12799" s="265">
        <v>-15.25</v>
      </c>
      <c r="K12799" s="83" t="str">
        <f>IFERROR(IFERROR(VLOOKUP(I12799,'DE-PARA'!B:D,3,0),VLOOKUP(I12799,'DE-PARA'!C:D,2,0)),"NÃO ENCONTRADO")</f>
        <v>Outras Saídas</v>
      </c>
      <c r="L12799" s="50" t="str">
        <f>VLOOKUP(K12799,'Base -Receita-Despesa'!$B:$AS,1,FALSE)</f>
        <v>Outras Saídas</v>
      </c>
    </row>
    <row r="12800" spans="1:12" x14ac:dyDescent="0.3">
      <c r="A12800" s="82" t="str">
        <f t="shared" si="400"/>
        <v>2019</v>
      </c>
      <c r="B12800" s="260" t="s">
        <v>2228</v>
      </c>
      <c r="C12800" s="261" t="s">
        <v>138</v>
      </c>
      <c r="D12800" s="74" t="str">
        <f t="shared" si="399"/>
        <v>mar/2019</v>
      </c>
      <c r="E12800" s="264">
        <v>43530</v>
      </c>
      <c r="F12800" s="260">
        <v>242178</v>
      </c>
      <c r="G12800" s="260" t="s">
        <v>2229</v>
      </c>
      <c r="H12800" s="261" t="s">
        <v>4456</v>
      </c>
      <c r="I12800" s="265" t="s">
        <v>2181</v>
      </c>
      <c r="J12800" s="265">
        <v>-128.68</v>
      </c>
      <c r="K12800" s="83" t="str">
        <f>IFERROR(IFERROR(VLOOKUP(I12800,'DE-PARA'!B:D,3,0),VLOOKUP(I12800,'DE-PARA'!C:D,2,0)),"NÃO ENCONTRADO")</f>
        <v>Materiais</v>
      </c>
      <c r="L12800" s="50" t="str">
        <f>VLOOKUP(K12800,'Base -Receita-Despesa'!$B:$AS,1,FALSE)</f>
        <v>Materiais</v>
      </c>
    </row>
    <row r="12801" spans="1:12" x14ac:dyDescent="0.3">
      <c r="A12801" s="82" t="str">
        <f t="shared" si="400"/>
        <v>2019</v>
      </c>
      <c r="B12801" s="260" t="s">
        <v>2228</v>
      </c>
      <c r="C12801" s="261" t="s">
        <v>138</v>
      </c>
      <c r="D12801" s="74" t="str">
        <f t="shared" si="399"/>
        <v>mar/2019</v>
      </c>
      <c r="E12801" s="264">
        <v>43530</v>
      </c>
      <c r="F12801" s="260">
        <v>242178</v>
      </c>
      <c r="G12801" s="260" t="s">
        <v>2229</v>
      </c>
      <c r="H12801" s="261" t="s">
        <v>4456</v>
      </c>
      <c r="I12801" s="265" t="s">
        <v>562</v>
      </c>
      <c r="J12801" s="265">
        <v>-138.27000000000001</v>
      </c>
      <c r="K12801" s="83" t="str">
        <f>IFERROR(IFERROR(VLOOKUP(I12801,'DE-PARA'!B:D,3,0),VLOOKUP(I12801,'DE-PARA'!C:D,2,0)),"NÃO ENCONTRADO")</f>
        <v>Outras Saídas</v>
      </c>
      <c r="L12801" s="50" t="str">
        <f>VLOOKUP(K12801,'Base -Receita-Despesa'!$B:$AS,1,FALSE)</f>
        <v>Outras Saídas</v>
      </c>
    </row>
    <row r="12802" spans="1:12" x14ac:dyDescent="0.3">
      <c r="A12802" s="82" t="str">
        <f t="shared" si="400"/>
        <v>2019</v>
      </c>
      <c r="B12802" s="260" t="s">
        <v>2228</v>
      </c>
      <c r="C12802" s="261" t="s">
        <v>138</v>
      </c>
      <c r="D12802" s="74" t="str">
        <f t="shared" si="399"/>
        <v>mar/2019</v>
      </c>
      <c r="E12802" s="264">
        <v>43530</v>
      </c>
      <c r="F12802" s="260" t="s">
        <v>1070</v>
      </c>
      <c r="G12802" s="260" t="s">
        <v>2229</v>
      </c>
      <c r="H12802" s="265" t="s">
        <v>1071</v>
      </c>
      <c r="I12802" s="265" t="s">
        <v>2237</v>
      </c>
      <c r="J12802" s="266">
        <v>7275.41</v>
      </c>
      <c r="K12802" s="83" t="str">
        <f>IFERROR(IFERROR(VLOOKUP(I12802,'DE-PARA'!B:D,3,0),VLOOKUP(I12802,'DE-PARA'!C:D,2,0)),"NÃO ENCONTRADO")</f>
        <v>Entrada Conta Aplicação (+)</v>
      </c>
      <c r="L12802" s="50" t="str">
        <f>VLOOKUP(K12802,'Base -Receita-Despesa'!$B:$AS,1,FALSE)</f>
        <v>ENTRADA CONTA APLICAÇÃO (+)</v>
      </c>
    </row>
    <row r="12803" spans="1:12" x14ac:dyDescent="0.3">
      <c r="A12803" s="82" t="str">
        <f t="shared" si="400"/>
        <v>2019</v>
      </c>
      <c r="B12803" s="260" t="s">
        <v>2228</v>
      </c>
      <c r="C12803" s="261" t="s">
        <v>138</v>
      </c>
      <c r="D12803" s="74" t="str">
        <f t="shared" si="399"/>
        <v>mar/2019</v>
      </c>
      <c r="E12803" s="264">
        <v>43530</v>
      </c>
      <c r="F12803" s="260" t="s">
        <v>1261</v>
      </c>
      <c r="G12803" s="260" t="s">
        <v>2229</v>
      </c>
      <c r="H12803" s="265" t="s">
        <v>2250</v>
      </c>
      <c r="I12803" s="265" t="s">
        <v>135</v>
      </c>
      <c r="J12803" s="265">
        <v>-9.5</v>
      </c>
      <c r="K12803" s="83" t="str">
        <f>IFERROR(IFERROR(VLOOKUP(I12803,'DE-PARA'!B:D,3,0),VLOOKUP(I12803,'DE-PARA'!C:D,2,0)),"NÃO ENCONTRADO")</f>
        <v>Outras Saídas</v>
      </c>
      <c r="L12803" s="50" t="str">
        <f>VLOOKUP(K12803,'Base -Receita-Despesa'!$B:$AS,1,FALSE)</f>
        <v>Outras Saídas</v>
      </c>
    </row>
    <row r="12804" spans="1:12" x14ac:dyDescent="0.3">
      <c r="A12804" s="82" t="str">
        <f t="shared" si="400"/>
        <v>2019</v>
      </c>
      <c r="B12804" s="260" t="s">
        <v>2228</v>
      </c>
      <c r="C12804" s="261" t="s">
        <v>138</v>
      </c>
      <c r="D12804" s="74" t="str">
        <f t="shared" ref="D12804:D12867" si="401">TEXT(E12804,"mmm/aaaa")</f>
        <v>mar/2019</v>
      </c>
      <c r="E12804" s="264">
        <v>43531</v>
      </c>
      <c r="F12804" s="260">
        <v>80417</v>
      </c>
      <c r="G12804" s="260" t="s">
        <v>2229</v>
      </c>
      <c r="H12804" s="265" t="s">
        <v>4457</v>
      </c>
      <c r="I12804" s="265" t="s">
        <v>2181</v>
      </c>
      <c r="J12804" s="266">
        <v>-2094.1999999999998</v>
      </c>
      <c r="K12804" s="83" t="str">
        <f>IFERROR(IFERROR(VLOOKUP(I12804,'DE-PARA'!B:D,3,0),VLOOKUP(I12804,'DE-PARA'!C:D,2,0)),"NÃO ENCONTRADO")</f>
        <v>Materiais</v>
      </c>
      <c r="L12804" s="50" t="str">
        <f>VLOOKUP(K12804,'Base -Receita-Despesa'!$B:$AS,1,FALSE)</f>
        <v>Materiais</v>
      </c>
    </row>
    <row r="12805" spans="1:12" x14ac:dyDescent="0.3">
      <c r="A12805" s="82" t="str">
        <f t="shared" si="400"/>
        <v>2019</v>
      </c>
      <c r="B12805" s="260" t="s">
        <v>2228</v>
      </c>
      <c r="C12805" s="261" t="s">
        <v>138</v>
      </c>
      <c r="D12805" s="74" t="str">
        <f t="shared" si="401"/>
        <v>mar/2019</v>
      </c>
      <c r="E12805" s="264">
        <v>43531</v>
      </c>
      <c r="F12805" s="260">
        <v>80417</v>
      </c>
      <c r="G12805" s="260" t="s">
        <v>2229</v>
      </c>
      <c r="H12805" s="265" t="s">
        <v>4457</v>
      </c>
      <c r="I12805" s="265" t="s">
        <v>562</v>
      </c>
      <c r="J12805" s="265">
        <v>-280.79000000000002</v>
      </c>
      <c r="K12805" s="83" t="str">
        <f>IFERROR(IFERROR(VLOOKUP(I12805,'DE-PARA'!B:D,3,0),VLOOKUP(I12805,'DE-PARA'!C:D,2,0)),"NÃO ENCONTRADO")</f>
        <v>Outras Saídas</v>
      </c>
      <c r="L12805" s="50" t="str">
        <f>VLOOKUP(K12805,'Base -Receita-Despesa'!$B:$AS,1,FALSE)</f>
        <v>Outras Saídas</v>
      </c>
    </row>
    <row r="12806" spans="1:12" x14ac:dyDescent="0.3">
      <c r="A12806" s="82" t="str">
        <f t="shared" si="400"/>
        <v>2019</v>
      </c>
      <c r="B12806" s="260" t="s">
        <v>2228</v>
      </c>
      <c r="C12806" s="261" t="s">
        <v>138</v>
      </c>
      <c r="D12806" s="74" t="str">
        <f t="shared" si="401"/>
        <v>mar/2019</v>
      </c>
      <c r="E12806" s="264">
        <v>43531</v>
      </c>
      <c r="F12806" s="260">
        <v>147636</v>
      </c>
      <c r="G12806" s="260" t="s">
        <v>2229</v>
      </c>
      <c r="H12806" s="265" t="s">
        <v>1337</v>
      </c>
      <c r="I12806" s="265" t="s">
        <v>145</v>
      </c>
      <c r="J12806" s="265">
        <v>-579.29999999999995</v>
      </c>
      <c r="K12806" s="83" t="str">
        <f>IFERROR(IFERROR(VLOOKUP(I12806,'DE-PARA'!B:D,3,0),VLOOKUP(I12806,'DE-PARA'!C:D,2,0)),"NÃO ENCONTRADO")</f>
        <v>Serviços</v>
      </c>
      <c r="L12806" s="50" t="str">
        <f>VLOOKUP(K12806,'Base -Receita-Despesa'!$B:$AS,1,FALSE)</f>
        <v>Serviços</v>
      </c>
    </row>
    <row r="12807" spans="1:12" x14ac:dyDescent="0.3">
      <c r="A12807" s="82" t="str">
        <f t="shared" si="400"/>
        <v>2019</v>
      </c>
      <c r="B12807" s="260" t="s">
        <v>2228</v>
      </c>
      <c r="C12807" s="261" t="s">
        <v>138</v>
      </c>
      <c r="D12807" s="74" t="str">
        <f t="shared" si="401"/>
        <v>mar/2019</v>
      </c>
      <c r="E12807" s="264">
        <v>43531</v>
      </c>
      <c r="F12807" s="260" t="s">
        <v>1261</v>
      </c>
      <c r="G12807" s="260" t="s">
        <v>2229</v>
      </c>
      <c r="H12807" s="265" t="s">
        <v>262</v>
      </c>
      <c r="I12807" s="265" t="s">
        <v>135</v>
      </c>
      <c r="J12807" s="265">
        <v>-3.69</v>
      </c>
      <c r="K12807" s="83" t="str">
        <f>IFERROR(IFERROR(VLOOKUP(I12807,'DE-PARA'!B:D,3,0),VLOOKUP(I12807,'DE-PARA'!C:D,2,0)),"NÃO ENCONTRADO")</f>
        <v>Outras Saídas</v>
      </c>
      <c r="L12807" s="50" t="str">
        <f>VLOOKUP(K12807,'Base -Receita-Despesa'!$B:$AS,1,FALSE)</f>
        <v>Outras Saídas</v>
      </c>
    </row>
    <row r="12808" spans="1:12" x14ac:dyDescent="0.3">
      <c r="A12808" s="82" t="str">
        <f t="shared" si="400"/>
        <v>2019</v>
      </c>
      <c r="B12808" s="260" t="s">
        <v>2228</v>
      </c>
      <c r="C12808" s="261" t="s">
        <v>138</v>
      </c>
      <c r="D12808" s="74" t="str">
        <f t="shared" si="401"/>
        <v>mar/2019</v>
      </c>
      <c r="E12808" s="264">
        <v>43531</v>
      </c>
      <c r="F12808" s="260">
        <v>3553</v>
      </c>
      <c r="G12808" s="260" t="s">
        <v>2229</v>
      </c>
      <c r="H12808" s="265" t="s">
        <v>3354</v>
      </c>
      <c r="I12808" s="265" t="s">
        <v>2181</v>
      </c>
      <c r="J12808" s="266">
        <v>-1475</v>
      </c>
      <c r="K12808" s="83" t="str">
        <f>IFERROR(IFERROR(VLOOKUP(I12808,'DE-PARA'!B:D,3,0),VLOOKUP(I12808,'DE-PARA'!C:D,2,0)),"NÃO ENCONTRADO")</f>
        <v>Materiais</v>
      </c>
      <c r="L12808" s="50" t="str">
        <f>VLOOKUP(K12808,'Base -Receita-Despesa'!$B:$AS,1,FALSE)</f>
        <v>Materiais</v>
      </c>
    </row>
    <row r="12809" spans="1:12" x14ac:dyDescent="0.3">
      <c r="A12809" s="82" t="str">
        <f t="shared" si="400"/>
        <v>2019</v>
      </c>
      <c r="B12809" s="260" t="s">
        <v>2228</v>
      </c>
      <c r="C12809" s="261" t="s">
        <v>138</v>
      </c>
      <c r="D12809" s="74" t="str">
        <f t="shared" si="401"/>
        <v>mar/2019</v>
      </c>
      <c r="E12809" s="264">
        <v>43531</v>
      </c>
      <c r="F12809" s="260">
        <v>3553</v>
      </c>
      <c r="G12809" s="260" t="s">
        <v>2229</v>
      </c>
      <c r="H12809" s="265" t="s">
        <v>3354</v>
      </c>
      <c r="I12809" s="265" t="s">
        <v>562</v>
      </c>
      <c r="J12809" s="265">
        <v>-218.8</v>
      </c>
      <c r="K12809" s="83" t="str">
        <f>IFERROR(IFERROR(VLOOKUP(I12809,'DE-PARA'!B:D,3,0),VLOOKUP(I12809,'DE-PARA'!C:D,2,0)),"NÃO ENCONTRADO")</f>
        <v>Outras Saídas</v>
      </c>
      <c r="L12809" s="50" t="str">
        <f>VLOOKUP(K12809,'Base -Receita-Despesa'!$B:$AS,1,FALSE)</f>
        <v>Outras Saídas</v>
      </c>
    </row>
    <row r="12810" spans="1:12" x14ac:dyDescent="0.3">
      <c r="A12810" s="82" t="str">
        <f t="shared" si="400"/>
        <v>2019</v>
      </c>
      <c r="B12810" s="260" t="s">
        <v>2228</v>
      </c>
      <c r="C12810" s="261" t="s">
        <v>138</v>
      </c>
      <c r="D12810" s="74" t="str">
        <f t="shared" si="401"/>
        <v>mar/2019</v>
      </c>
      <c r="E12810" s="264">
        <v>43531</v>
      </c>
      <c r="F12810" s="260">
        <v>7844</v>
      </c>
      <c r="G12810" s="260" t="s">
        <v>2229</v>
      </c>
      <c r="H12810" s="265" t="s">
        <v>2341</v>
      </c>
      <c r="I12810" s="265" t="s">
        <v>232</v>
      </c>
      <c r="J12810" s="265">
        <v>-425.5</v>
      </c>
      <c r="K12810" s="83" t="str">
        <f>IFERROR(IFERROR(VLOOKUP(I12810,'DE-PARA'!B:D,3,0),VLOOKUP(I12810,'DE-PARA'!C:D,2,0)),"NÃO ENCONTRADO")</f>
        <v>Materiais</v>
      </c>
      <c r="L12810" s="50" t="str">
        <f>VLOOKUP(K12810,'Base -Receita-Despesa'!$B:$AS,1,FALSE)</f>
        <v>Materiais</v>
      </c>
    </row>
    <row r="12811" spans="1:12" x14ac:dyDescent="0.3">
      <c r="A12811" s="82" t="str">
        <f t="shared" si="400"/>
        <v>2019</v>
      </c>
      <c r="B12811" s="260" t="s">
        <v>2228</v>
      </c>
      <c r="C12811" s="261" t="s">
        <v>138</v>
      </c>
      <c r="D12811" s="74" t="str">
        <f t="shared" si="401"/>
        <v>mar/2019</v>
      </c>
      <c r="E12811" s="264">
        <v>43531</v>
      </c>
      <c r="F12811" s="260">
        <v>7844</v>
      </c>
      <c r="G12811" s="260" t="s">
        <v>2229</v>
      </c>
      <c r="H12811" s="265" t="s">
        <v>2341</v>
      </c>
      <c r="I12811" s="265" t="s">
        <v>562</v>
      </c>
      <c r="J12811" s="265">
        <v>-132</v>
      </c>
      <c r="K12811" s="83" t="str">
        <f>IFERROR(IFERROR(VLOOKUP(I12811,'DE-PARA'!B:D,3,0),VLOOKUP(I12811,'DE-PARA'!C:D,2,0)),"NÃO ENCONTRADO")</f>
        <v>Outras Saídas</v>
      </c>
      <c r="L12811" s="50" t="str">
        <f>VLOOKUP(K12811,'Base -Receita-Despesa'!$B:$AS,1,FALSE)</f>
        <v>Outras Saídas</v>
      </c>
    </row>
    <row r="12812" spans="1:12" x14ac:dyDescent="0.3">
      <c r="A12812" s="82" t="str">
        <f t="shared" si="400"/>
        <v>2019</v>
      </c>
      <c r="B12812" s="260" t="s">
        <v>2228</v>
      </c>
      <c r="C12812" s="261" t="s">
        <v>138</v>
      </c>
      <c r="D12812" s="74" t="str">
        <f t="shared" si="401"/>
        <v>mar/2019</v>
      </c>
      <c r="E12812" s="264">
        <v>43531</v>
      </c>
      <c r="F12812" s="260" t="s">
        <v>131</v>
      </c>
      <c r="G12812" s="260" t="s">
        <v>2229</v>
      </c>
      <c r="H12812" s="265" t="s">
        <v>3263</v>
      </c>
      <c r="I12812" s="265" t="s">
        <v>133</v>
      </c>
      <c r="J12812" s="266">
        <v>-1797.54</v>
      </c>
      <c r="K12812" s="83" t="str">
        <f>IFERROR(IFERROR(VLOOKUP(I12812,'DE-PARA'!B:D,3,0),VLOOKUP(I12812,'DE-PARA'!C:D,2,0)),"NÃO ENCONTRADO")</f>
        <v>Pessoal</v>
      </c>
      <c r="L12812" s="50" t="str">
        <f>VLOOKUP(K12812,'Base -Receita-Despesa'!$B:$AS,1,FALSE)</f>
        <v>Pessoal</v>
      </c>
    </row>
    <row r="12813" spans="1:12" x14ac:dyDescent="0.3">
      <c r="A12813" s="82" t="str">
        <f t="shared" si="400"/>
        <v>2019</v>
      </c>
      <c r="B12813" s="260" t="s">
        <v>2228</v>
      </c>
      <c r="C12813" s="261" t="s">
        <v>138</v>
      </c>
      <c r="D12813" s="74" t="str">
        <f t="shared" si="401"/>
        <v>mar/2019</v>
      </c>
      <c r="E12813" s="264">
        <v>43531</v>
      </c>
      <c r="F12813" s="260">
        <v>18</v>
      </c>
      <c r="G12813" s="260" t="s">
        <v>2229</v>
      </c>
      <c r="H12813" s="265" t="s">
        <v>2396</v>
      </c>
      <c r="I12813" s="265" t="s">
        <v>241</v>
      </c>
      <c r="J12813" s="265">
        <v>580</v>
      </c>
      <c r="K12813" s="83" t="str">
        <f>IFERROR(IFERROR(VLOOKUP(I12813,'DE-PARA'!B:D,3,0),VLOOKUP(I12813,'DE-PARA'!C:D,2,0)),"NÃO ENCONTRADO")</f>
        <v>Serviços</v>
      </c>
      <c r="L12813" s="50" t="str">
        <f>VLOOKUP(K12813,'Base -Receita-Despesa'!$B:$AS,1,FALSE)</f>
        <v>Serviços</v>
      </c>
    </row>
    <row r="12814" spans="1:12" x14ac:dyDescent="0.3">
      <c r="A12814" s="82" t="str">
        <f t="shared" si="400"/>
        <v>2019</v>
      </c>
      <c r="B12814" s="260" t="s">
        <v>2228</v>
      </c>
      <c r="C12814" s="261" t="s">
        <v>138</v>
      </c>
      <c r="D12814" s="74" t="str">
        <f t="shared" si="401"/>
        <v>mar/2019</v>
      </c>
      <c r="E12814" s="264">
        <v>43531</v>
      </c>
      <c r="F12814" s="260">
        <v>18</v>
      </c>
      <c r="G12814" s="260" t="s">
        <v>2229</v>
      </c>
      <c r="H12814" s="265" t="s">
        <v>2396</v>
      </c>
      <c r="I12814" s="265" t="s">
        <v>241</v>
      </c>
      <c r="J12814" s="265">
        <v>-580</v>
      </c>
      <c r="K12814" s="83" t="str">
        <f>IFERROR(IFERROR(VLOOKUP(I12814,'DE-PARA'!B:D,3,0),VLOOKUP(I12814,'DE-PARA'!C:D,2,0)),"NÃO ENCONTRADO")</f>
        <v>Serviços</v>
      </c>
      <c r="L12814" s="50" t="str">
        <f>VLOOKUP(K12814,'Base -Receita-Despesa'!$B:$AS,1,FALSE)</f>
        <v>Serviços</v>
      </c>
    </row>
    <row r="12815" spans="1:12" x14ac:dyDescent="0.3">
      <c r="A12815" s="82" t="str">
        <f t="shared" si="400"/>
        <v>2019</v>
      </c>
      <c r="B12815" s="260" t="s">
        <v>2228</v>
      </c>
      <c r="C12815" s="261" t="s">
        <v>138</v>
      </c>
      <c r="D12815" s="74" t="str">
        <f t="shared" si="401"/>
        <v>mar/2019</v>
      </c>
      <c r="E12815" s="264">
        <v>43531</v>
      </c>
      <c r="F12815" s="260" t="s">
        <v>131</v>
      </c>
      <c r="G12815" s="260" t="s">
        <v>2229</v>
      </c>
      <c r="H12815" s="265" t="s">
        <v>4458</v>
      </c>
      <c r="I12815" s="265" t="s">
        <v>133</v>
      </c>
      <c r="J12815" s="266">
        <v>-1328.31</v>
      </c>
      <c r="K12815" s="83" t="str">
        <f>IFERROR(IFERROR(VLOOKUP(I12815,'DE-PARA'!B:D,3,0),VLOOKUP(I12815,'DE-PARA'!C:D,2,0)),"NÃO ENCONTRADO")</f>
        <v>Pessoal</v>
      </c>
      <c r="L12815" s="50" t="str">
        <f>VLOOKUP(K12815,'Base -Receita-Despesa'!$B:$AS,1,FALSE)</f>
        <v>Pessoal</v>
      </c>
    </row>
    <row r="12816" spans="1:12" x14ac:dyDescent="0.3">
      <c r="A12816" s="82" t="str">
        <f t="shared" si="400"/>
        <v>2019</v>
      </c>
      <c r="B12816" s="260" t="s">
        <v>2228</v>
      </c>
      <c r="C12816" s="261" t="s">
        <v>138</v>
      </c>
      <c r="D12816" s="74" t="str">
        <f t="shared" si="401"/>
        <v>mar/2019</v>
      </c>
      <c r="E12816" s="264">
        <v>43531</v>
      </c>
      <c r="F12816" s="260">
        <v>13858</v>
      </c>
      <c r="G12816" s="260" t="s">
        <v>2229</v>
      </c>
      <c r="H12816" s="265" t="s">
        <v>4386</v>
      </c>
      <c r="I12816" s="265" t="s">
        <v>2181</v>
      </c>
      <c r="J12816" s="266">
        <v>-1635.12</v>
      </c>
      <c r="K12816" s="83" t="str">
        <f>IFERROR(IFERROR(VLOOKUP(I12816,'DE-PARA'!B:D,3,0),VLOOKUP(I12816,'DE-PARA'!C:D,2,0)),"NÃO ENCONTRADO")</f>
        <v>Materiais</v>
      </c>
      <c r="L12816" s="50" t="str">
        <f>VLOOKUP(K12816,'Base -Receita-Despesa'!$B:$AS,1,FALSE)</f>
        <v>Materiais</v>
      </c>
    </row>
    <row r="12817" spans="1:12" x14ac:dyDescent="0.3">
      <c r="A12817" s="82" t="str">
        <f t="shared" si="400"/>
        <v>2019</v>
      </c>
      <c r="B12817" s="260" t="s">
        <v>2228</v>
      </c>
      <c r="C12817" s="261" t="s">
        <v>138</v>
      </c>
      <c r="D12817" s="74" t="str">
        <f t="shared" si="401"/>
        <v>mar/2019</v>
      </c>
      <c r="E12817" s="264">
        <v>43531</v>
      </c>
      <c r="F12817" s="260">
        <v>13858</v>
      </c>
      <c r="G12817" s="260" t="s">
        <v>2229</v>
      </c>
      <c r="H12817" s="265" t="s">
        <v>4386</v>
      </c>
      <c r="I12817" s="265" t="s">
        <v>562</v>
      </c>
      <c r="J12817" s="265">
        <v>-218.8</v>
      </c>
      <c r="K12817" s="83" t="str">
        <f>IFERROR(IFERROR(VLOOKUP(I12817,'DE-PARA'!B:D,3,0),VLOOKUP(I12817,'DE-PARA'!C:D,2,0)),"NÃO ENCONTRADO")</f>
        <v>Outras Saídas</v>
      </c>
      <c r="L12817" s="50" t="str">
        <f>VLOOKUP(K12817,'Base -Receita-Despesa'!$B:$AS,1,FALSE)</f>
        <v>Outras Saídas</v>
      </c>
    </row>
    <row r="12818" spans="1:12" x14ac:dyDescent="0.3">
      <c r="A12818" s="82" t="str">
        <f t="shared" si="400"/>
        <v>2019</v>
      </c>
      <c r="B12818" s="260" t="s">
        <v>2228</v>
      </c>
      <c r="C12818" s="261" t="s">
        <v>138</v>
      </c>
      <c r="D12818" s="74" t="str">
        <f t="shared" si="401"/>
        <v>mar/2019</v>
      </c>
      <c r="E12818" s="264">
        <v>43531</v>
      </c>
      <c r="F12818" s="260">
        <v>446683</v>
      </c>
      <c r="G12818" s="260" t="s">
        <v>2229</v>
      </c>
      <c r="H12818" s="265" t="s">
        <v>257</v>
      </c>
      <c r="I12818" s="265" t="s">
        <v>145</v>
      </c>
      <c r="J12818" s="265">
        <v>-825.04</v>
      </c>
      <c r="K12818" s="83" t="str">
        <f>IFERROR(IFERROR(VLOOKUP(I12818,'DE-PARA'!B:D,3,0),VLOOKUP(I12818,'DE-PARA'!C:D,2,0)),"NÃO ENCONTRADO")</f>
        <v>Serviços</v>
      </c>
      <c r="L12818" s="50" t="str">
        <f>VLOOKUP(K12818,'Base -Receita-Despesa'!$B:$AS,1,FALSE)</f>
        <v>Serviços</v>
      </c>
    </row>
    <row r="12819" spans="1:12" x14ac:dyDescent="0.3">
      <c r="A12819" s="82" t="str">
        <f t="shared" si="400"/>
        <v>2019</v>
      </c>
      <c r="B12819" s="260" t="s">
        <v>2228</v>
      </c>
      <c r="C12819" s="261" t="s">
        <v>138</v>
      </c>
      <c r="D12819" s="74" t="str">
        <f t="shared" si="401"/>
        <v>mar/2019</v>
      </c>
      <c r="E12819" s="264">
        <v>43531</v>
      </c>
      <c r="F12819" s="260">
        <v>446683</v>
      </c>
      <c r="G12819" s="260" t="s">
        <v>2229</v>
      </c>
      <c r="H12819" s="265" t="s">
        <v>257</v>
      </c>
      <c r="I12819" s="265" t="s">
        <v>562</v>
      </c>
      <c r="J12819" s="265">
        <v>-169.21</v>
      </c>
      <c r="K12819" s="83" t="str">
        <f>IFERROR(IFERROR(VLOOKUP(I12819,'DE-PARA'!B:D,3,0),VLOOKUP(I12819,'DE-PARA'!C:D,2,0)),"NÃO ENCONTRADO")</f>
        <v>Outras Saídas</v>
      </c>
      <c r="L12819" s="50" t="str">
        <f>VLOOKUP(K12819,'Base -Receita-Despesa'!$B:$AS,1,FALSE)</f>
        <v>Outras Saídas</v>
      </c>
    </row>
    <row r="12820" spans="1:12" x14ac:dyDescent="0.3">
      <c r="A12820" s="82" t="str">
        <f t="shared" si="400"/>
        <v>2019</v>
      </c>
      <c r="B12820" s="260" t="s">
        <v>2228</v>
      </c>
      <c r="C12820" s="261" t="s">
        <v>138</v>
      </c>
      <c r="D12820" s="74" t="str">
        <f t="shared" si="401"/>
        <v>mar/2019</v>
      </c>
      <c r="E12820" s="264">
        <v>43531</v>
      </c>
      <c r="F12820" s="260">
        <v>243212</v>
      </c>
      <c r="G12820" s="260" t="s">
        <v>2330</v>
      </c>
      <c r="H12820" s="265" t="s">
        <v>4456</v>
      </c>
      <c r="I12820" s="265" t="s">
        <v>2182</v>
      </c>
      <c r="J12820" s="265">
        <v>-534.48</v>
      </c>
      <c r="K12820" s="83" t="str">
        <f>IFERROR(IFERROR(VLOOKUP(I12820,'DE-PARA'!B:D,3,0),VLOOKUP(I12820,'DE-PARA'!C:D,2,0)),"NÃO ENCONTRADO")</f>
        <v>Materiais</v>
      </c>
      <c r="L12820" s="50" t="str">
        <f>VLOOKUP(K12820,'Base -Receita-Despesa'!$B:$AS,1,FALSE)</f>
        <v>Materiais</v>
      </c>
    </row>
    <row r="12821" spans="1:12" x14ac:dyDescent="0.3">
      <c r="A12821" s="82" t="str">
        <f t="shared" si="400"/>
        <v>2019</v>
      </c>
      <c r="B12821" s="260" t="s">
        <v>2228</v>
      </c>
      <c r="C12821" s="261" t="s">
        <v>138</v>
      </c>
      <c r="D12821" s="74" t="str">
        <f t="shared" si="401"/>
        <v>mar/2019</v>
      </c>
      <c r="E12821" s="264">
        <v>43531</v>
      </c>
      <c r="F12821" s="260">
        <v>243212</v>
      </c>
      <c r="G12821" s="260" t="s">
        <v>2330</v>
      </c>
      <c r="H12821" s="265" t="s">
        <v>4456</v>
      </c>
      <c r="I12821" s="265" t="s">
        <v>562</v>
      </c>
      <c r="J12821" s="265">
        <v>-172.53</v>
      </c>
      <c r="K12821" s="83" t="str">
        <f>IFERROR(IFERROR(VLOOKUP(I12821,'DE-PARA'!B:D,3,0),VLOOKUP(I12821,'DE-PARA'!C:D,2,0)),"NÃO ENCONTRADO")</f>
        <v>Outras Saídas</v>
      </c>
      <c r="L12821" s="50" t="str">
        <f>VLOOKUP(K12821,'Base -Receita-Despesa'!$B:$AS,1,FALSE)</f>
        <v>Outras Saídas</v>
      </c>
    </row>
    <row r="12822" spans="1:12" x14ac:dyDescent="0.3">
      <c r="A12822" s="82" t="str">
        <f t="shared" si="400"/>
        <v>2019</v>
      </c>
      <c r="B12822" s="260" t="s">
        <v>2228</v>
      </c>
      <c r="C12822" s="261" t="s">
        <v>138</v>
      </c>
      <c r="D12822" s="74" t="str">
        <f t="shared" si="401"/>
        <v>mar/2019</v>
      </c>
      <c r="E12822" s="264">
        <v>43531</v>
      </c>
      <c r="F12822" s="260">
        <v>243309</v>
      </c>
      <c r="G12822" s="260" t="s">
        <v>2330</v>
      </c>
      <c r="H12822" s="265" t="s">
        <v>4456</v>
      </c>
      <c r="I12822" s="265" t="s">
        <v>2182</v>
      </c>
      <c r="J12822" s="265">
        <v>-926.8</v>
      </c>
      <c r="K12822" s="83" t="str">
        <f>IFERROR(IFERROR(VLOOKUP(I12822,'DE-PARA'!B:D,3,0),VLOOKUP(I12822,'DE-PARA'!C:D,2,0)),"NÃO ENCONTRADO")</f>
        <v>Materiais</v>
      </c>
      <c r="L12822" s="50" t="str">
        <f>VLOOKUP(K12822,'Base -Receita-Despesa'!$B:$AS,1,FALSE)</f>
        <v>Materiais</v>
      </c>
    </row>
    <row r="12823" spans="1:12" x14ac:dyDescent="0.3">
      <c r="A12823" s="82" t="str">
        <f t="shared" si="400"/>
        <v>2019</v>
      </c>
      <c r="B12823" s="260" t="s">
        <v>2228</v>
      </c>
      <c r="C12823" s="261" t="s">
        <v>138</v>
      </c>
      <c r="D12823" s="74" t="str">
        <f t="shared" si="401"/>
        <v>mar/2019</v>
      </c>
      <c r="E12823" s="264">
        <v>43531</v>
      </c>
      <c r="F12823" s="260">
        <v>243309</v>
      </c>
      <c r="G12823" s="260" t="s">
        <v>2330</v>
      </c>
      <c r="H12823" s="265" t="s">
        <v>4456</v>
      </c>
      <c r="I12823" s="265" t="s">
        <v>562</v>
      </c>
      <c r="J12823" s="265">
        <v>-172.53</v>
      </c>
      <c r="K12823" s="83" t="str">
        <f>IFERROR(IFERROR(VLOOKUP(I12823,'DE-PARA'!B:D,3,0),VLOOKUP(I12823,'DE-PARA'!C:D,2,0)),"NÃO ENCONTRADO")</f>
        <v>Outras Saídas</v>
      </c>
      <c r="L12823" s="50" t="str">
        <f>VLOOKUP(K12823,'Base -Receita-Despesa'!$B:$AS,1,FALSE)</f>
        <v>Outras Saídas</v>
      </c>
    </row>
    <row r="12824" spans="1:12" x14ac:dyDescent="0.3">
      <c r="A12824" s="82" t="str">
        <f t="shared" si="400"/>
        <v>2019</v>
      </c>
      <c r="B12824" s="260" t="s">
        <v>2228</v>
      </c>
      <c r="C12824" s="261" t="s">
        <v>138</v>
      </c>
      <c r="D12824" s="74" t="str">
        <f t="shared" si="401"/>
        <v>mar/2019</v>
      </c>
      <c r="E12824" s="264">
        <v>43531</v>
      </c>
      <c r="F12824" s="260" t="s">
        <v>1070</v>
      </c>
      <c r="G12824" s="260" t="s">
        <v>2229</v>
      </c>
      <c r="H12824" s="265" t="s">
        <v>1071</v>
      </c>
      <c r="I12824" s="261" t="s">
        <v>2237</v>
      </c>
      <c r="J12824" s="266">
        <v>17551.28</v>
      </c>
      <c r="K12824" s="83" t="str">
        <f>IFERROR(IFERROR(VLOOKUP(I12824,'DE-PARA'!B:D,3,0),VLOOKUP(I12824,'DE-PARA'!C:D,2,0)),"NÃO ENCONTRADO")</f>
        <v>Entrada Conta Aplicação (+)</v>
      </c>
      <c r="L12824" s="50" t="str">
        <f>VLOOKUP(K12824,'Base -Receita-Despesa'!$B:$AS,1,FALSE)</f>
        <v>ENTRADA CONTA APLICAÇÃO (+)</v>
      </c>
    </row>
    <row r="12825" spans="1:12" x14ac:dyDescent="0.3">
      <c r="A12825" s="82" t="str">
        <f t="shared" si="400"/>
        <v>2019</v>
      </c>
      <c r="B12825" s="260" t="s">
        <v>2228</v>
      </c>
      <c r="C12825" s="261" t="s">
        <v>138</v>
      </c>
      <c r="D12825" s="74" t="str">
        <f t="shared" si="401"/>
        <v>mar/2019</v>
      </c>
      <c r="E12825" s="264">
        <v>43531</v>
      </c>
      <c r="F12825" s="260">
        <v>2813700570</v>
      </c>
      <c r="G12825" s="260" t="s">
        <v>2229</v>
      </c>
      <c r="H12825" s="265" t="s">
        <v>3631</v>
      </c>
      <c r="I12825" s="265" t="s">
        <v>155</v>
      </c>
      <c r="J12825" s="266">
        <v>-4485.6400000000003</v>
      </c>
      <c r="K12825" s="83" t="str">
        <f>IFERROR(IFERROR(VLOOKUP(I12825,'DE-PARA'!B:D,3,0),VLOOKUP(I12825,'DE-PARA'!C:D,2,0)),"NÃO ENCONTRADO")</f>
        <v>Concessionárias (água, luz e telefone)</v>
      </c>
      <c r="L12825" s="50" t="str">
        <f>VLOOKUP(K12825,'Base -Receita-Despesa'!$B:$AS,1,FALSE)</f>
        <v>Concessionárias (água, luz e telefone)</v>
      </c>
    </row>
    <row r="12826" spans="1:12" x14ac:dyDescent="0.3">
      <c r="A12826" s="82" t="str">
        <f t="shared" si="400"/>
        <v>2019</v>
      </c>
      <c r="B12826" s="260" t="s">
        <v>2228</v>
      </c>
      <c r="C12826" s="261" t="s">
        <v>138</v>
      </c>
      <c r="D12826" s="74" t="str">
        <f t="shared" si="401"/>
        <v>mar/2019</v>
      </c>
      <c r="E12826" s="264">
        <v>43531</v>
      </c>
      <c r="F12826" s="260" t="s">
        <v>1261</v>
      </c>
      <c r="G12826" s="260" t="s">
        <v>2229</v>
      </c>
      <c r="H12826" s="265" t="s">
        <v>2250</v>
      </c>
      <c r="I12826" s="265" t="s">
        <v>135</v>
      </c>
      <c r="J12826" s="265">
        <v>-9.5</v>
      </c>
      <c r="K12826" s="83" t="str">
        <f>IFERROR(IFERROR(VLOOKUP(I12826,'DE-PARA'!B:D,3,0),VLOOKUP(I12826,'DE-PARA'!C:D,2,0)),"NÃO ENCONTRADO")</f>
        <v>Outras Saídas</v>
      </c>
      <c r="L12826" s="50" t="str">
        <f>VLOOKUP(K12826,'Base -Receita-Despesa'!$B:$AS,1,FALSE)</f>
        <v>Outras Saídas</v>
      </c>
    </row>
    <row r="12827" spans="1:12" x14ac:dyDescent="0.3">
      <c r="A12827" s="82" t="str">
        <f t="shared" si="400"/>
        <v>2019</v>
      </c>
      <c r="B12827" s="260" t="s">
        <v>2228</v>
      </c>
      <c r="C12827" s="261" t="s">
        <v>138</v>
      </c>
      <c r="D12827" s="74" t="str">
        <f t="shared" si="401"/>
        <v>mar/2019</v>
      </c>
      <c r="E12827" s="264">
        <v>43531</v>
      </c>
      <c r="F12827" s="260" t="s">
        <v>1261</v>
      </c>
      <c r="G12827" s="260" t="s">
        <v>2229</v>
      </c>
      <c r="H12827" s="265" t="s">
        <v>2250</v>
      </c>
      <c r="I12827" s="265" t="s">
        <v>135</v>
      </c>
      <c r="J12827" s="265">
        <v>-9.5</v>
      </c>
      <c r="K12827" s="83" t="str">
        <f>IFERROR(IFERROR(VLOOKUP(I12827,'DE-PARA'!B:D,3,0),VLOOKUP(I12827,'DE-PARA'!C:D,2,0)),"NÃO ENCONTRADO")</f>
        <v>Outras Saídas</v>
      </c>
      <c r="L12827" s="50" t="str">
        <f>VLOOKUP(K12827,'Base -Receita-Despesa'!$B:$AS,1,FALSE)</f>
        <v>Outras Saídas</v>
      </c>
    </row>
    <row r="12828" spans="1:12" x14ac:dyDescent="0.3">
      <c r="A12828" s="82" t="str">
        <f t="shared" si="400"/>
        <v>2019</v>
      </c>
      <c r="B12828" s="260" t="s">
        <v>2228</v>
      </c>
      <c r="C12828" s="261" t="s">
        <v>138</v>
      </c>
      <c r="D12828" s="74" t="str">
        <f t="shared" si="401"/>
        <v>mar/2019</v>
      </c>
      <c r="E12828" s="264">
        <v>43531</v>
      </c>
      <c r="F12828" s="260" t="s">
        <v>1261</v>
      </c>
      <c r="G12828" s="260" t="s">
        <v>2229</v>
      </c>
      <c r="H12828" s="265" t="s">
        <v>2250</v>
      </c>
      <c r="I12828" s="265" t="s">
        <v>135</v>
      </c>
      <c r="J12828" s="265">
        <v>-9.5</v>
      </c>
      <c r="K12828" s="83" t="str">
        <f>IFERROR(IFERROR(VLOOKUP(I12828,'DE-PARA'!B:D,3,0),VLOOKUP(I12828,'DE-PARA'!C:D,2,0)),"NÃO ENCONTRADO")</f>
        <v>Outras Saídas</v>
      </c>
      <c r="L12828" s="50" t="str">
        <f>VLOOKUP(K12828,'Base -Receita-Despesa'!$B:$AS,1,FALSE)</f>
        <v>Outras Saídas</v>
      </c>
    </row>
    <row r="12829" spans="1:12" x14ac:dyDescent="0.3">
      <c r="A12829" s="82" t="str">
        <f t="shared" si="400"/>
        <v>2019</v>
      </c>
      <c r="B12829" s="260" t="s">
        <v>2228</v>
      </c>
      <c r="C12829" s="261" t="s">
        <v>138</v>
      </c>
      <c r="D12829" s="74" t="str">
        <f t="shared" si="401"/>
        <v>mar/2019</v>
      </c>
      <c r="E12829" s="264">
        <v>43531</v>
      </c>
      <c r="F12829" s="260" t="s">
        <v>1261</v>
      </c>
      <c r="G12829" s="260" t="s">
        <v>2229</v>
      </c>
      <c r="H12829" s="265" t="s">
        <v>2250</v>
      </c>
      <c r="I12829" s="265" t="s">
        <v>135</v>
      </c>
      <c r="J12829" s="265">
        <v>-9.5</v>
      </c>
      <c r="K12829" s="83" t="str">
        <f>IFERROR(IFERROR(VLOOKUP(I12829,'DE-PARA'!B:D,3,0),VLOOKUP(I12829,'DE-PARA'!C:D,2,0)),"NÃO ENCONTRADO")</f>
        <v>Outras Saídas</v>
      </c>
      <c r="L12829" s="50" t="str">
        <f>VLOOKUP(K12829,'Base -Receita-Despesa'!$B:$AS,1,FALSE)</f>
        <v>Outras Saídas</v>
      </c>
    </row>
    <row r="12830" spans="1:12" x14ac:dyDescent="0.3">
      <c r="A12830" s="82" t="str">
        <f t="shared" si="400"/>
        <v>2019</v>
      </c>
      <c r="B12830" s="260" t="s">
        <v>2228</v>
      </c>
      <c r="C12830" s="261" t="s">
        <v>138</v>
      </c>
      <c r="D12830" s="74" t="str">
        <f t="shared" si="401"/>
        <v>mar/2019</v>
      </c>
      <c r="E12830" s="264">
        <v>43531</v>
      </c>
      <c r="F12830" s="260" t="s">
        <v>1261</v>
      </c>
      <c r="G12830" s="260" t="s">
        <v>2229</v>
      </c>
      <c r="H12830" s="265" t="s">
        <v>2250</v>
      </c>
      <c r="I12830" s="265" t="s">
        <v>135</v>
      </c>
      <c r="J12830" s="265">
        <v>-9.5</v>
      </c>
      <c r="K12830" s="83" t="str">
        <f>IFERROR(IFERROR(VLOOKUP(I12830,'DE-PARA'!B:D,3,0),VLOOKUP(I12830,'DE-PARA'!C:D,2,0)),"NÃO ENCONTRADO")</f>
        <v>Outras Saídas</v>
      </c>
      <c r="L12830" s="50" t="str">
        <f>VLOOKUP(K12830,'Base -Receita-Despesa'!$B:$AS,1,FALSE)</f>
        <v>Outras Saídas</v>
      </c>
    </row>
    <row r="12831" spans="1:12" x14ac:dyDescent="0.3">
      <c r="A12831" s="82" t="str">
        <f t="shared" si="400"/>
        <v>2019</v>
      </c>
      <c r="B12831" s="260" t="s">
        <v>2228</v>
      </c>
      <c r="C12831" s="261" t="s">
        <v>138</v>
      </c>
      <c r="D12831" s="74" t="str">
        <f t="shared" si="401"/>
        <v>mar/2019</v>
      </c>
      <c r="E12831" s="264">
        <v>43531</v>
      </c>
      <c r="F12831" s="260" t="s">
        <v>1261</v>
      </c>
      <c r="G12831" s="260" t="s">
        <v>2229</v>
      </c>
      <c r="H12831" s="265" t="s">
        <v>2250</v>
      </c>
      <c r="I12831" s="265" t="s">
        <v>135</v>
      </c>
      <c r="J12831" s="265">
        <v>-9.5</v>
      </c>
      <c r="K12831" s="83" t="str">
        <f>IFERROR(IFERROR(VLOOKUP(I12831,'DE-PARA'!B:D,3,0),VLOOKUP(I12831,'DE-PARA'!C:D,2,0)),"NÃO ENCONTRADO")</f>
        <v>Outras Saídas</v>
      </c>
      <c r="L12831" s="50" t="str">
        <f>VLOOKUP(K12831,'Base -Receita-Despesa'!$B:$AS,1,FALSE)</f>
        <v>Outras Saídas</v>
      </c>
    </row>
    <row r="12832" spans="1:12" x14ac:dyDescent="0.3">
      <c r="A12832" s="82" t="str">
        <f t="shared" si="400"/>
        <v>2019</v>
      </c>
      <c r="B12832" s="260" t="s">
        <v>2228</v>
      </c>
      <c r="C12832" s="261" t="s">
        <v>138</v>
      </c>
      <c r="D12832" s="74" t="str">
        <f t="shared" si="401"/>
        <v>mar/2019</v>
      </c>
      <c r="E12832" s="264">
        <v>43531</v>
      </c>
      <c r="F12832" s="260" t="s">
        <v>1261</v>
      </c>
      <c r="G12832" s="260" t="s">
        <v>2229</v>
      </c>
      <c r="H12832" s="265" t="s">
        <v>2250</v>
      </c>
      <c r="I12832" s="265" t="s">
        <v>135</v>
      </c>
      <c r="J12832" s="265">
        <v>-9.5</v>
      </c>
      <c r="K12832" s="83" t="str">
        <f>IFERROR(IFERROR(VLOOKUP(I12832,'DE-PARA'!B:D,3,0),VLOOKUP(I12832,'DE-PARA'!C:D,2,0)),"NÃO ENCONTRADO")</f>
        <v>Outras Saídas</v>
      </c>
      <c r="L12832" s="50" t="str">
        <f>VLOOKUP(K12832,'Base -Receita-Despesa'!$B:$AS,1,FALSE)</f>
        <v>Outras Saídas</v>
      </c>
    </row>
    <row r="12833" spans="1:12" x14ac:dyDescent="0.3">
      <c r="A12833" s="82" t="str">
        <f t="shared" si="400"/>
        <v>2019</v>
      </c>
      <c r="B12833" s="260" t="s">
        <v>2228</v>
      </c>
      <c r="C12833" s="261" t="s">
        <v>138</v>
      </c>
      <c r="D12833" s="74" t="str">
        <f t="shared" si="401"/>
        <v>mar/2019</v>
      </c>
      <c r="E12833" s="264">
        <v>43531</v>
      </c>
      <c r="F12833" s="260" t="s">
        <v>1261</v>
      </c>
      <c r="G12833" s="260" t="s">
        <v>2229</v>
      </c>
      <c r="H12833" s="265" t="s">
        <v>2250</v>
      </c>
      <c r="I12833" s="265" t="s">
        <v>135</v>
      </c>
      <c r="J12833" s="265">
        <v>-9.5</v>
      </c>
      <c r="K12833" s="83" t="str">
        <f>IFERROR(IFERROR(VLOOKUP(I12833,'DE-PARA'!B:D,3,0),VLOOKUP(I12833,'DE-PARA'!C:D,2,0)),"NÃO ENCONTRADO")</f>
        <v>Outras Saídas</v>
      </c>
      <c r="L12833" s="50" t="str">
        <f>VLOOKUP(K12833,'Base -Receita-Despesa'!$B:$AS,1,FALSE)</f>
        <v>Outras Saídas</v>
      </c>
    </row>
    <row r="12834" spans="1:12" x14ac:dyDescent="0.3">
      <c r="A12834" s="82" t="str">
        <f t="shared" si="400"/>
        <v>2019</v>
      </c>
      <c r="B12834" s="260" t="s">
        <v>2228</v>
      </c>
      <c r="C12834" s="261" t="s">
        <v>138</v>
      </c>
      <c r="D12834" s="74" t="str">
        <f t="shared" si="401"/>
        <v>mar/2019</v>
      </c>
      <c r="E12834" s="264">
        <v>43532</v>
      </c>
      <c r="F12834" s="260">
        <v>18</v>
      </c>
      <c r="G12834" s="260" t="s">
        <v>2229</v>
      </c>
      <c r="H12834" s="265" t="s">
        <v>2396</v>
      </c>
      <c r="I12834" s="265" t="s">
        <v>241</v>
      </c>
      <c r="J12834" s="265">
        <v>-580</v>
      </c>
      <c r="K12834" s="83" t="str">
        <f>IFERROR(IFERROR(VLOOKUP(I12834,'DE-PARA'!B:D,3,0),VLOOKUP(I12834,'DE-PARA'!C:D,2,0)),"NÃO ENCONTRADO")</f>
        <v>Serviços</v>
      </c>
      <c r="L12834" s="50" t="str">
        <f>VLOOKUP(K12834,'Base -Receita-Despesa'!$B:$AS,1,FALSE)</f>
        <v>Serviços</v>
      </c>
    </row>
    <row r="12835" spans="1:12" x14ac:dyDescent="0.3">
      <c r="A12835" s="82" t="str">
        <f t="shared" si="400"/>
        <v>2019</v>
      </c>
      <c r="B12835" s="260" t="s">
        <v>2228</v>
      </c>
      <c r="C12835" s="261" t="s">
        <v>138</v>
      </c>
      <c r="D12835" s="74" t="str">
        <f t="shared" si="401"/>
        <v>mar/2019</v>
      </c>
      <c r="E12835" s="264">
        <v>43532</v>
      </c>
      <c r="F12835" s="260" t="s">
        <v>1070</v>
      </c>
      <c r="G12835" s="260" t="s">
        <v>2229</v>
      </c>
      <c r="H12835" s="265" t="s">
        <v>1071</v>
      </c>
      <c r="I12835" s="265" t="s">
        <v>2237</v>
      </c>
      <c r="J12835" s="265">
        <v>589.5</v>
      </c>
      <c r="K12835" s="83" t="str">
        <f>IFERROR(IFERROR(VLOOKUP(I12835,'DE-PARA'!B:D,3,0),VLOOKUP(I12835,'DE-PARA'!C:D,2,0)),"NÃO ENCONTRADO")</f>
        <v>Entrada Conta Aplicação (+)</v>
      </c>
      <c r="L12835" s="50" t="str">
        <f>VLOOKUP(K12835,'Base -Receita-Despesa'!$B:$AS,1,FALSE)</f>
        <v>ENTRADA CONTA APLICAÇÃO (+)</v>
      </c>
    </row>
    <row r="12836" spans="1:12" x14ac:dyDescent="0.3">
      <c r="A12836" s="82" t="str">
        <f t="shared" si="400"/>
        <v>2019</v>
      </c>
      <c r="B12836" s="260" t="s">
        <v>2228</v>
      </c>
      <c r="C12836" s="261" t="s">
        <v>138</v>
      </c>
      <c r="D12836" s="74" t="str">
        <f t="shared" si="401"/>
        <v>mar/2019</v>
      </c>
      <c r="E12836" s="264">
        <v>43532</v>
      </c>
      <c r="F12836" s="260" t="s">
        <v>1261</v>
      </c>
      <c r="G12836" s="260" t="s">
        <v>2229</v>
      </c>
      <c r="H12836" s="265" t="s">
        <v>2250</v>
      </c>
      <c r="I12836" s="265" t="s">
        <v>135</v>
      </c>
      <c r="J12836" s="265">
        <v>-9.5</v>
      </c>
      <c r="K12836" s="83" t="str">
        <f>IFERROR(IFERROR(VLOOKUP(I12836,'DE-PARA'!B:D,3,0),VLOOKUP(I12836,'DE-PARA'!C:D,2,0)),"NÃO ENCONTRADO")</f>
        <v>Outras Saídas</v>
      </c>
      <c r="L12836" s="50" t="str">
        <f>VLOOKUP(K12836,'Base -Receita-Despesa'!$B:$AS,1,FALSE)</f>
        <v>Outras Saídas</v>
      </c>
    </row>
    <row r="12837" spans="1:12" x14ac:dyDescent="0.3">
      <c r="A12837" s="82" t="str">
        <f t="shared" si="400"/>
        <v>2019</v>
      </c>
      <c r="B12837" s="260" t="s">
        <v>2240</v>
      </c>
      <c r="C12837" s="261" t="s">
        <v>138</v>
      </c>
      <c r="D12837" s="74" t="str">
        <f t="shared" si="401"/>
        <v>mar/2019</v>
      </c>
      <c r="E12837" s="264">
        <v>43536</v>
      </c>
      <c r="F12837" s="260" t="s">
        <v>161</v>
      </c>
      <c r="G12837" s="260" t="s">
        <v>2229</v>
      </c>
      <c r="H12837" s="265" t="s">
        <v>161</v>
      </c>
      <c r="I12837" s="265" t="s">
        <v>2168</v>
      </c>
      <c r="J12837" s="266">
        <v>812331.31</v>
      </c>
      <c r="K12837" s="83" t="str">
        <f>IFERROR(IFERROR(VLOOKUP(I12837,'DE-PARA'!B:D,3,0),VLOOKUP(I12837,'DE-PARA'!C:D,2,0)),"NÃO ENCONTRADO")</f>
        <v>Repasses Contrato de Gestão</v>
      </c>
      <c r="L12837" s="50" t="str">
        <f>VLOOKUP(K12837,'Base -Receita-Despesa'!$B:$AS,1,FALSE)</f>
        <v>Repasses Contrato de Gestão</v>
      </c>
    </row>
    <row r="12838" spans="1:12" x14ac:dyDescent="0.3">
      <c r="A12838" s="82" t="str">
        <f t="shared" si="400"/>
        <v>2019</v>
      </c>
      <c r="B12838" s="260" t="s">
        <v>2240</v>
      </c>
      <c r="C12838" s="261" t="s">
        <v>138</v>
      </c>
      <c r="D12838" s="74" t="str">
        <f t="shared" si="401"/>
        <v>mar/2019</v>
      </c>
      <c r="E12838" s="264">
        <v>43536</v>
      </c>
      <c r="F12838" s="260" t="s">
        <v>161</v>
      </c>
      <c r="G12838" s="260" t="s">
        <v>2229</v>
      </c>
      <c r="H12838" s="265" t="s">
        <v>161</v>
      </c>
      <c r="I12838" s="265" t="s">
        <v>2168</v>
      </c>
      <c r="J12838" s="266">
        <v>20684.43</v>
      </c>
      <c r="K12838" s="83" t="str">
        <f>IFERROR(IFERROR(VLOOKUP(I12838,'DE-PARA'!B:D,3,0),VLOOKUP(I12838,'DE-PARA'!C:D,2,0)),"NÃO ENCONTRADO")</f>
        <v>Repasses Contrato de Gestão</v>
      </c>
      <c r="L12838" s="50" t="str">
        <f>VLOOKUP(K12838,'Base -Receita-Despesa'!$B:$AS,1,FALSE)</f>
        <v>Repasses Contrato de Gestão</v>
      </c>
    </row>
    <row r="12839" spans="1:12" x14ac:dyDescent="0.3">
      <c r="A12839" s="82" t="str">
        <f t="shared" si="400"/>
        <v>2019</v>
      </c>
      <c r="B12839" s="260" t="s">
        <v>2240</v>
      </c>
      <c r="C12839" s="261" t="s">
        <v>138</v>
      </c>
      <c r="D12839" s="74" t="str">
        <f t="shared" si="401"/>
        <v>mar/2019</v>
      </c>
      <c r="E12839" s="264">
        <v>43536</v>
      </c>
      <c r="F12839" s="260" t="s">
        <v>1061</v>
      </c>
      <c r="G12839" s="260" t="s">
        <v>2229</v>
      </c>
      <c r="H12839" s="265" t="s">
        <v>4370</v>
      </c>
      <c r="I12839" s="265" t="s">
        <v>126</v>
      </c>
      <c r="J12839" s="266">
        <v>-500000</v>
      </c>
      <c r="K12839" s="83" t="str">
        <f>IFERROR(IFERROR(VLOOKUP(I12839,'DE-PARA'!B:D,3,0),VLOOKUP(I12839,'DE-PARA'!C:D,2,0)),"NÃO ENCONTRADO")</f>
        <v>TEV – Transferências Entre Contas (Entradas)</v>
      </c>
      <c r="L12839" s="50" t="str">
        <f>VLOOKUP(K12839,'Base -Receita-Despesa'!$B:$AS,1,FALSE)</f>
        <v>TEV – Transferências Entre Contas (Entradas)</v>
      </c>
    </row>
    <row r="12840" spans="1:12" x14ac:dyDescent="0.3">
      <c r="A12840" s="82" t="str">
        <f t="shared" si="400"/>
        <v>2019</v>
      </c>
      <c r="B12840" s="260" t="s">
        <v>2228</v>
      </c>
      <c r="C12840" s="261" t="s">
        <v>138</v>
      </c>
      <c r="D12840" s="74" t="str">
        <f t="shared" si="401"/>
        <v>mar/2019</v>
      </c>
      <c r="E12840" s="264">
        <v>43536</v>
      </c>
      <c r="F12840" s="263" t="s">
        <v>4423</v>
      </c>
      <c r="G12840" s="260" t="s">
        <v>2229</v>
      </c>
      <c r="H12840" s="265" t="s">
        <v>4459</v>
      </c>
      <c r="I12840" s="265" t="s">
        <v>540</v>
      </c>
      <c r="J12840" s="265">
        <v>-68.3</v>
      </c>
      <c r="K12840" s="83" t="str">
        <f>IFERROR(IFERROR(VLOOKUP(I12840,'DE-PARA'!B:D,3,0),VLOOKUP(I12840,'DE-PARA'!C:D,2,0)),"NÃO ENCONTRADO")</f>
        <v>Tributos, Taxas e Contribuições</v>
      </c>
      <c r="L12840" s="50" t="str">
        <f>VLOOKUP(K12840,'Base -Receita-Despesa'!$B:$AS,1,FALSE)</f>
        <v>Tributos, Taxas e Contribuições</v>
      </c>
    </row>
    <row r="12841" spans="1:12" x14ac:dyDescent="0.3">
      <c r="A12841" s="82" t="str">
        <f t="shared" si="400"/>
        <v>2019</v>
      </c>
      <c r="B12841" s="260" t="s">
        <v>2228</v>
      </c>
      <c r="C12841" s="261" t="s">
        <v>138</v>
      </c>
      <c r="D12841" s="74" t="str">
        <f t="shared" si="401"/>
        <v>mar/2019</v>
      </c>
      <c r="E12841" s="264">
        <v>43536</v>
      </c>
      <c r="F12841" s="260" t="s">
        <v>1061</v>
      </c>
      <c r="G12841" s="260" t="s">
        <v>2229</v>
      </c>
      <c r="H12841" s="265" t="s">
        <v>4371</v>
      </c>
      <c r="I12841" s="265" t="s">
        <v>2170</v>
      </c>
      <c r="J12841" s="266">
        <v>-62830.27</v>
      </c>
      <c r="K12841" s="83" t="str">
        <f>IFERROR(IFERROR(VLOOKUP(I12841,'DE-PARA'!B:D,3,0),VLOOKUP(I12841,'DE-PARA'!C:D,2,0)),"NÃO ENCONTRADO")</f>
        <v>Reembolso de Rateios(-)</v>
      </c>
      <c r="L12841" s="50" t="str">
        <f>VLOOKUP(K12841,'Base -Receita-Despesa'!$B:$AS,1,FALSE)</f>
        <v>Reembolso de Rateios(-)</v>
      </c>
    </row>
    <row r="12842" spans="1:12" x14ac:dyDescent="0.3">
      <c r="A12842" s="82" t="str">
        <f t="shared" ref="A12842:A12905" si="402">IF(K12842="NÃO ENCONTRADO",0,RIGHT(D12842,4))</f>
        <v>2019</v>
      </c>
      <c r="B12842" s="260" t="s">
        <v>2228</v>
      </c>
      <c r="C12842" s="261" t="s">
        <v>138</v>
      </c>
      <c r="D12842" s="74" t="str">
        <f t="shared" si="401"/>
        <v>mar/2019</v>
      </c>
      <c r="E12842" s="264">
        <v>43536</v>
      </c>
      <c r="F12842" s="260" t="s">
        <v>4460</v>
      </c>
      <c r="G12842" s="260" t="s">
        <v>2229</v>
      </c>
      <c r="H12842" s="265" t="s">
        <v>4460</v>
      </c>
      <c r="I12842" s="265" t="s">
        <v>141</v>
      </c>
      <c r="J12842" s="266">
        <v>-256046.64</v>
      </c>
      <c r="K12842" s="83" t="str">
        <f>IFERROR(IFERROR(VLOOKUP(I12842,'DE-PARA'!B:D,3,0),VLOOKUP(I12842,'DE-PARA'!C:D,2,0)),"NÃO ENCONTRADO")</f>
        <v>Pessoal</v>
      </c>
      <c r="L12842" s="50" t="str">
        <f>VLOOKUP(K12842,'Base -Receita-Despesa'!$B:$AS,1,FALSE)</f>
        <v>Pessoal</v>
      </c>
    </row>
    <row r="12843" spans="1:12" x14ac:dyDescent="0.3">
      <c r="A12843" s="82" t="str">
        <f t="shared" si="402"/>
        <v>2019</v>
      </c>
      <c r="B12843" s="260" t="s">
        <v>2228</v>
      </c>
      <c r="C12843" s="261" t="s">
        <v>138</v>
      </c>
      <c r="D12843" s="74" t="str">
        <f t="shared" si="401"/>
        <v>mar/2019</v>
      </c>
      <c r="E12843" s="264">
        <v>43536</v>
      </c>
      <c r="F12843" s="260" t="s">
        <v>4460</v>
      </c>
      <c r="G12843" s="260" t="s">
        <v>2229</v>
      </c>
      <c r="H12843" s="265" t="s">
        <v>3063</v>
      </c>
      <c r="I12843" s="265" t="s">
        <v>141</v>
      </c>
      <c r="J12843" s="265">
        <v>-750</v>
      </c>
      <c r="K12843" s="83" t="str">
        <f>IFERROR(IFERROR(VLOOKUP(I12843,'DE-PARA'!B:D,3,0),VLOOKUP(I12843,'DE-PARA'!C:D,2,0)),"NÃO ENCONTRADO")</f>
        <v>Pessoal</v>
      </c>
      <c r="L12843" s="50" t="str">
        <f>VLOOKUP(K12843,'Base -Receita-Despesa'!$B:$AS,1,FALSE)</f>
        <v>Pessoal</v>
      </c>
    </row>
    <row r="12844" spans="1:12" x14ac:dyDescent="0.3">
      <c r="A12844" s="82" t="str">
        <f t="shared" si="402"/>
        <v>2019</v>
      </c>
      <c r="B12844" s="260" t="s">
        <v>2228</v>
      </c>
      <c r="C12844" s="261" t="s">
        <v>138</v>
      </c>
      <c r="D12844" s="74" t="str">
        <f t="shared" si="401"/>
        <v>mar/2019</v>
      </c>
      <c r="E12844" s="264">
        <v>43536</v>
      </c>
      <c r="F12844" s="260" t="s">
        <v>1261</v>
      </c>
      <c r="G12844" s="260" t="s">
        <v>2229</v>
      </c>
      <c r="H12844" s="265" t="s">
        <v>2250</v>
      </c>
      <c r="I12844" s="265" t="s">
        <v>135</v>
      </c>
      <c r="J12844" s="265">
        <v>-9.5</v>
      </c>
      <c r="K12844" s="83" t="str">
        <f>IFERROR(IFERROR(VLOOKUP(I12844,'DE-PARA'!B:D,3,0),VLOOKUP(I12844,'DE-PARA'!C:D,2,0)),"NÃO ENCONTRADO")</f>
        <v>Outras Saídas</v>
      </c>
      <c r="L12844" s="50" t="str">
        <f>VLOOKUP(K12844,'Base -Receita-Despesa'!$B:$AS,1,FALSE)</f>
        <v>Outras Saídas</v>
      </c>
    </row>
    <row r="12845" spans="1:12" x14ac:dyDescent="0.3">
      <c r="A12845" s="82" t="str">
        <f t="shared" si="402"/>
        <v>2019</v>
      </c>
      <c r="B12845" s="260" t="s">
        <v>2228</v>
      </c>
      <c r="C12845" s="261" t="s">
        <v>138</v>
      </c>
      <c r="D12845" s="74" t="str">
        <f t="shared" si="401"/>
        <v>mar/2019</v>
      </c>
      <c r="E12845" s="264">
        <v>43536</v>
      </c>
      <c r="F12845" s="260" t="s">
        <v>1061</v>
      </c>
      <c r="G12845" s="260" t="s">
        <v>2229</v>
      </c>
      <c r="H12845" s="265" t="s">
        <v>4370</v>
      </c>
      <c r="I12845" s="265" t="s">
        <v>126</v>
      </c>
      <c r="J12845" s="266">
        <v>500000</v>
      </c>
      <c r="K12845" s="83" t="str">
        <f>IFERROR(IFERROR(VLOOKUP(I12845,'DE-PARA'!B:D,3,0),VLOOKUP(I12845,'DE-PARA'!C:D,2,0)),"NÃO ENCONTRADO")</f>
        <v>TEV – Transferências Entre Contas (Entradas)</v>
      </c>
      <c r="L12845" s="50" t="str">
        <f>VLOOKUP(K12845,'Base -Receita-Despesa'!$B:$AS,1,FALSE)</f>
        <v>TEV – Transferências Entre Contas (Entradas)</v>
      </c>
    </row>
    <row r="12846" spans="1:12" x14ac:dyDescent="0.3">
      <c r="A12846" s="82" t="str">
        <f t="shared" si="402"/>
        <v>2019</v>
      </c>
      <c r="B12846" s="260" t="s">
        <v>2240</v>
      </c>
      <c r="C12846" s="261" t="s">
        <v>138</v>
      </c>
      <c r="D12846" s="74" t="str">
        <f t="shared" si="401"/>
        <v>mar/2019</v>
      </c>
      <c r="E12846" s="264">
        <v>43537</v>
      </c>
      <c r="F12846" s="260" t="s">
        <v>1061</v>
      </c>
      <c r="G12846" s="260" t="s">
        <v>2229</v>
      </c>
      <c r="H12846" s="265" t="s">
        <v>4370</v>
      </c>
      <c r="I12846" s="265" t="s">
        <v>126</v>
      </c>
      <c r="J12846" s="266">
        <v>-333015.74</v>
      </c>
      <c r="K12846" s="83" t="str">
        <f>IFERROR(IFERROR(VLOOKUP(I12846,'DE-PARA'!B:D,3,0),VLOOKUP(I12846,'DE-PARA'!C:D,2,0)),"NÃO ENCONTRADO")</f>
        <v>TEV – Transferências Entre Contas (Entradas)</v>
      </c>
      <c r="L12846" s="50" t="str">
        <f>VLOOKUP(K12846,'Base -Receita-Despesa'!$B:$AS,1,FALSE)</f>
        <v>TEV – Transferências Entre Contas (Entradas)</v>
      </c>
    </row>
    <row r="12847" spans="1:12" x14ac:dyDescent="0.3">
      <c r="A12847" s="82" t="str">
        <f t="shared" si="402"/>
        <v>2019</v>
      </c>
      <c r="B12847" s="260" t="s">
        <v>2228</v>
      </c>
      <c r="C12847" s="261" t="s">
        <v>138</v>
      </c>
      <c r="D12847" s="74" t="str">
        <f t="shared" si="401"/>
        <v>mar/2019</v>
      </c>
      <c r="E12847" s="264">
        <v>43537</v>
      </c>
      <c r="F12847" s="260" t="s">
        <v>4460</v>
      </c>
      <c r="G12847" s="260" t="s">
        <v>2229</v>
      </c>
      <c r="H12847" s="265" t="s">
        <v>542</v>
      </c>
      <c r="I12847" s="265" t="s">
        <v>141</v>
      </c>
      <c r="J12847" s="266">
        <v>-6494.37</v>
      </c>
      <c r="K12847" s="83" t="str">
        <f>IFERROR(IFERROR(VLOOKUP(I12847,'DE-PARA'!B:D,3,0),VLOOKUP(I12847,'DE-PARA'!C:D,2,0)),"NÃO ENCONTRADO")</f>
        <v>Pessoal</v>
      </c>
      <c r="L12847" s="50" t="str">
        <f>VLOOKUP(K12847,'Base -Receita-Despesa'!$B:$AS,1,FALSE)</f>
        <v>Pessoal</v>
      </c>
    </row>
    <row r="12848" spans="1:12" x14ac:dyDescent="0.3">
      <c r="A12848" s="82" t="str">
        <f t="shared" si="402"/>
        <v>2019</v>
      </c>
      <c r="B12848" s="260" t="s">
        <v>2228</v>
      </c>
      <c r="C12848" s="261" t="s">
        <v>138</v>
      </c>
      <c r="D12848" s="74" t="str">
        <f t="shared" si="401"/>
        <v>mar/2019</v>
      </c>
      <c r="E12848" s="264">
        <v>43537</v>
      </c>
      <c r="F12848" s="260" t="s">
        <v>4374</v>
      </c>
      <c r="G12848" s="260" t="s">
        <v>2229</v>
      </c>
      <c r="H12848" s="265" t="s">
        <v>72</v>
      </c>
      <c r="I12848" s="265" t="s">
        <v>1064</v>
      </c>
      <c r="J12848" s="266">
        <v>-409654.31</v>
      </c>
      <c r="K12848" s="83" t="str">
        <f>IFERROR(IFERROR(VLOOKUP(I12848,'DE-PARA'!B:D,3,0),VLOOKUP(I12848,'DE-PARA'!C:D,2,0)),"NÃO ENCONTRADO")</f>
        <v>Saídas Da C/A Por Regates (-)</v>
      </c>
      <c r="L12848" s="50" t="str">
        <f>VLOOKUP(K12848,'Base -Receita-Despesa'!$B:$AS,1,FALSE)</f>
        <v>SAÍDAS DA C/A POR REGATES (-)</v>
      </c>
    </row>
    <row r="12849" spans="1:12" x14ac:dyDescent="0.3">
      <c r="A12849" s="82" t="str">
        <f t="shared" si="402"/>
        <v>2019</v>
      </c>
      <c r="B12849" s="260" t="s">
        <v>2228</v>
      </c>
      <c r="C12849" s="261" t="s">
        <v>138</v>
      </c>
      <c r="D12849" s="74" t="str">
        <f t="shared" si="401"/>
        <v>mar/2019</v>
      </c>
      <c r="E12849" s="264">
        <v>43537</v>
      </c>
      <c r="F12849" s="260">
        <v>10023972783</v>
      </c>
      <c r="G12849" s="260" t="s">
        <v>2229</v>
      </c>
      <c r="H12849" s="265" t="s">
        <v>2362</v>
      </c>
      <c r="I12849" s="265" t="s">
        <v>164</v>
      </c>
      <c r="J12849" s="265">
        <v>-50.12</v>
      </c>
      <c r="K12849" s="83" t="str">
        <f>IFERROR(IFERROR(VLOOKUP(I12849,'DE-PARA'!B:D,3,0),VLOOKUP(I12849,'DE-PARA'!C:D,2,0)),"NÃO ENCONTRADO")</f>
        <v>Concessionárias (água, luz e telefone)</v>
      </c>
      <c r="L12849" s="50" t="str">
        <f>VLOOKUP(K12849,'Base -Receita-Despesa'!$B:$AS,1,FALSE)</f>
        <v>Concessionárias (água, luz e telefone)</v>
      </c>
    </row>
    <row r="12850" spans="1:12" x14ac:dyDescent="0.3">
      <c r="A12850" s="82" t="str">
        <f t="shared" si="402"/>
        <v>2019</v>
      </c>
      <c r="B12850" s="260" t="s">
        <v>2228</v>
      </c>
      <c r="C12850" s="261" t="s">
        <v>138</v>
      </c>
      <c r="D12850" s="74" t="str">
        <f t="shared" si="401"/>
        <v>mar/2019</v>
      </c>
      <c r="E12850" s="264">
        <v>43537</v>
      </c>
      <c r="F12850" s="260">
        <v>3</v>
      </c>
      <c r="G12850" s="260" t="s">
        <v>2229</v>
      </c>
      <c r="H12850" s="265" t="s">
        <v>4379</v>
      </c>
      <c r="I12850" s="265" t="s">
        <v>2177</v>
      </c>
      <c r="J12850" s="266">
        <v>-18000</v>
      </c>
      <c r="K12850" s="83" t="str">
        <f>IFERROR(IFERROR(VLOOKUP(I12850,'DE-PARA'!B:D,3,0),VLOOKUP(I12850,'DE-PARA'!C:D,2,0)),"NÃO ENCONTRADO")</f>
        <v>Pessoal</v>
      </c>
      <c r="L12850" s="50" t="str">
        <f>VLOOKUP(K12850,'Base -Receita-Despesa'!$B:$AS,1,FALSE)</f>
        <v>Pessoal</v>
      </c>
    </row>
    <row r="12851" spans="1:12" x14ac:dyDescent="0.3">
      <c r="A12851" s="82" t="str">
        <f t="shared" si="402"/>
        <v>2019</v>
      </c>
      <c r="B12851" s="260" t="s">
        <v>2228</v>
      </c>
      <c r="C12851" s="261" t="s">
        <v>138</v>
      </c>
      <c r="D12851" s="74" t="str">
        <f t="shared" si="401"/>
        <v>mar/2019</v>
      </c>
      <c r="E12851" s="264">
        <v>43537</v>
      </c>
      <c r="F12851" s="260" t="s">
        <v>4460</v>
      </c>
      <c r="G12851" s="260" t="s">
        <v>2229</v>
      </c>
      <c r="H12851" s="265" t="s">
        <v>4461</v>
      </c>
      <c r="I12851" s="265" t="s">
        <v>141</v>
      </c>
      <c r="J12851" s="266">
        <v>-1463.06</v>
      </c>
      <c r="K12851" s="83" t="str">
        <f>IFERROR(IFERROR(VLOOKUP(I12851,'DE-PARA'!B:D,3,0),VLOOKUP(I12851,'DE-PARA'!C:D,2,0)),"NÃO ENCONTRADO")</f>
        <v>Pessoal</v>
      </c>
      <c r="L12851" s="50" t="str">
        <f>VLOOKUP(K12851,'Base -Receita-Despesa'!$B:$AS,1,FALSE)</f>
        <v>Pessoal</v>
      </c>
    </row>
    <row r="12852" spans="1:12" x14ac:dyDescent="0.3">
      <c r="A12852" s="82" t="str">
        <f t="shared" si="402"/>
        <v>2019</v>
      </c>
      <c r="B12852" s="260" t="s">
        <v>2228</v>
      </c>
      <c r="C12852" s="261" t="s">
        <v>138</v>
      </c>
      <c r="D12852" s="74" t="str">
        <f t="shared" si="401"/>
        <v>mar/2019</v>
      </c>
      <c r="E12852" s="264">
        <v>43537</v>
      </c>
      <c r="F12852" s="260" t="s">
        <v>4460</v>
      </c>
      <c r="G12852" s="260" t="s">
        <v>2229</v>
      </c>
      <c r="H12852" s="265" t="s">
        <v>4416</v>
      </c>
      <c r="I12852" s="265" t="s">
        <v>141</v>
      </c>
      <c r="J12852" s="266">
        <v>-1410.7</v>
      </c>
      <c r="K12852" s="83" t="str">
        <f>IFERROR(IFERROR(VLOOKUP(I12852,'DE-PARA'!B:D,3,0),VLOOKUP(I12852,'DE-PARA'!C:D,2,0)),"NÃO ENCONTRADO")</f>
        <v>Pessoal</v>
      </c>
      <c r="L12852" s="50" t="str">
        <f>VLOOKUP(K12852,'Base -Receita-Despesa'!$B:$AS,1,FALSE)</f>
        <v>Pessoal</v>
      </c>
    </row>
    <row r="12853" spans="1:12" x14ac:dyDescent="0.3">
      <c r="A12853" s="82" t="str">
        <f t="shared" si="402"/>
        <v>2019</v>
      </c>
      <c r="B12853" s="260" t="s">
        <v>2228</v>
      </c>
      <c r="C12853" s="261" t="s">
        <v>138</v>
      </c>
      <c r="D12853" s="74" t="str">
        <f t="shared" si="401"/>
        <v>mar/2019</v>
      </c>
      <c r="E12853" s="264">
        <v>43537</v>
      </c>
      <c r="F12853" s="260" t="s">
        <v>4460</v>
      </c>
      <c r="G12853" s="260" t="s">
        <v>2229</v>
      </c>
      <c r="H12853" s="265" t="s">
        <v>4419</v>
      </c>
      <c r="I12853" s="265" t="s">
        <v>141</v>
      </c>
      <c r="J12853" s="266">
        <v>-1257.9100000000001</v>
      </c>
      <c r="K12853" s="83" t="str">
        <f>IFERROR(IFERROR(VLOOKUP(I12853,'DE-PARA'!B:D,3,0),VLOOKUP(I12853,'DE-PARA'!C:D,2,0)),"NÃO ENCONTRADO")</f>
        <v>Pessoal</v>
      </c>
      <c r="L12853" s="50" t="str">
        <f>VLOOKUP(K12853,'Base -Receita-Despesa'!$B:$AS,1,FALSE)</f>
        <v>Pessoal</v>
      </c>
    </row>
    <row r="12854" spans="1:12" x14ac:dyDescent="0.3">
      <c r="A12854" s="82" t="str">
        <f t="shared" si="402"/>
        <v>2019</v>
      </c>
      <c r="B12854" s="260" t="s">
        <v>2228</v>
      </c>
      <c r="C12854" s="261" t="s">
        <v>138</v>
      </c>
      <c r="D12854" s="74" t="str">
        <f t="shared" si="401"/>
        <v>mar/2019</v>
      </c>
      <c r="E12854" s="264">
        <v>43537</v>
      </c>
      <c r="F12854" s="260">
        <v>31</v>
      </c>
      <c r="G12854" s="260" t="s">
        <v>2229</v>
      </c>
      <c r="H12854" s="265" t="s">
        <v>3189</v>
      </c>
      <c r="I12854" s="265" t="s">
        <v>2176</v>
      </c>
      <c r="J12854" s="266">
        <v>-68284.06</v>
      </c>
      <c r="K12854" s="83" t="str">
        <f>IFERROR(IFERROR(VLOOKUP(I12854,'DE-PARA'!B:D,3,0),VLOOKUP(I12854,'DE-PARA'!C:D,2,0)),"NÃO ENCONTRADO")</f>
        <v>Pessoal</v>
      </c>
      <c r="L12854" s="50" t="str">
        <f>VLOOKUP(K12854,'Base -Receita-Despesa'!$B:$AS,1,FALSE)</f>
        <v>Pessoal</v>
      </c>
    </row>
    <row r="12855" spans="1:12" x14ac:dyDescent="0.3">
      <c r="A12855" s="82" t="str">
        <f t="shared" si="402"/>
        <v>2019</v>
      </c>
      <c r="B12855" s="260" t="s">
        <v>2228</v>
      </c>
      <c r="C12855" s="261" t="s">
        <v>138</v>
      </c>
      <c r="D12855" s="74" t="str">
        <f t="shared" si="401"/>
        <v>mar/2019</v>
      </c>
      <c r="E12855" s="264">
        <v>43537</v>
      </c>
      <c r="F12855" s="260">
        <v>8.12500000123472E+16</v>
      </c>
      <c r="G12855" s="260" t="s">
        <v>2229</v>
      </c>
      <c r="H12855" s="265" t="s">
        <v>3363</v>
      </c>
      <c r="I12855" s="265" t="s">
        <v>2214</v>
      </c>
      <c r="J12855" s="265">
        <v>-158.19999999999999</v>
      </c>
      <c r="K12855" s="83" t="str">
        <f>IFERROR(IFERROR(VLOOKUP(I12855,'DE-PARA'!B:D,3,0),VLOOKUP(I12855,'DE-PARA'!C:D,2,0)),"NÃO ENCONTRADO")</f>
        <v>Outras Saídas</v>
      </c>
      <c r="L12855" s="50" t="str">
        <f>VLOOKUP(K12855,'Base -Receita-Despesa'!$B:$AS,1,FALSE)</f>
        <v>Outras Saídas</v>
      </c>
    </row>
    <row r="12856" spans="1:12" x14ac:dyDescent="0.3">
      <c r="A12856" s="82" t="str">
        <f t="shared" si="402"/>
        <v>2019</v>
      </c>
      <c r="B12856" s="260" t="s">
        <v>2228</v>
      </c>
      <c r="C12856" s="261" t="s">
        <v>138</v>
      </c>
      <c r="D12856" s="74" t="str">
        <f t="shared" si="401"/>
        <v>mar/2019</v>
      </c>
      <c r="E12856" s="264">
        <v>43537</v>
      </c>
      <c r="F12856" s="260" t="s">
        <v>1070</v>
      </c>
      <c r="G12856" s="260" t="s">
        <v>2229</v>
      </c>
      <c r="H12856" s="265" t="s">
        <v>1071</v>
      </c>
      <c r="I12856" s="265" t="s">
        <v>2237</v>
      </c>
      <c r="J12856" s="265">
        <v>556.66</v>
      </c>
      <c r="K12856" s="83" t="str">
        <f>IFERROR(IFERROR(VLOOKUP(I12856,'DE-PARA'!B:D,3,0),VLOOKUP(I12856,'DE-PARA'!C:D,2,0)),"NÃO ENCONTRADO")</f>
        <v>Entrada Conta Aplicação (+)</v>
      </c>
      <c r="L12856" s="50" t="str">
        <f>VLOOKUP(K12856,'Base -Receita-Despesa'!$B:$AS,1,FALSE)</f>
        <v>ENTRADA CONTA APLICAÇÃO (+)</v>
      </c>
    </row>
    <row r="12857" spans="1:12" x14ac:dyDescent="0.3">
      <c r="A12857" s="82" t="str">
        <f t="shared" si="402"/>
        <v>2019</v>
      </c>
      <c r="B12857" s="260" t="s">
        <v>2228</v>
      </c>
      <c r="C12857" s="261" t="s">
        <v>138</v>
      </c>
      <c r="D12857" s="74" t="str">
        <f t="shared" si="401"/>
        <v>mar/2019</v>
      </c>
      <c r="E12857" s="264">
        <v>43537</v>
      </c>
      <c r="F12857" s="260">
        <v>120</v>
      </c>
      <c r="G12857" s="260" t="s">
        <v>2229</v>
      </c>
      <c r="H12857" s="265" t="s">
        <v>3270</v>
      </c>
      <c r="I12857" s="265" t="s">
        <v>2177</v>
      </c>
      <c r="J12857" s="266">
        <v>-6500</v>
      </c>
      <c r="K12857" s="83" t="str">
        <f>IFERROR(IFERROR(VLOOKUP(I12857,'DE-PARA'!B:D,3,0),VLOOKUP(I12857,'DE-PARA'!C:D,2,0)),"NÃO ENCONTRADO")</f>
        <v>Pessoal</v>
      </c>
      <c r="L12857" s="50" t="str">
        <f>VLOOKUP(K12857,'Base -Receita-Despesa'!$B:$AS,1,FALSE)</f>
        <v>Pessoal</v>
      </c>
    </row>
    <row r="12858" spans="1:12" x14ac:dyDescent="0.3">
      <c r="A12858" s="82" t="str">
        <f t="shared" si="402"/>
        <v>2019</v>
      </c>
      <c r="B12858" s="260" t="s">
        <v>2228</v>
      </c>
      <c r="C12858" s="261" t="s">
        <v>138</v>
      </c>
      <c r="D12858" s="74" t="str">
        <f t="shared" si="401"/>
        <v>mar/2019</v>
      </c>
      <c r="E12858" s="264">
        <v>43537</v>
      </c>
      <c r="F12858" s="260" t="s">
        <v>1261</v>
      </c>
      <c r="G12858" s="260" t="s">
        <v>2229</v>
      </c>
      <c r="H12858" s="265" t="s">
        <v>2250</v>
      </c>
      <c r="I12858" s="265" t="s">
        <v>135</v>
      </c>
      <c r="J12858" s="265">
        <v>-9.5</v>
      </c>
      <c r="K12858" s="83" t="str">
        <f>IFERROR(IFERROR(VLOOKUP(I12858,'DE-PARA'!B:D,3,0),VLOOKUP(I12858,'DE-PARA'!C:D,2,0)),"NÃO ENCONTRADO")</f>
        <v>Outras Saídas</v>
      </c>
      <c r="L12858" s="50" t="str">
        <f>VLOOKUP(K12858,'Base -Receita-Despesa'!$B:$AS,1,FALSE)</f>
        <v>Outras Saídas</v>
      </c>
    </row>
    <row r="12859" spans="1:12" x14ac:dyDescent="0.3">
      <c r="A12859" s="82" t="str">
        <f t="shared" si="402"/>
        <v>2019</v>
      </c>
      <c r="B12859" s="260" t="s">
        <v>2228</v>
      </c>
      <c r="C12859" s="261" t="s">
        <v>138</v>
      </c>
      <c r="D12859" s="74" t="str">
        <f t="shared" si="401"/>
        <v>mar/2019</v>
      </c>
      <c r="E12859" s="264">
        <v>43537</v>
      </c>
      <c r="F12859" s="260" t="s">
        <v>1261</v>
      </c>
      <c r="G12859" s="260" t="s">
        <v>2229</v>
      </c>
      <c r="H12859" s="265" t="s">
        <v>2250</v>
      </c>
      <c r="I12859" s="265" t="s">
        <v>135</v>
      </c>
      <c r="J12859" s="265">
        <v>-9.5</v>
      </c>
      <c r="K12859" s="83" t="str">
        <f>IFERROR(IFERROR(VLOOKUP(I12859,'DE-PARA'!B:D,3,0),VLOOKUP(I12859,'DE-PARA'!C:D,2,0)),"NÃO ENCONTRADO")</f>
        <v>Outras Saídas</v>
      </c>
      <c r="L12859" s="50" t="str">
        <f>VLOOKUP(K12859,'Base -Receita-Despesa'!$B:$AS,1,FALSE)</f>
        <v>Outras Saídas</v>
      </c>
    </row>
    <row r="12860" spans="1:12" x14ac:dyDescent="0.3">
      <c r="A12860" s="82" t="str">
        <f t="shared" si="402"/>
        <v>2019</v>
      </c>
      <c r="B12860" s="260" t="s">
        <v>2228</v>
      </c>
      <c r="C12860" s="261" t="s">
        <v>138</v>
      </c>
      <c r="D12860" s="74" t="str">
        <f t="shared" si="401"/>
        <v>mar/2019</v>
      </c>
      <c r="E12860" s="264">
        <v>43537</v>
      </c>
      <c r="F12860" s="260" t="s">
        <v>1261</v>
      </c>
      <c r="G12860" s="260" t="s">
        <v>2229</v>
      </c>
      <c r="H12860" s="265" t="s">
        <v>2250</v>
      </c>
      <c r="I12860" s="265" t="s">
        <v>135</v>
      </c>
      <c r="J12860" s="265">
        <v>-9.5</v>
      </c>
      <c r="K12860" s="83" t="str">
        <f>IFERROR(IFERROR(VLOOKUP(I12860,'DE-PARA'!B:D,3,0),VLOOKUP(I12860,'DE-PARA'!C:D,2,0)),"NÃO ENCONTRADO")</f>
        <v>Outras Saídas</v>
      </c>
      <c r="L12860" s="50" t="str">
        <f>VLOOKUP(K12860,'Base -Receita-Despesa'!$B:$AS,1,FALSE)</f>
        <v>Outras Saídas</v>
      </c>
    </row>
    <row r="12861" spans="1:12" x14ac:dyDescent="0.3">
      <c r="A12861" s="82" t="str">
        <f t="shared" si="402"/>
        <v>2019</v>
      </c>
      <c r="B12861" s="260" t="s">
        <v>2228</v>
      </c>
      <c r="C12861" s="261" t="s">
        <v>138</v>
      </c>
      <c r="D12861" s="74" t="str">
        <f t="shared" si="401"/>
        <v>mar/2019</v>
      </c>
      <c r="E12861" s="264">
        <v>43537</v>
      </c>
      <c r="F12861" s="260" t="s">
        <v>1061</v>
      </c>
      <c r="G12861" s="260" t="s">
        <v>2229</v>
      </c>
      <c r="H12861" s="265" t="s">
        <v>4370</v>
      </c>
      <c r="I12861" s="265" t="s">
        <v>126</v>
      </c>
      <c r="J12861" s="266">
        <v>333015.74</v>
      </c>
      <c r="K12861" s="83" t="str">
        <f>IFERROR(IFERROR(VLOOKUP(I12861,'DE-PARA'!B:D,3,0),VLOOKUP(I12861,'DE-PARA'!C:D,2,0)),"NÃO ENCONTRADO")</f>
        <v>TEV – Transferências Entre Contas (Entradas)</v>
      </c>
      <c r="L12861" s="50" t="str">
        <f>VLOOKUP(K12861,'Base -Receita-Despesa'!$B:$AS,1,FALSE)</f>
        <v>TEV – Transferências Entre Contas (Entradas)</v>
      </c>
    </row>
    <row r="12862" spans="1:12" x14ac:dyDescent="0.3">
      <c r="A12862" s="82" t="str">
        <f t="shared" si="402"/>
        <v>2019</v>
      </c>
      <c r="B12862" s="260" t="s">
        <v>2228</v>
      </c>
      <c r="C12862" s="261" t="s">
        <v>138</v>
      </c>
      <c r="D12862" s="74" t="str">
        <f t="shared" si="401"/>
        <v>mar/2019</v>
      </c>
      <c r="E12862" s="264">
        <v>43537</v>
      </c>
      <c r="F12862" s="260">
        <v>324895060</v>
      </c>
      <c r="G12862" s="260" t="s">
        <v>2229</v>
      </c>
      <c r="H12862" s="265" t="s">
        <v>3126</v>
      </c>
      <c r="I12862" s="265" t="s">
        <v>190</v>
      </c>
      <c r="J12862" s="265">
        <v>-281.56</v>
      </c>
      <c r="K12862" s="83" t="str">
        <f>IFERROR(IFERROR(VLOOKUP(I12862,'DE-PARA'!B:D,3,0),VLOOKUP(I12862,'DE-PARA'!C:D,2,0)),"NÃO ENCONTRADO")</f>
        <v>Concessionárias (água, luz e telefone)</v>
      </c>
      <c r="L12862" s="50" t="str">
        <f>VLOOKUP(K12862,'Base -Receita-Despesa'!$B:$AS,1,FALSE)</f>
        <v>Concessionárias (água, luz e telefone)</v>
      </c>
    </row>
    <row r="12863" spans="1:12" x14ac:dyDescent="0.3">
      <c r="A12863" s="82" t="str">
        <f t="shared" si="402"/>
        <v>2019</v>
      </c>
      <c r="B12863" s="260" t="s">
        <v>2228</v>
      </c>
      <c r="C12863" s="261" t="s">
        <v>138</v>
      </c>
      <c r="D12863" s="74" t="str">
        <f t="shared" si="401"/>
        <v>mar/2019</v>
      </c>
      <c r="E12863" s="264">
        <v>43537</v>
      </c>
      <c r="F12863" s="260">
        <v>326329706</v>
      </c>
      <c r="G12863" s="260" t="s">
        <v>2229</v>
      </c>
      <c r="H12863" s="265" t="s">
        <v>3126</v>
      </c>
      <c r="I12863" s="265" t="s">
        <v>190</v>
      </c>
      <c r="J12863" s="265">
        <v>-75.290000000000006</v>
      </c>
      <c r="K12863" s="83" t="str">
        <f>IFERROR(IFERROR(VLOOKUP(I12863,'DE-PARA'!B:D,3,0),VLOOKUP(I12863,'DE-PARA'!C:D,2,0)),"NÃO ENCONTRADO")</f>
        <v>Concessionárias (água, luz e telefone)</v>
      </c>
      <c r="L12863" s="50" t="str">
        <f>VLOOKUP(K12863,'Base -Receita-Despesa'!$B:$AS,1,FALSE)</f>
        <v>Concessionárias (água, luz e telefone)</v>
      </c>
    </row>
    <row r="12864" spans="1:12" x14ac:dyDescent="0.3">
      <c r="A12864" s="82" t="str">
        <f t="shared" si="402"/>
        <v>2019</v>
      </c>
      <c r="B12864" s="260" t="s">
        <v>2228</v>
      </c>
      <c r="C12864" s="261" t="s">
        <v>138</v>
      </c>
      <c r="D12864" s="74" t="str">
        <f t="shared" si="401"/>
        <v>mar/2019</v>
      </c>
      <c r="E12864" s="264">
        <v>43537</v>
      </c>
      <c r="F12864" s="260" t="s">
        <v>2326</v>
      </c>
      <c r="G12864" s="260" t="s">
        <v>2229</v>
      </c>
      <c r="H12864" s="265" t="s">
        <v>2572</v>
      </c>
      <c r="I12864" s="265" t="s">
        <v>2209</v>
      </c>
      <c r="J12864" s="265">
        <v>-209.61</v>
      </c>
      <c r="K12864" s="83" t="str">
        <f>IFERROR(IFERROR(VLOOKUP(I12864,'DE-PARA'!B:D,3,0),VLOOKUP(I12864,'DE-PARA'!C:D,2,0)),"NÃO ENCONTRADO")</f>
        <v>Despesas com Viagens</v>
      </c>
      <c r="L12864" s="50" t="str">
        <f>VLOOKUP(K12864,'Base -Receita-Despesa'!$B:$AS,1,FALSE)</f>
        <v>Despesas com Viagens</v>
      </c>
    </row>
    <row r="12865" spans="1:12" x14ac:dyDescent="0.3">
      <c r="A12865" s="82" t="str">
        <f t="shared" si="402"/>
        <v>2019</v>
      </c>
      <c r="B12865" s="260" t="s">
        <v>2228</v>
      </c>
      <c r="C12865" s="261" t="s">
        <v>138</v>
      </c>
      <c r="D12865" s="74" t="str">
        <f t="shared" si="401"/>
        <v>mar/2019</v>
      </c>
      <c r="E12865" s="264">
        <v>43538</v>
      </c>
      <c r="F12865" s="260">
        <v>2250652</v>
      </c>
      <c r="G12865" s="260" t="s">
        <v>2229</v>
      </c>
      <c r="H12865" s="265" t="s">
        <v>2684</v>
      </c>
      <c r="I12865" s="265" t="s">
        <v>145</v>
      </c>
      <c r="J12865" s="266">
        <v>-2562.9499999999998</v>
      </c>
      <c r="K12865" s="83" t="str">
        <f>IFERROR(IFERROR(VLOOKUP(I12865,'DE-PARA'!B:D,3,0),VLOOKUP(I12865,'DE-PARA'!C:D,2,0)),"NÃO ENCONTRADO")</f>
        <v>Serviços</v>
      </c>
      <c r="L12865" s="50" t="str">
        <f>VLOOKUP(K12865,'Base -Receita-Despesa'!$B:$AS,1,FALSE)</f>
        <v>Serviços</v>
      </c>
    </row>
    <row r="12866" spans="1:12" x14ac:dyDescent="0.3">
      <c r="A12866" s="82" t="str">
        <f t="shared" si="402"/>
        <v>2019</v>
      </c>
      <c r="B12866" s="260" t="s">
        <v>2228</v>
      </c>
      <c r="C12866" s="261" t="s">
        <v>138</v>
      </c>
      <c r="D12866" s="74" t="str">
        <f t="shared" si="401"/>
        <v>mar/2019</v>
      </c>
      <c r="E12866" s="264">
        <v>43538</v>
      </c>
      <c r="F12866" s="260">
        <v>6980</v>
      </c>
      <c r="G12866" s="260" t="s">
        <v>2229</v>
      </c>
      <c r="H12866" s="265" t="s">
        <v>202</v>
      </c>
      <c r="I12866" s="265" t="s">
        <v>2209</v>
      </c>
      <c r="J12866" s="266">
        <v>-8148.69</v>
      </c>
      <c r="K12866" s="83" t="str">
        <f>IFERROR(IFERROR(VLOOKUP(I12866,'DE-PARA'!B:D,3,0),VLOOKUP(I12866,'DE-PARA'!C:D,2,0)),"NÃO ENCONTRADO")</f>
        <v>Despesas com Viagens</v>
      </c>
      <c r="L12866" s="50" t="str">
        <f>VLOOKUP(K12866,'Base -Receita-Despesa'!$B:$AS,1,FALSE)</f>
        <v>Despesas com Viagens</v>
      </c>
    </row>
    <row r="12867" spans="1:12" x14ac:dyDescent="0.3">
      <c r="A12867" s="82" t="str">
        <f t="shared" si="402"/>
        <v>2019</v>
      </c>
      <c r="B12867" s="260" t="s">
        <v>2228</v>
      </c>
      <c r="C12867" s="261" t="s">
        <v>138</v>
      </c>
      <c r="D12867" s="74" t="str">
        <f t="shared" si="401"/>
        <v>mar/2019</v>
      </c>
      <c r="E12867" s="264">
        <v>43538</v>
      </c>
      <c r="F12867" s="260" t="s">
        <v>1261</v>
      </c>
      <c r="G12867" s="260" t="s">
        <v>2229</v>
      </c>
      <c r="H12867" s="265" t="s">
        <v>262</v>
      </c>
      <c r="I12867" s="265" t="s">
        <v>135</v>
      </c>
      <c r="J12867" s="265">
        <v>-124.23</v>
      </c>
      <c r="K12867" s="83" t="str">
        <f>IFERROR(IFERROR(VLOOKUP(I12867,'DE-PARA'!B:D,3,0),VLOOKUP(I12867,'DE-PARA'!C:D,2,0)),"NÃO ENCONTRADO")</f>
        <v>Outras Saídas</v>
      </c>
      <c r="L12867" s="50" t="str">
        <f>VLOOKUP(K12867,'Base -Receita-Despesa'!$B:$AS,1,FALSE)</f>
        <v>Outras Saídas</v>
      </c>
    </row>
    <row r="12868" spans="1:12" x14ac:dyDescent="0.3">
      <c r="A12868" s="82" t="str">
        <f t="shared" si="402"/>
        <v>2019</v>
      </c>
      <c r="B12868" s="260" t="s">
        <v>2228</v>
      </c>
      <c r="C12868" s="261" t="s">
        <v>138</v>
      </c>
      <c r="D12868" s="74" t="str">
        <f t="shared" ref="D12868:D12931" si="403">TEXT(E12868,"mmm/aaaa")</f>
        <v>mar/2019</v>
      </c>
      <c r="E12868" s="264">
        <v>43538</v>
      </c>
      <c r="F12868" s="260" t="s">
        <v>1061</v>
      </c>
      <c r="G12868" s="260" t="s">
        <v>2229</v>
      </c>
      <c r="H12868" s="265" t="s">
        <v>4371</v>
      </c>
      <c r="I12868" s="265" t="s">
        <v>2170</v>
      </c>
      <c r="J12868" s="266">
        <v>-17489.93</v>
      </c>
      <c r="K12868" s="83" t="str">
        <f>IFERROR(IFERROR(VLOOKUP(I12868,'DE-PARA'!B:D,3,0),VLOOKUP(I12868,'DE-PARA'!C:D,2,0)),"NÃO ENCONTRADO")</f>
        <v>Reembolso de Rateios(-)</v>
      </c>
      <c r="L12868" s="50" t="str">
        <f>VLOOKUP(K12868,'Base -Receita-Despesa'!$B:$AS,1,FALSE)</f>
        <v>Reembolso de Rateios(-)</v>
      </c>
    </row>
    <row r="12869" spans="1:12" x14ac:dyDescent="0.3">
      <c r="A12869" s="82" t="str">
        <f t="shared" si="402"/>
        <v>2019</v>
      </c>
      <c r="B12869" s="260" t="s">
        <v>2228</v>
      </c>
      <c r="C12869" s="261" t="s">
        <v>138</v>
      </c>
      <c r="D12869" s="74" t="str">
        <f t="shared" si="403"/>
        <v>mar/2019</v>
      </c>
      <c r="E12869" s="264">
        <v>43538</v>
      </c>
      <c r="F12869" s="260" t="s">
        <v>4460</v>
      </c>
      <c r="G12869" s="260" t="s">
        <v>2229</v>
      </c>
      <c r="H12869" s="265" t="s">
        <v>4414</v>
      </c>
      <c r="I12869" s="265" t="s">
        <v>141</v>
      </c>
      <c r="J12869" s="266">
        <v>-1410.7</v>
      </c>
      <c r="K12869" s="83" t="str">
        <f>IFERROR(IFERROR(VLOOKUP(I12869,'DE-PARA'!B:D,3,0),VLOOKUP(I12869,'DE-PARA'!C:D,2,0)),"NÃO ENCONTRADO")</f>
        <v>Pessoal</v>
      </c>
      <c r="L12869" s="50" t="str">
        <f>VLOOKUP(K12869,'Base -Receita-Despesa'!$B:$AS,1,FALSE)</f>
        <v>Pessoal</v>
      </c>
    </row>
    <row r="12870" spans="1:12" x14ac:dyDescent="0.3">
      <c r="A12870" s="82" t="str">
        <f t="shared" si="402"/>
        <v>2019</v>
      </c>
      <c r="B12870" s="260" t="s">
        <v>2228</v>
      </c>
      <c r="C12870" s="261" t="s">
        <v>138</v>
      </c>
      <c r="D12870" s="74" t="str">
        <f t="shared" si="403"/>
        <v>mar/2019</v>
      </c>
      <c r="E12870" s="264">
        <v>43538</v>
      </c>
      <c r="F12870" s="260">
        <v>35820</v>
      </c>
      <c r="G12870" s="260" t="s">
        <v>2229</v>
      </c>
      <c r="H12870" s="265" t="s">
        <v>4380</v>
      </c>
      <c r="I12870" s="265" t="s">
        <v>120</v>
      </c>
      <c r="J12870" s="266">
        <v>-1500</v>
      </c>
      <c r="K12870" s="83" t="str">
        <f>IFERROR(IFERROR(VLOOKUP(I12870,'DE-PARA'!B:D,3,0),VLOOKUP(I12870,'DE-PARA'!C:D,2,0)),"NÃO ENCONTRADO")</f>
        <v>Serviços</v>
      </c>
      <c r="L12870" s="50" t="str">
        <f>VLOOKUP(K12870,'Base -Receita-Despesa'!$B:$AS,1,FALSE)</f>
        <v>Serviços</v>
      </c>
    </row>
    <row r="12871" spans="1:12" x14ac:dyDescent="0.3">
      <c r="A12871" s="82" t="str">
        <f t="shared" si="402"/>
        <v>2019</v>
      </c>
      <c r="B12871" s="260" t="s">
        <v>2228</v>
      </c>
      <c r="C12871" s="261" t="s">
        <v>138</v>
      </c>
      <c r="D12871" s="74" t="str">
        <f t="shared" si="403"/>
        <v>mar/2019</v>
      </c>
      <c r="E12871" s="264">
        <v>43538</v>
      </c>
      <c r="F12871" s="260">
        <v>31</v>
      </c>
      <c r="G12871" s="260" t="s">
        <v>2229</v>
      </c>
      <c r="H12871" s="265" t="s">
        <v>3189</v>
      </c>
      <c r="I12871" s="265" t="s">
        <v>2176</v>
      </c>
      <c r="J12871" s="266">
        <v>-80000</v>
      </c>
      <c r="K12871" s="83" t="str">
        <f>IFERROR(IFERROR(VLOOKUP(I12871,'DE-PARA'!B:D,3,0),VLOOKUP(I12871,'DE-PARA'!C:D,2,0)),"NÃO ENCONTRADO")</f>
        <v>Pessoal</v>
      </c>
      <c r="L12871" s="50" t="str">
        <f>VLOOKUP(K12871,'Base -Receita-Despesa'!$B:$AS,1,FALSE)</f>
        <v>Pessoal</v>
      </c>
    </row>
    <row r="12872" spans="1:12" x14ac:dyDescent="0.3">
      <c r="A12872" s="82" t="str">
        <f t="shared" si="402"/>
        <v>2019</v>
      </c>
      <c r="B12872" s="260" t="s">
        <v>2228</v>
      </c>
      <c r="C12872" s="261" t="s">
        <v>138</v>
      </c>
      <c r="D12872" s="74" t="str">
        <f t="shared" si="403"/>
        <v>mar/2019</v>
      </c>
      <c r="E12872" s="264">
        <v>43538</v>
      </c>
      <c r="F12872" s="260">
        <v>24</v>
      </c>
      <c r="G12872" s="260" t="s">
        <v>2229</v>
      </c>
      <c r="H12872" s="265" t="s">
        <v>3189</v>
      </c>
      <c r="I12872" s="265" t="s">
        <v>2176</v>
      </c>
      <c r="J12872" s="266">
        <v>-296153.53000000003</v>
      </c>
      <c r="K12872" s="83" t="str">
        <f>IFERROR(IFERROR(VLOOKUP(I12872,'DE-PARA'!B:D,3,0),VLOOKUP(I12872,'DE-PARA'!C:D,2,0)),"NÃO ENCONTRADO")</f>
        <v>Pessoal</v>
      </c>
      <c r="L12872" s="50" t="str">
        <f>VLOOKUP(K12872,'Base -Receita-Despesa'!$B:$AS,1,FALSE)</f>
        <v>Pessoal</v>
      </c>
    </row>
    <row r="12873" spans="1:12" x14ac:dyDescent="0.3">
      <c r="A12873" s="82" t="str">
        <f t="shared" si="402"/>
        <v>2019</v>
      </c>
      <c r="B12873" s="260" t="s">
        <v>2228</v>
      </c>
      <c r="C12873" s="261" t="s">
        <v>138</v>
      </c>
      <c r="D12873" s="74" t="str">
        <f t="shared" si="403"/>
        <v>mar/2019</v>
      </c>
      <c r="E12873" s="264">
        <v>43538</v>
      </c>
      <c r="F12873" s="260" t="s">
        <v>1070</v>
      </c>
      <c r="G12873" s="260" t="s">
        <v>2229</v>
      </c>
      <c r="H12873" s="265" t="s">
        <v>1071</v>
      </c>
      <c r="I12873" s="265" t="s">
        <v>2237</v>
      </c>
      <c r="J12873" s="266">
        <v>408510.29</v>
      </c>
      <c r="K12873" s="83" t="str">
        <f>IFERROR(IFERROR(VLOOKUP(I12873,'DE-PARA'!B:D,3,0),VLOOKUP(I12873,'DE-PARA'!C:D,2,0)),"NÃO ENCONTRADO")</f>
        <v>Entrada Conta Aplicação (+)</v>
      </c>
      <c r="L12873" s="50" t="str">
        <f>VLOOKUP(K12873,'Base -Receita-Despesa'!$B:$AS,1,FALSE)</f>
        <v>ENTRADA CONTA APLICAÇÃO (+)</v>
      </c>
    </row>
    <row r="12874" spans="1:12" x14ac:dyDescent="0.3">
      <c r="A12874" s="82" t="str">
        <f t="shared" si="402"/>
        <v>2019</v>
      </c>
      <c r="B12874" s="260" t="s">
        <v>2228</v>
      </c>
      <c r="C12874" s="261" t="s">
        <v>138</v>
      </c>
      <c r="D12874" s="74" t="str">
        <f t="shared" si="403"/>
        <v>mar/2019</v>
      </c>
      <c r="E12874" s="264">
        <v>43538</v>
      </c>
      <c r="F12874" s="260" t="s">
        <v>1261</v>
      </c>
      <c r="G12874" s="260" t="s">
        <v>2229</v>
      </c>
      <c r="H12874" s="265" t="s">
        <v>2250</v>
      </c>
      <c r="I12874" s="265" t="s">
        <v>135</v>
      </c>
      <c r="J12874" s="265">
        <v>-9.5</v>
      </c>
      <c r="K12874" s="83" t="str">
        <f>IFERROR(IFERROR(VLOOKUP(I12874,'DE-PARA'!B:D,3,0),VLOOKUP(I12874,'DE-PARA'!C:D,2,0)),"NÃO ENCONTRADO")</f>
        <v>Outras Saídas</v>
      </c>
      <c r="L12874" s="50" t="str">
        <f>VLOOKUP(K12874,'Base -Receita-Despesa'!$B:$AS,1,FALSE)</f>
        <v>Outras Saídas</v>
      </c>
    </row>
    <row r="12875" spans="1:12" x14ac:dyDescent="0.3">
      <c r="A12875" s="82" t="str">
        <f t="shared" si="402"/>
        <v>2019</v>
      </c>
      <c r="B12875" s="260" t="s">
        <v>2228</v>
      </c>
      <c r="C12875" s="261" t="s">
        <v>138</v>
      </c>
      <c r="D12875" s="74" t="str">
        <f t="shared" si="403"/>
        <v>mar/2019</v>
      </c>
      <c r="E12875" s="264">
        <v>43538</v>
      </c>
      <c r="F12875" s="260" t="s">
        <v>1261</v>
      </c>
      <c r="G12875" s="260" t="s">
        <v>2229</v>
      </c>
      <c r="H12875" s="265" t="s">
        <v>2250</v>
      </c>
      <c r="I12875" s="265" t="s">
        <v>135</v>
      </c>
      <c r="J12875" s="265">
        <v>-9.5</v>
      </c>
      <c r="K12875" s="83" t="str">
        <f>IFERROR(IFERROR(VLOOKUP(I12875,'DE-PARA'!B:D,3,0),VLOOKUP(I12875,'DE-PARA'!C:D,2,0)),"NÃO ENCONTRADO")</f>
        <v>Outras Saídas</v>
      </c>
      <c r="L12875" s="50" t="str">
        <f>VLOOKUP(K12875,'Base -Receita-Despesa'!$B:$AS,1,FALSE)</f>
        <v>Outras Saídas</v>
      </c>
    </row>
    <row r="12876" spans="1:12" x14ac:dyDescent="0.3">
      <c r="A12876" s="82" t="str">
        <f t="shared" si="402"/>
        <v>2019</v>
      </c>
      <c r="B12876" s="260" t="s">
        <v>2228</v>
      </c>
      <c r="C12876" s="261" t="s">
        <v>138</v>
      </c>
      <c r="D12876" s="74" t="str">
        <f t="shared" si="403"/>
        <v>mar/2019</v>
      </c>
      <c r="E12876" s="264">
        <v>43538</v>
      </c>
      <c r="F12876" s="260" t="s">
        <v>1261</v>
      </c>
      <c r="G12876" s="260" t="s">
        <v>2229</v>
      </c>
      <c r="H12876" s="265" t="s">
        <v>2250</v>
      </c>
      <c r="I12876" s="265" t="s">
        <v>135</v>
      </c>
      <c r="J12876" s="265">
        <v>-9.5</v>
      </c>
      <c r="K12876" s="83" t="str">
        <f>IFERROR(IFERROR(VLOOKUP(I12876,'DE-PARA'!B:D,3,0),VLOOKUP(I12876,'DE-PARA'!C:D,2,0)),"NÃO ENCONTRADO")</f>
        <v>Outras Saídas</v>
      </c>
      <c r="L12876" s="50" t="str">
        <f>VLOOKUP(K12876,'Base -Receita-Despesa'!$B:$AS,1,FALSE)</f>
        <v>Outras Saídas</v>
      </c>
    </row>
    <row r="12877" spans="1:12" x14ac:dyDescent="0.3">
      <c r="A12877" s="82" t="str">
        <f t="shared" si="402"/>
        <v>2019</v>
      </c>
      <c r="B12877" s="260" t="s">
        <v>2228</v>
      </c>
      <c r="C12877" s="261" t="s">
        <v>138</v>
      </c>
      <c r="D12877" s="74" t="str">
        <f t="shared" si="403"/>
        <v>mar/2019</v>
      </c>
      <c r="E12877" s="264">
        <v>43538</v>
      </c>
      <c r="F12877" s="260" t="s">
        <v>1261</v>
      </c>
      <c r="G12877" s="260" t="s">
        <v>2229</v>
      </c>
      <c r="H12877" s="265" t="s">
        <v>2250</v>
      </c>
      <c r="I12877" s="265" t="s">
        <v>135</v>
      </c>
      <c r="J12877" s="265">
        <v>-9.5</v>
      </c>
      <c r="K12877" s="83" t="str">
        <f>IFERROR(IFERROR(VLOOKUP(I12877,'DE-PARA'!B:D,3,0),VLOOKUP(I12877,'DE-PARA'!C:D,2,0)),"NÃO ENCONTRADO")</f>
        <v>Outras Saídas</v>
      </c>
      <c r="L12877" s="50" t="str">
        <f>VLOOKUP(K12877,'Base -Receita-Despesa'!$B:$AS,1,FALSE)</f>
        <v>Outras Saídas</v>
      </c>
    </row>
    <row r="12878" spans="1:12" x14ac:dyDescent="0.3">
      <c r="A12878" s="82" t="str">
        <f t="shared" si="402"/>
        <v>2019</v>
      </c>
      <c r="B12878" s="260" t="s">
        <v>2228</v>
      </c>
      <c r="C12878" s="261" t="s">
        <v>138</v>
      </c>
      <c r="D12878" s="74" t="str">
        <f t="shared" si="403"/>
        <v>mar/2019</v>
      </c>
      <c r="E12878" s="264">
        <v>43538</v>
      </c>
      <c r="F12878" s="260">
        <v>324913602</v>
      </c>
      <c r="G12878" s="260" t="s">
        <v>2229</v>
      </c>
      <c r="H12878" s="265" t="s">
        <v>3126</v>
      </c>
      <c r="I12878" s="265" t="s">
        <v>190</v>
      </c>
      <c r="J12878" s="266">
        <v>-1082.26</v>
      </c>
      <c r="K12878" s="83" t="str">
        <f>IFERROR(IFERROR(VLOOKUP(I12878,'DE-PARA'!B:D,3,0),VLOOKUP(I12878,'DE-PARA'!C:D,2,0)),"NÃO ENCONTRADO")</f>
        <v>Concessionárias (água, luz e telefone)</v>
      </c>
      <c r="L12878" s="50" t="str">
        <f>VLOOKUP(K12878,'Base -Receita-Despesa'!$B:$AS,1,FALSE)</f>
        <v>Concessionárias (água, luz e telefone)</v>
      </c>
    </row>
    <row r="12879" spans="1:12" x14ac:dyDescent="0.3">
      <c r="A12879" s="82" t="str">
        <f t="shared" si="402"/>
        <v>2019</v>
      </c>
      <c r="B12879" s="260" t="s">
        <v>2228</v>
      </c>
      <c r="C12879" s="261" t="s">
        <v>138</v>
      </c>
      <c r="D12879" s="74" t="str">
        <f t="shared" si="403"/>
        <v>mar/2019</v>
      </c>
      <c r="E12879" s="264">
        <v>43539</v>
      </c>
      <c r="F12879" s="260" t="s">
        <v>1261</v>
      </c>
      <c r="G12879" s="260" t="s">
        <v>2229</v>
      </c>
      <c r="H12879" s="265" t="s">
        <v>2338</v>
      </c>
      <c r="I12879" s="265" t="s">
        <v>135</v>
      </c>
      <c r="J12879" s="265">
        <v>-99</v>
      </c>
      <c r="K12879" s="83" t="str">
        <f>IFERROR(IFERROR(VLOOKUP(I12879,'DE-PARA'!B:D,3,0),VLOOKUP(I12879,'DE-PARA'!C:D,2,0)),"NÃO ENCONTRADO")</f>
        <v>Outras Saídas</v>
      </c>
      <c r="L12879" s="50" t="str">
        <f>VLOOKUP(K12879,'Base -Receita-Despesa'!$B:$AS,1,FALSE)</f>
        <v>Outras Saídas</v>
      </c>
    </row>
    <row r="12880" spans="1:12" x14ac:dyDescent="0.3">
      <c r="A12880" s="82" t="str">
        <f t="shared" si="402"/>
        <v>2019</v>
      </c>
      <c r="B12880" s="260" t="s">
        <v>2228</v>
      </c>
      <c r="C12880" s="261" t="s">
        <v>138</v>
      </c>
      <c r="D12880" s="74" t="str">
        <f t="shared" si="403"/>
        <v>mar/2019</v>
      </c>
      <c r="E12880" s="264">
        <v>43539</v>
      </c>
      <c r="F12880" s="260" t="s">
        <v>1070</v>
      </c>
      <c r="G12880" s="260" t="s">
        <v>2229</v>
      </c>
      <c r="H12880" s="265" t="s">
        <v>1071</v>
      </c>
      <c r="I12880" s="265" t="s">
        <v>2237</v>
      </c>
      <c r="J12880" s="265">
        <v>99</v>
      </c>
      <c r="K12880" s="83" t="str">
        <f>IFERROR(IFERROR(VLOOKUP(I12880,'DE-PARA'!B:D,3,0),VLOOKUP(I12880,'DE-PARA'!C:D,2,0)),"NÃO ENCONTRADO")</f>
        <v>Entrada Conta Aplicação (+)</v>
      </c>
      <c r="L12880" s="50" t="str">
        <f>VLOOKUP(K12880,'Base -Receita-Despesa'!$B:$AS,1,FALSE)</f>
        <v>ENTRADA CONTA APLICAÇÃO (+)</v>
      </c>
    </row>
    <row r="12881" spans="1:12" x14ac:dyDescent="0.3">
      <c r="A12881" s="82" t="str">
        <f t="shared" si="402"/>
        <v>2019</v>
      </c>
      <c r="B12881" s="260" t="s">
        <v>2240</v>
      </c>
      <c r="C12881" s="261" t="s">
        <v>138</v>
      </c>
      <c r="D12881" s="74" t="str">
        <f t="shared" si="403"/>
        <v>mar/2019</v>
      </c>
      <c r="E12881" s="264">
        <v>43544</v>
      </c>
      <c r="F12881" s="260" t="s">
        <v>161</v>
      </c>
      <c r="G12881" s="260" t="s">
        <v>2229</v>
      </c>
      <c r="H12881" s="265" t="s">
        <v>161</v>
      </c>
      <c r="I12881" s="265" t="s">
        <v>2168</v>
      </c>
      <c r="J12881" s="266">
        <v>586433.5</v>
      </c>
      <c r="K12881" s="83" t="str">
        <f>IFERROR(IFERROR(VLOOKUP(I12881,'DE-PARA'!B:D,3,0),VLOOKUP(I12881,'DE-PARA'!C:D,2,0)),"NÃO ENCONTRADO")</f>
        <v>Repasses Contrato de Gestão</v>
      </c>
      <c r="L12881" s="50" t="str">
        <f>VLOOKUP(K12881,'Base -Receita-Despesa'!$B:$AS,1,FALSE)</f>
        <v>Repasses Contrato de Gestão</v>
      </c>
    </row>
    <row r="12882" spans="1:12" x14ac:dyDescent="0.3">
      <c r="A12882" s="82" t="str">
        <f t="shared" si="402"/>
        <v>2019</v>
      </c>
      <c r="B12882" s="260" t="s">
        <v>2240</v>
      </c>
      <c r="C12882" s="261" t="s">
        <v>138</v>
      </c>
      <c r="D12882" s="74" t="str">
        <f t="shared" si="403"/>
        <v>mar/2019</v>
      </c>
      <c r="E12882" s="264">
        <v>43544</v>
      </c>
      <c r="F12882" s="260" t="s">
        <v>1261</v>
      </c>
      <c r="G12882" s="260" t="s">
        <v>2229</v>
      </c>
      <c r="H12882" s="265" t="s">
        <v>2338</v>
      </c>
      <c r="I12882" s="265" t="s">
        <v>135</v>
      </c>
      <c r="J12882" s="265">
        <v>-74.25</v>
      </c>
      <c r="K12882" s="83" t="str">
        <f>IFERROR(IFERROR(VLOOKUP(I12882,'DE-PARA'!B:D,3,0),VLOOKUP(I12882,'DE-PARA'!C:D,2,0)),"NÃO ENCONTRADO")</f>
        <v>Outras Saídas</v>
      </c>
      <c r="L12882" s="50" t="str">
        <f>VLOOKUP(K12882,'Base -Receita-Despesa'!$B:$AS,1,FALSE)</f>
        <v>Outras Saídas</v>
      </c>
    </row>
    <row r="12883" spans="1:12" x14ac:dyDescent="0.3">
      <c r="A12883" s="82" t="str">
        <f t="shared" si="402"/>
        <v>2019</v>
      </c>
      <c r="B12883" s="260" t="s">
        <v>2240</v>
      </c>
      <c r="C12883" s="261" t="s">
        <v>138</v>
      </c>
      <c r="D12883" s="74" t="str">
        <f t="shared" si="403"/>
        <v>mar/2019</v>
      </c>
      <c r="E12883" s="264">
        <v>43544</v>
      </c>
      <c r="F12883" s="260" t="s">
        <v>1061</v>
      </c>
      <c r="G12883" s="260" t="s">
        <v>2229</v>
      </c>
      <c r="H12883" s="265" t="s">
        <v>4370</v>
      </c>
      <c r="I12883" s="265" t="s">
        <v>126</v>
      </c>
      <c r="J12883" s="266">
        <v>-500000</v>
      </c>
      <c r="K12883" s="83" t="str">
        <f>IFERROR(IFERROR(VLOOKUP(I12883,'DE-PARA'!B:D,3,0),VLOOKUP(I12883,'DE-PARA'!C:D,2,0)),"NÃO ENCONTRADO")</f>
        <v>TEV – Transferências Entre Contas (Entradas)</v>
      </c>
      <c r="L12883" s="50" t="str">
        <f>VLOOKUP(K12883,'Base -Receita-Despesa'!$B:$AS,1,FALSE)</f>
        <v>TEV – Transferências Entre Contas (Entradas)</v>
      </c>
    </row>
    <row r="12884" spans="1:12" x14ac:dyDescent="0.3">
      <c r="A12884" s="82" t="str">
        <f t="shared" si="402"/>
        <v>2019</v>
      </c>
      <c r="B12884" s="260" t="s">
        <v>2228</v>
      </c>
      <c r="C12884" s="261" t="s">
        <v>138</v>
      </c>
      <c r="D12884" s="74" t="str">
        <f t="shared" si="403"/>
        <v>mar/2019</v>
      </c>
      <c r="E12884" s="264">
        <v>43544</v>
      </c>
      <c r="F12884" s="260" t="s">
        <v>1621</v>
      </c>
      <c r="G12884" s="260" t="s">
        <v>2229</v>
      </c>
      <c r="H12884" s="265" t="s">
        <v>4462</v>
      </c>
      <c r="I12884" s="265" t="s">
        <v>195</v>
      </c>
      <c r="J12884" s="266">
        <v>-117317.99</v>
      </c>
      <c r="K12884" s="83" t="str">
        <f>IFERROR(IFERROR(VLOOKUP(I12884,'DE-PARA'!B:D,3,0),VLOOKUP(I12884,'DE-PARA'!C:D,2,0)),"NÃO ENCONTRADO")</f>
        <v>Encargos sobre Folha de Pagamento</v>
      </c>
      <c r="L12884" s="50" t="str">
        <f>VLOOKUP(K12884,'Base -Receita-Despesa'!$B:$AS,1,FALSE)</f>
        <v>Encargos sobre Folha de Pagamento</v>
      </c>
    </row>
    <row r="12885" spans="1:12" x14ac:dyDescent="0.3">
      <c r="A12885" s="82" t="str">
        <f t="shared" si="402"/>
        <v>2019</v>
      </c>
      <c r="B12885" s="260" t="s">
        <v>2228</v>
      </c>
      <c r="C12885" s="261" t="s">
        <v>138</v>
      </c>
      <c r="D12885" s="74" t="str">
        <f t="shared" si="403"/>
        <v>mar/2019</v>
      </c>
      <c r="E12885" s="264">
        <v>43544</v>
      </c>
      <c r="F12885" s="260" t="s">
        <v>1261</v>
      </c>
      <c r="G12885" s="260" t="s">
        <v>2229</v>
      </c>
      <c r="H12885" s="265" t="s">
        <v>671</v>
      </c>
      <c r="I12885" s="265" t="s">
        <v>135</v>
      </c>
      <c r="J12885" s="265">
        <v>-36.5</v>
      </c>
      <c r="K12885" s="83" t="str">
        <f>IFERROR(IFERROR(VLOOKUP(I12885,'DE-PARA'!B:D,3,0),VLOOKUP(I12885,'DE-PARA'!C:D,2,0)),"NÃO ENCONTRADO")</f>
        <v>Outras Saídas</v>
      </c>
      <c r="L12885" s="50" t="str">
        <f>VLOOKUP(K12885,'Base -Receita-Despesa'!$B:$AS,1,FALSE)</f>
        <v>Outras Saídas</v>
      </c>
    </row>
    <row r="12886" spans="1:12" x14ac:dyDescent="0.3">
      <c r="A12886" s="82" t="str">
        <f t="shared" si="402"/>
        <v>2019</v>
      </c>
      <c r="B12886" s="260" t="s">
        <v>2228</v>
      </c>
      <c r="C12886" s="261" t="s">
        <v>138</v>
      </c>
      <c r="D12886" s="74" t="str">
        <f t="shared" si="403"/>
        <v>mar/2019</v>
      </c>
      <c r="E12886" s="264">
        <v>43544</v>
      </c>
      <c r="F12886" s="260" t="s">
        <v>1061</v>
      </c>
      <c r="G12886" s="260" t="s">
        <v>2229</v>
      </c>
      <c r="H12886" s="265" t="s">
        <v>4370</v>
      </c>
      <c r="I12886" s="265" t="s">
        <v>126</v>
      </c>
      <c r="J12886" s="266">
        <v>500000</v>
      </c>
      <c r="K12886" s="83" t="str">
        <f>IFERROR(IFERROR(VLOOKUP(I12886,'DE-PARA'!B:D,3,0),VLOOKUP(I12886,'DE-PARA'!C:D,2,0)),"NÃO ENCONTRADO")</f>
        <v>TEV – Transferências Entre Contas (Entradas)</v>
      </c>
      <c r="L12886" s="50" t="str">
        <f>VLOOKUP(K12886,'Base -Receita-Despesa'!$B:$AS,1,FALSE)</f>
        <v>TEV – Transferências Entre Contas (Entradas)</v>
      </c>
    </row>
    <row r="12887" spans="1:12" x14ac:dyDescent="0.3">
      <c r="A12887" s="82" t="str">
        <f t="shared" si="402"/>
        <v>2019</v>
      </c>
      <c r="B12887" s="260" t="s">
        <v>2240</v>
      </c>
      <c r="C12887" s="261" t="s">
        <v>138</v>
      </c>
      <c r="D12887" s="74" t="str">
        <f t="shared" si="403"/>
        <v>mar/2019</v>
      </c>
      <c r="E12887" s="264">
        <v>43545</v>
      </c>
      <c r="F12887" s="260" t="s">
        <v>161</v>
      </c>
      <c r="G12887" s="260" t="s">
        <v>2229</v>
      </c>
      <c r="H12887" s="265" t="s">
        <v>161</v>
      </c>
      <c r="I12887" s="265" t="s">
        <v>2168</v>
      </c>
      <c r="J12887" s="266">
        <v>243263.45</v>
      </c>
      <c r="K12887" s="83" t="str">
        <f>IFERROR(IFERROR(VLOOKUP(I12887,'DE-PARA'!B:D,3,0),VLOOKUP(I12887,'DE-PARA'!C:D,2,0)),"NÃO ENCONTRADO")</f>
        <v>Repasses Contrato de Gestão</v>
      </c>
      <c r="L12887" s="50" t="str">
        <f>VLOOKUP(K12887,'Base -Receita-Despesa'!$B:$AS,1,FALSE)</f>
        <v>Repasses Contrato de Gestão</v>
      </c>
    </row>
    <row r="12888" spans="1:12" x14ac:dyDescent="0.3">
      <c r="A12888" s="82" t="str">
        <f t="shared" si="402"/>
        <v>2019</v>
      </c>
      <c r="B12888" s="260" t="s">
        <v>2240</v>
      </c>
      <c r="C12888" s="261" t="s">
        <v>138</v>
      </c>
      <c r="D12888" s="74" t="str">
        <f t="shared" si="403"/>
        <v>mar/2019</v>
      </c>
      <c r="E12888" s="264">
        <v>43545</v>
      </c>
      <c r="F12888" s="260" t="s">
        <v>1061</v>
      </c>
      <c r="G12888" s="260" t="s">
        <v>2229</v>
      </c>
      <c r="H12888" s="265" t="s">
        <v>4370</v>
      </c>
      <c r="I12888" s="265" t="s">
        <v>126</v>
      </c>
      <c r="J12888" s="266">
        <v>-86359.25</v>
      </c>
      <c r="K12888" s="83" t="str">
        <f>IFERROR(IFERROR(VLOOKUP(I12888,'DE-PARA'!B:D,3,0),VLOOKUP(I12888,'DE-PARA'!C:D,2,0)),"NÃO ENCONTRADO")</f>
        <v>TEV – Transferências Entre Contas (Entradas)</v>
      </c>
      <c r="L12888" s="50" t="str">
        <f>VLOOKUP(K12888,'Base -Receita-Despesa'!$B:$AS,1,FALSE)</f>
        <v>TEV – Transferências Entre Contas (Entradas)</v>
      </c>
    </row>
    <row r="12889" spans="1:12" x14ac:dyDescent="0.3">
      <c r="A12889" s="82" t="str">
        <f t="shared" si="402"/>
        <v>2019</v>
      </c>
      <c r="B12889" s="260" t="s">
        <v>2240</v>
      </c>
      <c r="C12889" s="261" t="s">
        <v>138</v>
      </c>
      <c r="D12889" s="74" t="str">
        <f t="shared" si="403"/>
        <v>mar/2019</v>
      </c>
      <c r="E12889" s="264">
        <v>43545</v>
      </c>
      <c r="F12889" s="260" t="s">
        <v>1061</v>
      </c>
      <c r="G12889" s="260" t="s">
        <v>2229</v>
      </c>
      <c r="H12889" s="265" t="s">
        <v>4370</v>
      </c>
      <c r="I12889" s="265" t="s">
        <v>126</v>
      </c>
      <c r="J12889" s="266">
        <v>-243263.45</v>
      </c>
      <c r="K12889" s="83" t="str">
        <f>IFERROR(IFERROR(VLOOKUP(I12889,'DE-PARA'!B:D,3,0),VLOOKUP(I12889,'DE-PARA'!C:D,2,0)),"NÃO ENCONTRADO")</f>
        <v>TEV – Transferências Entre Contas (Entradas)</v>
      </c>
      <c r="L12889" s="50" t="str">
        <f>VLOOKUP(K12889,'Base -Receita-Despesa'!$B:$AS,1,FALSE)</f>
        <v>TEV – Transferências Entre Contas (Entradas)</v>
      </c>
    </row>
    <row r="12890" spans="1:12" x14ac:dyDescent="0.3">
      <c r="A12890" s="82" t="str">
        <f t="shared" si="402"/>
        <v>2019</v>
      </c>
      <c r="B12890" s="260" t="s">
        <v>2228</v>
      </c>
      <c r="C12890" s="261" t="s">
        <v>138</v>
      </c>
      <c r="D12890" s="74" t="str">
        <f t="shared" si="403"/>
        <v>mar/2019</v>
      </c>
      <c r="E12890" s="264">
        <v>43545</v>
      </c>
      <c r="F12890" s="260" t="s">
        <v>1261</v>
      </c>
      <c r="G12890" s="260" t="s">
        <v>2229</v>
      </c>
      <c r="H12890" s="265" t="s">
        <v>2250</v>
      </c>
      <c r="I12890" s="265" t="s">
        <v>135</v>
      </c>
      <c r="J12890" s="265">
        <v>-9.5</v>
      </c>
      <c r="K12890" s="83" t="str">
        <f>IFERROR(IFERROR(VLOOKUP(I12890,'DE-PARA'!B:D,3,0),VLOOKUP(I12890,'DE-PARA'!C:D,2,0)),"NÃO ENCONTRADO")</f>
        <v>Outras Saídas</v>
      </c>
      <c r="L12890" s="50" t="str">
        <f>VLOOKUP(K12890,'Base -Receita-Despesa'!$B:$AS,1,FALSE)</f>
        <v>Outras Saídas</v>
      </c>
    </row>
    <row r="12891" spans="1:12" x14ac:dyDescent="0.3">
      <c r="A12891" s="82" t="str">
        <f t="shared" si="402"/>
        <v>2019</v>
      </c>
      <c r="B12891" s="260" t="s">
        <v>2228</v>
      </c>
      <c r="C12891" s="261" t="s">
        <v>138</v>
      </c>
      <c r="D12891" s="74" t="str">
        <f t="shared" si="403"/>
        <v>mar/2019</v>
      </c>
      <c r="E12891" s="264">
        <v>43545</v>
      </c>
      <c r="F12891" s="260" t="s">
        <v>1061</v>
      </c>
      <c r="G12891" s="260" t="s">
        <v>2229</v>
      </c>
      <c r="H12891" s="265" t="s">
        <v>4370</v>
      </c>
      <c r="I12891" s="265" t="s">
        <v>126</v>
      </c>
      <c r="J12891" s="266">
        <v>86359.25</v>
      </c>
      <c r="K12891" s="83" t="str">
        <f>IFERROR(IFERROR(VLOOKUP(I12891,'DE-PARA'!B:D,3,0),VLOOKUP(I12891,'DE-PARA'!C:D,2,0)),"NÃO ENCONTRADO")</f>
        <v>TEV – Transferências Entre Contas (Entradas)</v>
      </c>
      <c r="L12891" s="50" t="str">
        <f>VLOOKUP(K12891,'Base -Receita-Despesa'!$B:$AS,1,FALSE)</f>
        <v>TEV – Transferências Entre Contas (Entradas)</v>
      </c>
    </row>
    <row r="12892" spans="1:12" x14ac:dyDescent="0.3">
      <c r="A12892" s="82" t="str">
        <f t="shared" si="402"/>
        <v>2019</v>
      </c>
      <c r="B12892" s="260" t="s">
        <v>2228</v>
      </c>
      <c r="C12892" s="261" t="s">
        <v>138</v>
      </c>
      <c r="D12892" s="74" t="str">
        <f t="shared" si="403"/>
        <v>mar/2019</v>
      </c>
      <c r="E12892" s="264">
        <v>43545</v>
      </c>
      <c r="F12892" s="260" t="s">
        <v>1061</v>
      </c>
      <c r="G12892" s="260" t="s">
        <v>2229</v>
      </c>
      <c r="H12892" s="265" t="s">
        <v>4370</v>
      </c>
      <c r="I12892" s="265" t="s">
        <v>126</v>
      </c>
      <c r="J12892" s="266">
        <v>243263.45</v>
      </c>
      <c r="K12892" s="83" t="str">
        <f>IFERROR(IFERROR(VLOOKUP(I12892,'DE-PARA'!B:D,3,0),VLOOKUP(I12892,'DE-PARA'!C:D,2,0)),"NÃO ENCONTRADO")</f>
        <v>TEV – Transferências Entre Contas (Entradas)</v>
      </c>
      <c r="L12892" s="50" t="str">
        <f>VLOOKUP(K12892,'Base -Receita-Despesa'!$B:$AS,1,FALSE)</f>
        <v>TEV – Transferências Entre Contas (Entradas)</v>
      </c>
    </row>
    <row r="12893" spans="1:12" x14ac:dyDescent="0.3">
      <c r="A12893" s="82" t="str">
        <f t="shared" si="402"/>
        <v>2019</v>
      </c>
      <c r="B12893" s="260" t="s">
        <v>2228</v>
      </c>
      <c r="C12893" s="261" t="s">
        <v>138</v>
      </c>
      <c r="D12893" s="74" t="str">
        <f t="shared" si="403"/>
        <v>mar/2019</v>
      </c>
      <c r="E12893" s="264">
        <v>43545</v>
      </c>
      <c r="F12893" s="260" t="s">
        <v>254</v>
      </c>
      <c r="G12893" s="260" t="s">
        <v>2229</v>
      </c>
      <c r="H12893" s="265" t="s">
        <v>2421</v>
      </c>
      <c r="I12893" s="265" t="s">
        <v>130</v>
      </c>
      <c r="J12893" s="266">
        <v>-4700.0200000000004</v>
      </c>
      <c r="K12893" s="83" t="str">
        <f>IFERROR(IFERROR(VLOOKUP(I12893,'DE-PARA'!B:D,3,0),VLOOKUP(I12893,'DE-PARA'!C:D,2,0)),"NÃO ENCONTRADO")</f>
        <v>Rescisões Trabalhistas</v>
      </c>
      <c r="L12893" s="50" t="str">
        <f>VLOOKUP(K12893,'Base -Receita-Despesa'!$B:$AS,1,FALSE)</f>
        <v>Rescisões Trabalhistas</v>
      </c>
    </row>
    <row r="12894" spans="1:12" x14ac:dyDescent="0.3">
      <c r="A12894" s="82" t="str">
        <f t="shared" si="402"/>
        <v>2019</v>
      </c>
      <c r="B12894" s="260" t="s">
        <v>2228</v>
      </c>
      <c r="C12894" s="261" t="s">
        <v>138</v>
      </c>
      <c r="D12894" s="74" t="str">
        <f t="shared" si="403"/>
        <v>mar/2019</v>
      </c>
      <c r="E12894" s="264">
        <v>43546</v>
      </c>
      <c r="F12894" s="260" t="s">
        <v>4423</v>
      </c>
      <c r="G12894" s="260" t="s">
        <v>2229</v>
      </c>
      <c r="H12894" s="265" t="s">
        <v>2668</v>
      </c>
      <c r="I12894" s="265" t="s">
        <v>540</v>
      </c>
      <c r="J12894" s="265">
        <v>-125.56</v>
      </c>
      <c r="K12894" s="83" t="str">
        <f>IFERROR(IFERROR(VLOOKUP(I12894,'DE-PARA'!B:D,3,0),VLOOKUP(I12894,'DE-PARA'!C:D,2,0)),"NÃO ENCONTRADO")</f>
        <v>Tributos, Taxas e Contribuições</v>
      </c>
      <c r="L12894" s="50" t="str">
        <f>VLOOKUP(K12894,'Base -Receita-Despesa'!$B:$AS,1,FALSE)</f>
        <v>Tributos, Taxas e Contribuições</v>
      </c>
    </row>
    <row r="12895" spans="1:12" x14ac:dyDescent="0.3">
      <c r="A12895" s="82" t="str">
        <f t="shared" si="402"/>
        <v>2019</v>
      </c>
      <c r="B12895" s="260" t="s">
        <v>2228</v>
      </c>
      <c r="C12895" s="261" t="s">
        <v>138</v>
      </c>
      <c r="D12895" s="74" t="str">
        <f t="shared" si="403"/>
        <v>mar/2019</v>
      </c>
      <c r="E12895" s="264">
        <v>43546</v>
      </c>
      <c r="F12895" s="260">
        <v>4169</v>
      </c>
      <c r="G12895" s="260" t="s">
        <v>2229</v>
      </c>
      <c r="H12895" s="265" t="s">
        <v>2335</v>
      </c>
      <c r="I12895" s="265" t="s">
        <v>200</v>
      </c>
      <c r="J12895" s="266">
        <v>-63059.7</v>
      </c>
      <c r="K12895" s="83" t="str">
        <f>IFERROR(IFERROR(VLOOKUP(I12895,'DE-PARA'!B:D,3,0),VLOOKUP(I12895,'DE-PARA'!C:D,2,0)),"NÃO ENCONTRADO")</f>
        <v>Serviços</v>
      </c>
      <c r="L12895" s="50" t="str">
        <f>VLOOKUP(K12895,'Base -Receita-Despesa'!$B:$AS,1,FALSE)</f>
        <v>Serviços</v>
      </c>
    </row>
    <row r="12896" spans="1:12" x14ac:dyDescent="0.3">
      <c r="A12896" s="82" t="str">
        <f t="shared" si="402"/>
        <v>2019</v>
      </c>
      <c r="B12896" s="260" t="s">
        <v>2228</v>
      </c>
      <c r="C12896" s="261" t="s">
        <v>138</v>
      </c>
      <c r="D12896" s="74" t="str">
        <f t="shared" si="403"/>
        <v>mar/2019</v>
      </c>
      <c r="E12896" s="264">
        <v>43546</v>
      </c>
      <c r="F12896" s="260">
        <v>91754</v>
      </c>
      <c r="G12896" s="260" t="s">
        <v>2229</v>
      </c>
      <c r="H12896" s="265" t="s">
        <v>2336</v>
      </c>
      <c r="I12896" s="265" t="s">
        <v>2192</v>
      </c>
      <c r="J12896" s="266">
        <v>-5403.05</v>
      </c>
      <c r="K12896" s="83" t="str">
        <f>IFERROR(IFERROR(VLOOKUP(I12896,'DE-PARA'!B:D,3,0),VLOOKUP(I12896,'DE-PARA'!C:D,2,0)),"NÃO ENCONTRADO")</f>
        <v>Materiais</v>
      </c>
      <c r="L12896" s="50" t="str">
        <f>VLOOKUP(K12896,'Base -Receita-Despesa'!$B:$AS,1,FALSE)</f>
        <v>Materiais</v>
      </c>
    </row>
    <row r="12897" spans="1:12" x14ac:dyDescent="0.3">
      <c r="A12897" s="82" t="str">
        <f t="shared" si="402"/>
        <v>2019</v>
      </c>
      <c r="B12897" s="260" t="s">
        <v>2228</v>
      </c>
      <c r="C12897" s="261" t="s">
        <v>138</v>
      </c>
      <c r="D12897" s="74" t="str">
        <f t="shared" si="403"/>
        <v>mar/2019</v>
      </c>
      <c r="E12897" s="264">
        <v>43546</v>
      </c>
      <c r="F12897" s="260">
        <v>91754</v>
      </c>
      <c r="G12897" s="260" t="s">
        <v>2229</v>
      </c>
      <c r="H12897" s="265" t="s">
        <v>2336</v>
      </c>
      <c r="I12897" s="265" t="s">
        <v>562</v>
      </c>
      <c r="J12897" s="265">
        <v>-202.63</v>
      </c>
      <c r="K12897" s="83" t="str">
        <f>IFERROR(IFERROR(VLOOKUP(I12897,'DE-PARA'!B:D,3,0),VLOOKUP(I12897,'DE-PARA'!C:D,2,0)),"NÃO ENCONTRADO")</f>
        <v>Outras Saídas</v>
      </c>
      <c r="L12897" s="50" t="str">
        <f>VLOOKUP(K12897,'Base -Receita-Despesa'!$B:$AS,1,FALSE)</f>
        <v>Outras Saídas</v>
      </c>
    </row>
    <row r="12898" spans="1:12" x14ac:dyDescent="0.3">
      <c r="A12898" s="82" t="str">
        <f t="shared" si="402"/>
        <v>2019</v>
      </c>
      <c r="B12898" s="260" t="s">
        <v>2228</v>
      </c>
      <c r="C12898" s="261" t="s">
        <v>138</v>
      </c>
      <c r="D12898" s="74" t="str">
        <f t="shared" si="403"/>
        <v>mar/2019</v>
      </c>
      <c r="E12898" s="264">
        <v>43546</v>
      </c>
      <c r="F12898" s="260">
        <v>385</v>
      </c>
      <c r="G12898" s="260" t="s">
        <v>2229</v>
      </c>
      <c r="H12898" s="269" t="s">
        <v>4391</v>
      </c>
      <c r="I12898" s="265" t="s">
        <v>2202</v>
      </c>
      <c r="J12898" s="266">
        <v>-3744.7</v>
      </c>
      <c r="K12898" s="83" t="str">
        <f>IFERROR(IFERROR(VLOOKUP(I12898,'DE-PARA'!B:D,3,0),VLOOKUP(I12898,'DE-PARA'!C:D,2,0)),"NÃO ENCONTRADO")</f>
        <v>Serviços</v>
      </c>
      <c r="L12898" s="50" t="str">
        <f>VLOOKUP(K12898,'Base -Receita-Despesa'!$B:$AS,1,FALSE)</f>
        <v>Serviços</v>
      </c>
    </row>
    <row r="12899" spans="1:12" x14ac:dyDescent="0.3">
      <c r="A12899" s="82" t="str">
        <f t="shared" si="402"/>
        <v>2019</v>
      </c>
      <c r="B12899" s="260" t="s">
        <v>2228</v>
      </c>
      <c r="C12899" s="261" t="s">
        <v>138</v>
      </c>
      <c r="D12899" s="74" t="str">
        <f t="shared" si="403"/>
        <v>mar/2019</v>
      </c>
      <c r="E12899" s="264">
        <v>43546</v>
      </c>
      <c r="F12899" s="260">
        <v>80831</v>
      </c>
      <c r="G12899" s="260" t="s">
        <v>2232</v>
      </c>
      <c r="H12899" s="265" t="s">
        <v>528</v>
      </c>
      <c r="I12899" s="265" t="s">
        <v>2181</v>
      </c>
      <c r="J12899" s="266">
        <v>-2401.39</v>
      </c>
      <c r="K12899" s="83" t="str">
        <f>IFERROR(IFERROR(VLOOKUP(I12899,'DE-PARA'!B:D,3,0),VLOOKUP(I12899,'DE-PARA'!C:D,2,0)),"NÃO ENCONTRADO")</f>
        <v>Materiais</v>
      </c>
      <c r="L12899" s="50" t="str">
        <f>VLOOKUP(K12899,'Base -Receita-Despesa'!$B:$AS,1,FALSE)</f>
        <v>Materiais</v>
      </c>
    </row>
    <row r="12900" spans="1:12" x14ac:dyDescent="0.3">
      <c r="A12900" s="82" t="str">
        <f t="shared" si="402"/>
        <v>2019</v>
      </c>
      <c r="B12900" s="260" t="s">
        <v>2228</v>
      </c>
      <c r="C12900" s="261" t="s">
        <v>138</v>
      </c>
      <c r="D12900" s="74" t="str">
        <f t="shared" si="403"/>
        <v>mar/2019</v>
      </c>
      <c r="E12900" s="264">
        <v>43546</v>
      </c>
      <c r="F12900" s="260">
        <v>80842</v>
      </c>
      <c r="G12900" s="260" t="s">
        <v>2232</v>
      </c>
      <c r="H12900" s="265" t="s">
        <v>528</v>
      </c>
      <c r="I12900" s="265" t="s">
        <v>2182</v>
      </c>
      <c r="J12900" s="266">
        <v>-2330.83</v>
      </c>
      <c r="K12900" s="83" t="str">
        <f>IFERROR(IFERROR(VLOOKUP(I12900,'DE-PARA'!B:D,3,0),VLOOKUP(I12900,'DE-PARA'!C:D,2,0)),"NÃO ENCONTRADO")</f>
        <v>Materiais</v>
      </c>
      <c r="L12900" s="50" t="str">
        <f>VLOOKUP(K12900,'Base -Receita-Despesa'!$B:$AS,1,FALSE)</f>
        <v>Materiais</v>
      </c>
    </row>
    <row r="12901" spans="1:12" x14ac:dyDescent="0.3">
      <c r="A12901" s="82" t="str">
        <f t="shared" si="402"/>
        <v>2019</v>
      </c>
      <c r="B12901" s="260" t="s">
        <v>2228</v>
      </c>
      <c r="C12901" s="261" t="s">
        <v>138</v>
      </c>
      <c r="D12901" s="74" t="str">
        <f t="shared" si="403"/>
        <v>mar/2019</v>
      </c>
      <c r="E12901" s="264">
        <v>43546</v>
      </c>
      <c r="F12901" s="260">
        <v>1040018</v>
      </c>
      <c r="G12901" s="260" t="s">
        <v>2238</v>
      </c>
      <c r="H12901" s="265" t="s">
        <v>2605</v>
      </c>
      <c r="I12901" s="265" t="s">
        <v>2182</v>
      </c>
      <c r="J12901" s="266">
        <v>-2800.31</v>
      </c>
      <c r="K12901" s="83" t="str">
        <f>IFERROR(IFERROR(VLOOKUP(I12901,'DE-PARA'!B:D,3,0),VLOOKUP(I12901,'DE-PARA'!C:D,2,0)),"NÃO ENCONTRADO")</f>
        <v>Materiais</v>
      </c>
      <c r="L12901" s="50" t="str">
        <f>VLOOKUP(K12901,'Base -Receita-Despesa'!$B:$AS,1,FALSE)</f>
        <v>Materiais</v>
      </c>
    </row>
    <row r="12902" spans="1:12" x14ac:dyDescent="0.3">
      <c r="A12902" s="82" t="str">
        <f t="shared" si="402"/>
        <v>2019</v>
      </c>
      <c r="B12902" s="260" t="s">
        <v>2228</v>
      </c>
      <c r="C12902" s="261" t="s">
        <v>138</v>
      </c>
      <c r="D12902" s="74" t="str">
        <f t="shared" si="403"/>
        <v>mar/2019</v>
      </c>
      <c r="E12902" s="264">
        <v>43546</v>
      </c>
      <c r="F12902" s="260">
        <v>1040704</v>
      </c>
      <c r="G12902" s="260" t="s">
        <v>2229</v>
      </c>
      <c r="H12902" s="265" t="s">
        <v>2605</v>
      </c>
      <c r="I12902" s="265" t="s">
        <v>2182</v>
      </c>
      <c r="J12902" s="265">
        <v>-828.83</v>
      </c>
      <c r="K12902" s="83" t="str">
        <f>IFERROR(IFERROR(VLOOKUP(I12902,'DE-PARA'!B:D,3,0),VLOOKUP(I12902,'DE-PARA'!C:D,2,0)),"NÃO ENCONTRADO")</f>
        <v>Materiais</v>
      </c>
      <c r="L12902" s="50" t="str">
        <f>VLOOKUP(K12902,'Base -Receita-Despesa'!$B:$AS,1,FALSE)</f>
        <v>Materiais</v>
      </c>
    </row>
    <row r="12903" spans="1:12" x14ac:dyDescent="0.3">
      <c r="A12903" s="82" t="str">
        <f t="shared" si="402"/>
        <v>2019</v>
      </c>
      <c r="B12903" s="260" t="s">
        <v>2228</v>
      </c>
      <c r="C12903" s="261" t="s">
        <v>138</v>
      </c>
      <c r="D12903" s="74" t="str">
        <f t="shared" si="403"/>
        <v>mar/2019</v>
      </c>
      <c r="E12903" s="264">
        <v>43546</v>
      </c>
      <c r="F12903" s="260">
        <v>1040018</v>
      </c>
      <c r="G12903" s="260" t="s">
        <v>2324</v>
      </c>
      <c r="H12903" s="265" t="s">
        <v>2605</v>
      </c>
      <c r="I12903" s="265" t="s">
        <v>2182</v>
      </c>
      <c r="J12903" s="266">
        <v>-2712.52</v>
      </c>
      <c r="K12903" s="83" t="str">
        <f>IFERROR(IFERROR(VLOOKUP(I12903,'DE-PARA'!B:D,3,0),VLOOKUP(I12903,'DE-PARA'!C:D,2,0)),"NÃO ENCONTRADO")</f>
        <v>Materiais</v>
      </c>
      <c r="L12903" s="50" t="str">
        <f>VLOOKUP(K12903,'Base -Receita-Despesa'!$B:$AS,1,FALSE)</f>
        <v>Materiais</v>
      </c>
    </row>
    <row r="12904" spans="1:12" x14ac:dyDescent="0.3">
      <c r="A12904" s="82" t="str">
        <f t="shared" si="402"/>
        <v>2019</v>
      </c>
      <c r="B12904" s="260" t="s">
        <v>2228</v>
      </c>
      <c r="C12904" s="261" t="s">
        <v>138</v>
      </c>
      <c r="D12904" s="74" t="str">
        <f t="shared" si="403"/>
        <v>mar/2019</v>
      </c>
      <c r="E12904" s="264">
        <v>43546</v>
      </c>
      <c r="F12904" s="260">
        <v>1040018</v>
      </c>
      <c r="G12904" s="260" t="s">
        <v>2330</v>
      </c>
      <c r="H12904" s="265" t="s">
        <v>2605</v>
      </c>
      <c r="I12904" s="265" t="s">
        <v>2182</v>
      </c>
      <c r="J12904" s="266">
        <v>-2712.52</v>
      </c>
      <c r="K12904" s="83" t="str">
        <f>IFERROR(IFERROR(VLOOKUP(I12904,'DE-PARA'!B:D,3,0),VLOOKUP(I12904,'DE-PARA'!C:D,2,0)),"NÃO ENCONTRADO")</f>
        <v>Materiais</v>
      </c>
      <c r="L12904" s="50" t="str">
        <f>VLOOKUP(K12904,'Base -Receita-Despesa'!$B:$AS,1,FALSE)</f>
        <v>Materiais</v>
      </c>
    </row>
    <row r="12905" spans="1:12" x14ac:dyDescent="0.3">
      <c r="A12905" s="82" t="str">
        <f t="shared" si="402"/>
        <v>2019</v>
      </c>
      <c r="B12905" s="260" t="s">
        <v>2228</v>
      </c>
      <c r="C12905" s="261" t="s">
        <v>138</v>
      </c>
      <c r="D12905" s="74" t="str">
        <f t="shared" si="403"/>
        <v>mar/2019</v>
      </c>
      <c r="E12905" s="264">
        <v>43546</v>
      </c>
      <c r="F12905" s="260">
        <v>321190</v>
      </c>
      <c r="G12905" s="260" t="s">
        <v>2229</v>
      </c>
      <c r="H12905" s="265" t="s">
        <v>4386</v>
      </c>
      <c r="I12905" s="265" t="s">
        <v>2181</v>
      </c>
      <c r="J12905" s="265">
        <v>-200</v>
      </c>
      <c r="K12905" s="83" t="str">
        <f>IFERROR(IFERROR(VLOOKUP(I12905,'DE-PARA'!B:D,3,0),VLOOKUP(I12905,'DE-PARA'!C:D,2,0)),"NÃO ENCONTRADO")</f>
        <v>Materiais</v>
      </c>
      <c r="L12905" s="50" t="str">
        <f>VLOOKUP(K12905,'Base -Receita-Despesa'!$B:$AS,1,FALSE)</f>
        <v>Materiais</v>
      </c>
    </row>
    <row r="12906" spans="1:12" x14ac:dyDescent="0.3">
      <c r="A12906" s="82" t="str">
        <f t="shared" ref="A12906:A12969" si="404">IF(K12906="NÃO ENCONTRADO",0,RIGHT(D12906,4))</f>
        <v>2019</v>
      </c>
      <c r="B12906" s="260" t="s">
        <v>2228</v>
      </c>
      <c r="C12906" s="261" t="s">
        <v>138</v>
      </c>
      <c r="D12906" s="74" t="str">
        <f t="shared" si="403"/>
        <v>mar/2019</v>
      </c>
      <c r="E12906" s="264">
        <v>43546</v>
      </c>
      <c r="F12906" s="260">
        <v>123</v>
      </c>
      <c r="G12906" s="260" t="s">
        <v>2229</v>
      </c>
      <c r="H12906" s="265" t="s">
        <v>3305</v>
      </c>
      <c r="I12906" s="265" t="s">
        <v>2198</v>
      </c>
      <c r="J12906" s="266">
        <v>-2402.56</v>
      </c>
      <c r="K12906" s="83" t="str">
        <f>IFERROR(IFERROR(VLOOKUP(I12906,'DE-PARA'!B:D,3,0),VLOOKUP(I12906,'DE-PARA'!C:D,2,0)),"NÃO ENCONTRADO")</f>
        <v>Serviços</v>
      </c>
      <c r="L12906" s="50" t="str">
        <f>VLOOKUP(K12906,'Base -Receita-Despesa'!$B:$AS,1,FALSE)</f>
        <v>Serviços</v>
      </c>
    </row>
    <row r="12907" spans="1:12" x14ac:dyDescent="0.3">
      <c r="A12907" s="82" t="str">
        <f t="shared" si="404"/>
        <v>2019</v>
      </c>
      <c r="B12907" s="260" t="s">
        <v>2228</v>
      </c>
      <c r="C12907" s="261" t="s">
        <v>138</v>
      </c>
      <c r="D12907" s="74" t="str">
        <f t="shared" si="403"/>
        <v>mar/2019</v>
      </c>
      <c r="E12907" s="264">
        <v>43546</v>
      </c>
      <c r="F12907" s="260">
        <v>189</v>
      </c>
      <c r="G12907" s="260" t="s">
        <v>2229</v>
      </c>
      <c r="H12907" s="265" t="s">
        <v>212</v>
      </c>
      <c r="I12907" s="265" t="s">
        <v>213</v>
      </c>
      <c r="J12907" s="266">
        <v>-7000</v>
      </c>
      <c r="K12907" s="83" t="str">
        <f>IFERROR(IFERROR(VLOOKUP(I12907,'DE-PARA'!B:D,3,0),VLOOKUP(I12907,'DE-PARA'!C:D,2,0)),"NÃO ENCONTRADO")</f>
        <v>Serviços</v>
      </c>
      <c r="L12907" s="50" t="str">
        <f>VLOOKUP(K12907,'Base -Receita-Despesa'!$B:$AS,1,FALSE)</f>
        <v>Serviços</v>
      </c>
    </row>
    <row r="12908" spans="1:12" x14ac:dyDescent="0.3">
      <c r="A12908" s="82" t="str">
        <f t="shared" si="404"/>
        <v>2019</v>
      </c>
      <c r="B12908" s="260" t="s">
        <v>2228</v>
      </c>
      <c r="C12908" s="261" t="s">
        <v>138</v>
      </c>
      <c r="D12908" s="74" t="str">
        <f t="shared" si="403"/>
        <v>mar/2019</v>
      </c>
      <c r="E12908" s="264">
        <v>43546</v>
      </c>
      <c r="F12908" s="260">
        <v>22</v>
      </c>
      <c r="G12908" s="260" t="s">
        <v>2229</v>
      </c>
      <c r="H12908" s="265" t="s">
        <v>2353</v>
      </c>
      <c r="I12908" s="265" t="s">
        <v>179</v>
      </c>
      <c r="J12908" s="266">
        <v>-43871.79</v>
      </c>
      <c r="K12908" s="83" t="str">
        <f>IFERROR(IFERROR(VLOOKUP(I12908,'DE-PARA'!B:D,3,0),VLOOKUP(I12908,'DE-PARA'!C:D,2,0)),"NÃO ENCONTRADO")</f>
        <v>Serviços</v>
      </c>
      <c r="L12908" s="50" t="str">
        <f>VLOOKUP(K12908,'Base -Receita-Despesa'!$B:$AS,1,FALSE)</f>
        <v>Serviços</v>
      </c>
    </row>
    <row r="12909" spans="1:12" x14ac:dyDescent="0.3">
      <c r="A12909" s="82" t="str">
        <f t="shared" si="404"/>
        <v>2019</v>
      </c>
      <c r="B12909" s="260" t="s">
        <v>2228</v>
      </c>
      <c r="C12909" s="261" t="s">
        <v>138</v>
      </c>
      <c r="D12909" s="74" t="str">
        <f t="shared" si="403"/>
        <v>mar/2019</v>
      </c>
      <c r="E12909" s="264">
        <v>43546</v>
      </c>
      <c r="F12909" s="260">
        <v>20</v>
      </c>
      <c r="G12909" s="260" t="s">
        <v>2229</v>
      </c>
      <c r="H12909" s="265" t="s">
        <v>2353</v>
      </c>
      <c r="I12909" s="265" t="s">
        <v>188</v>
      </c>
      <c r="J12909" s="266">
        <v>-20358.78</v>
      </c>
      <c r="K12909" s="83" t="str">
        <f>IFERROR(IFERROR(VLOOKUP(I12909,'DE-PARA'!B:D,3,0),VLOOKUP(I12909,'DE-PARA'!C:D,2,0)),"NÃO ENCONTRADO")</f>
        <v>Serviços</v>
      </c>
      <c r="L12909" s="50" t="str">
        <f>VLOOKUP(K12909,'Base -Receita-Despesa'!$B:$AS,1,FALSE)</f>
        <v>Serviços</v>
      </c>
    </row>
    <row r="12910" spans="1:12" x14ac:dyDescent="0.3">
      <c r="A12910" s="82" t="str">
        <f t="shared" si="404"/>
        <v>2019</v>
      </c>
      <c r="B12910" s="260" t="s">
        <v>2228</v>
      </c>
      <c r="C12910" s="261" t="s">
        <v>138</v>
      </c>
      <c r="D12910" s="74" t="str">
        <f t="shared" si="403"/>
        <v>mar/2019</v>
      </c>
      <c r="E12910" s="264">
        <v>43546</v>
      </c>
      <c r="F12910" s="260">
        <v>6</v>
      </c>
      <c r="G12910" s="260" t="s">
        <v>2229</v>
      </c>
      <c r="H12910" s="265" t="s">
        <v>2353</v>
      </c>
      <c r="I12910" s="265" t="s">
        <v>188</v>
      </c>
      <c r="J12910" s="266">
        <v>-7249.4</v>
      </c>
      <c r="K12910" s="83" t="str">
        <f>IFERROR(IFERROR(VLOOKUP(I12910,'DE-PARA'!B:D,3,0),VLOOKUP(I12910,'DE-PARA'!C:D,2,0)),"NÃO ENCONTRADO")</f>
        <v>Serviços</v>
      </c>
      <c r="L12910" s="50" t="str">
        <f>VLOOKUP(K12910,'Base -Receita-Despesa'!$B:$AS,1,FALSE)</f>
        <v>Serviços</v>
      </c>
    </row>
    <row r="12911" spans="1:12" x14ac:dyDescent="0.3">
      <c r="A12911" s="82" t="str">
        <f t="shared" si="404"/>
        <v>2019</v>
      </c>
      <c r="B12911" s="260" t="s">
        <v>2228</v>
      </c>
      <c r="C12911" s="261" t="s">
        <v>138</v>
      </c>
      <c r="D12911" s="74" t="str">
        <f t="shared" si="403"/>
        <v>mar/2019</v>
      </c>
      <c r="E12911" s="264">
        <v>43546</v>
      </c>
      <c r="F12911" s="260">
        <v>144</v>
      </c>
      <c r="G12911" s="260" t="s">
        <v>2229</v>
      </c>
      <c r="H12911" s="265" t="s">
        <v>2353</v>
      </c>
      <c r="I12911" s="265" t="s">
        <v>188</v>
      </c>
      <c r="J12911" s="266">
        <v>-7734.97</v>
      </c>
      <c r="K12911" s="83" t="str">
        <f>IFERROR(IFERROR(VLOOKUP(I12911,'DE-PARA'!B:D,3,0),VLOOKUP(I12911,'DE-PARA'!C:D,2,0)),"NÃO ENCONTRADO")</f>
        <v>Serviços</v>
      </c>
      <c r="L12911" s="50" t="str">
        <f>VLOOKUP(K12911,'Base -Receita-Despesa'!$B:$AS,1,FALSE)</f>
        <v>Serviços</v>
      </c>
    </row>
    <row r="12912" spans="1:12" x14ac:dyDescent="0.3">
      <c r="A12912" s="82" t="str">
        <f t="shared" si="404"/>
        <v>2019</v>
      </c>
      <c r="B12912" s="260" t="s">
        <v>2228</v>
      </c>
      <c r="C12912" s="261" t="s">
        <v>138</v>
      </c>
      <c r="D12912" s="74" t="str">
        <f t="shared" si="403"/>
        <v>mar/2019</v>
      </c>
      <c r="E12912" s="264">
        <v>43546</v>
      </c>
      <c r="F12912" s="260">
        <v>156</v>
      </c>
      <c r="G12912" s="260" t="s">
        <v>2229</v>
      </c>
      <c r="H12912" s="265" t="s">
        <v>2353</v>
      </c>
      <c r="I12912" s="265" t="s">
        <v>188</v>
      </c>
      <c r="J12912" s="266">
        <v>-7085.6</v>
      </c>
      <c r="K12912" s="83" t="str">
        <f>IFERROR(IFERROR(VLOOKUP(I12912,'DE-PARA'!B:D,3,0),VLOOKUP(I12912,'DE-PARA'!C:D,2,0)),"NÃO ENCONTRADO")</f>
        <v>Serviços</v>
      </c>
      <c r="L12912" s="50" t="str">
        <f>VLOOKUP(K12912,'Base -Receita-Despesa'!$B:$AS,1,FALSE)</f>
        <v>Serviços</v>
      </c>
    </row>
    <row r="12913" spans="1:12" x14ac:dyDescent="0.3">
      <c r="A12913" s="82" t="str">
        <f t="shared" si="404"/>
        <v>2019</v>
      </c>
      <c r="B12913" s="260" t="s">
        <v>2228</v>
      </c>
      <c r="C12913" s="261" t="s">
        <v>138</v>
      </c>
      <c r="D12913" s="74" t="str">
        <f t="shared" si="403"/>
        <v>mar/2019</v>
      </c>
      <c r="E12913" s="264">
        <v>43546</v>
      </c>
      <c r="F12913" s="260" t="s">
        <v>1621</v>
      </c>
      <c r="G12913" s="260" t="s">
        <v>2229</v>
      </c>
      <c r="H12913" s="265" t="s">
        <v>4462</v>
      </c>
      <c r="I12913" s="265" t="s">
        <v>195</v>
      </c>
      <c r="J12913" s="266">
        <v>-120739.05</v>
      </c>
      <c r="K12913" s="83" t="str">
        <f>IFERROR(IFERROR(VLOOKUP(I12913,'DE-PARA'!B:D,3,0),VLOOKUP(I12913,'DE-PARA'!C:D,2,0)),"NÃO ENCONTRADO")</f>
        <v>Encargos sobre Folha de Pagamento</v>
      </c>
      <c r="L12913" s="50" t="str">
        <f>VLOOKUP(K12913,'Base -Receita-Despesa'!$B:$AS,1,FALSE)</f>
        <v>Encargos sobre Folha de Pagamento</v>
      </c>
    </row>
    <row r="12914" spans="1:12" x14ac:dyDescent="0.3">
      <c r="A12914" s="82" t="str">
        <f t="shared" si="404"/>
        <v>2019</v>
      </c>
      <c r="B12914" s="260" t="s">
        <v>2228</v>
      </c>
      <c r="C12914" s="261" t="s">
        <v>138</v>
      </c>
      <c r="D12914" s="74" t="str">
        <f t="shared" si="403"/>
        <v>mar/2019</v>
      </c>
      <c r="E12914" s="264">
        <v>43546</v>
      </c>
      <c r="F12914" s="260" t="s">
        <v>1621</v>
      </c>
      <c r="G12914" s="260" t="s">
        <v>2229</v>
      </c>
      <c r="H12914" s="265" t="s">
        <v>4462</v>
      </c>
      <c r="I12914" s="265" t="s">
        <v>562</v>
      </c>
      <c r="J12914" s="266">
        <v>-25946.82</v>
      </c>
      <c r="K12914" s="83" t="str">
        <f>IFERROR(IFERROR(VLOOKUP(I12914,'DE-PARA'!B:D,3,0),VLOOKUP(I12914,'DE-PARA'!C:D,2,0)),"NÃO ENCONTRADO")</f>
        <v>Outras Saídas</v>
      </c>
      <c r="L12914" s="50" t="str">
        <f>VLOOKUP(K12914,'Base -Receita-Despesa'!$B:$AS,1,FALSE)</f>
        <v>Outras Saídas</v>
      </c>
    </row>
    <row r="12915" spans="1:12" x14ac:dyDescent="0.3">
      <c r="A12915" s="82" t="str">
        <f t="shared" si="404"/>
        <v>2019</v>
      </c>
      <c r="B12915" s="260" t="s">
        <v>2228</v>
      </c>
      <c r="C12915" s="261" t="s">
        <v>138</v>
      </c>
      <c r="D12915" s="74" t="str">
        <f t="shared" si="403"/>
        <v>mar/2019</v>
      </c>
      <c r="E12915" s="264">
        <v>43546</v>
      </c>
      <c r="F12915" s="260">
        <v>40864</v>
      </c>
      <c r="G12915" s="260" t="s">
        <v>2229</v>
      </c>
      <c r="H12915" s="265" t="s">
        <v>2317</v>
      </c>
      <c r="I12915" s="265" t="s">
        <v>846</v>
      </c>
      <c r="J12915" s="265">
        <v>-64</v>
      </c>
      <c r="K12915" s="83" t="str">
        <f>IFERROR(IFERROR(VLOOKUP(I12915,'DE-PARA'!B:D,3,0),VLOOKUP(I12915,'DE-PARA'!C:D,2,0)),"NÃO ENCONTRADO")</f>
        <v>Pessoal</v>
      </c>
      <c r="L12915" s="50" t="str">
        <f>VLOOKUP(K12915,'Base -Receita-Despesa'!$B:$AS,1,FALSE)</f>
        <v>Pessoal</v>
      </c>
    </row>
    <row r="12916" spans="1:12" x14ac:dyDescent="0.3">
      <c r="A12916" s="82" t="str">
        <f t="shared" si="404"/>
        <v>2019</v>
      </c>
      <c r="B12916" s="260" t="s">
        <v>2228</v>
      </c>
      <c r="C12916" s="261" t="s">
        <v>138</v>
      </c>
      <c r="D12916" s="74" t="str">
        <f t="shared" si="403"/>
        <v>mar/2019</v>
      </c>
      <c r="E12916" s="264">
        <v>43546</v>
      </c>
      <c r="F12916" s="260">
        <v>40864</v>
      </c>
      <c r="G12916" s="260" t="s">
        <v>2229</v>
      </c>
      <c r="H12916" s="265" t="s">
        <v>2317</v>
      </c>
      <c r="I12916" s="265" t="s">
        <v>562</v>
      </c>
      <c r="J12916" s="265">
        <v>-1.53</v>
      </c>
      <c r="K12916" s="83" t="str">
        <f>IFERROR(IFERROR(VLOOKUP(I12916,'DE-PARA'!B:D,3,0),VLOOKUP(I12916,'DE-PARA'!C:D,2,0)),"NÃO ENCONTRADO")</f>
        <v>Outras Saídas</v>
      </c>
      <c r="L12916" s="50" t="str">
        <f>VLOOKUP(K12916,'Base -Receita-Despesa'!$B:$AS,1,FALSE)</f>
        <v>Outras Saídas</v>
      </c>
    </row>
    <row r="12917" spans="1:12" x14ac:dyDescent="0.3">
      <c r="A12917" s="82" t="str">
        <f t="shared" si="404"/>
        <v>2019</v>
      </c>
      <c r="B12917" s="260" t="s">
        <v>2228</v>
      </c>
      <c r="C12917" s="261" t="s">
        <v>138</v>
      </c>
      <c r="D12917" s="74" t="str">
        <f t="shared" si="403"/>
        <v>mar/2019</v>
      </c>
      <c r="E12917" s="264">
        <v>43546</v>
      </c>
      <c r="F12917" s="260">
        <v>177</v>
      </c>
      <c r="G12917" s="260" t="s">
        <v>2229</v>
      </c>
      <c r="H12917" s="265" t="s">
        <v>4393</v>
      </c>
      <c r="I12917" s="265" t="s">
        <v>116</v>
      </c>
      <c r="J12917" s="266">
        <v>-24029.78</v>
      </c>
      <c r="K12917" s="83" t="str">
        <f>IFERROR(IFERROR(VLOOKUP(I12917,'DE-PARA'!B:D,3,0),VLOOKUP(I12917,'DE-PARA'!C:D,2,0)),"NÃO ENCONTRADO")</f>
        <v>Serviços</v>
      </c>
      <c r="L12917" s="50" t="str">
        <f>VLOOKUP(K12917,'Base -Receita-Despesa'!$B:$AS,1,FALSE)</f>
        <v>Serviços</v>
      </c>
    </row>
    <row r="12918" spans="1:12" x14ac:dyDescent="0.3">
      <c r="A12918" s="82" t="str">
        <f t="shared" si="404"/>
        <v>2019</v>
      </c>
      <c r="B12918" s="260" t="s">
        <v>2228</v>
      </c>
      <c r="C12918" s="261" t="s">
        <v>138</v>
      </c>
      <c r="D12918" s="74" t="str">
        <f t="shared" si="403"/>
        <v>mar/2019</v>
      </c>
      <c r="E12918" s="264">
        <v>43546</v>
      </c>
      <c r="F12918" s="260">
        <v>178</v>
      </c>
      <c r="G12918" s="260" t="s">
        <v>2229</v>
      </c>
      <c r="H12918" s="265" t="s">
        <v>4393</v>
      </c>
      <c r="I12918" s="265" t="s">
        <v>116</v>
      </c>
      <c r="J12918" s="265">
        <v>-266.20999999999998</v>
      </c>
      <c r="K12918" s="83" t="str">
        <f>IFERROR(IFERROR(VLOOKUP(I12918,'DE-PARA'!B:D,3,0),VLOOKUP(I12918,'DE-PARA'!C:D,2,0)),"NÃO ENCONTRADO")</f>
        <v>Serviços</v>
      </c>
      <c r="L12918" s="50" t="str">
        <f>VLOOKUP(K12918,'Base -Receita-Despesa'!$B:$AS,1,FALSE)</f>
        <v>Serviços</v>
      </c>
    </row>
    <row r="12919" spans="1:12" x14ac:dyDescent="0.3">
      <c r="A12919" s="82" t="str">
        <f t="shared" si="404"/>
        <v>2019</v>
      </c>
      <c r="B12919" s="260" t="s">
        <v>2228</v>
      </c>
      <c r="C12919" s="261" t="s">
        <v>138</v>
      </c>
      <c r="D12919" s="74" t="str">
        <f t="shared" si="403"/>
        <v>mar/2019</v>
      </c>
      <c r="E12919" s="264">
        <v>43546</v>
      </c>
      <c r="F12919" s="260">
        <v>321174</v>
      </c>
      <c r="G12919" s="260" t="s">
        <v>2229</v>
      </c>
      <c r="H12919" s="265" t="s">
        <v>4386</v>
      </c>
      <c r="I12919" s="265" t="s">
        <v>2182</v>
      </c>
      <c r="J12919" s="265">
        <v>-208</v>
      </c>
      <c r="K12919" s="83" t="str">
        <f>IFERROR(IFERROR(VLOOKUP(I12919,'DE-PARA'!B:D,3,0),VLOOKUP(I12919,'DE-PARA'!C:D,2,0)),"NÃO ENCONTRADO")</f>
        <v>Materiais</v>
      </c>
      <c r="L12919" s="50" t="str">
        <f>VLOOKUP(K12919,'Base -Receita-Despesa'!$B:$AS,1,FALSE)</f>
        <v>Materiais</v>
      </c>
    </row>
    <row r="12920" spans="1:12" x14ac:dyDescent="0.3">
      <c r="A12920" s="82" t="str">
        <f t="shared" si="404"/>
        <v>2019</v>
      </c>
      <c r="B12920" s="260" t="s">
        <v>2228</v>
      </c>
      <c r="C12920" s="261" t="s">
        <v>138</v>
      </c>
      <c r="D12920" s="74" t="str">
        <f t="shared" si="403"/>
        <v>mar/2019</v>
      </c>
      <c r="E12920" s="264">
        <v>43546</v>
      </c>
      <c r="F12920" s="260">
        <v>321174</v>
      </c>
      <c r="G12920" s="260" t="s">
        <v>2229</v>
      </c>
      <c r="H12920" s="265" t="s">
        <v>4386</v>
      </c>
      <c r="I12920" s="265" t="s">
        <v>562</v>
      </c>
      <c r="J12920" s="265">
        <v>-8.41</v>
      </c>
      <c r="K12920" s="83" t="str">
        <f>IFERROR(IFERROR(VLOOKUP(I12920,'DE-PARA'!B:D,3,0),VLOOKUP(I12920,'DE-PARA'!C:D,2,0)),"NÃO ENCONTRADO")</f>
        <v>Outras Saídas</v>
      </c>
      <c r="L12920" s="50" t="str">
        <f>VLOOKUP(K12920,'Base -Receita-Despesa'!$B:$AS,1,FALSE)</f>
        <v>Outras Saídas</v>
      </c>
    </row>
    <row r="12921" spans="1:12" x14ac:dyDescent="0.3">
      <c r="A12921" s="82" t="str">
        <f t="shared" si="404"/>
        <v>2019</v>
      </c>
      <c r="B12921" s="260" t="s">
        <v>2228</v>
      </c>
      <c r="C12921" s="261" t="s">
        <v>138</v>
      </c>
      <c r="D12921" s="74" t="str">
        <f t="shared" si="403"/>
        <v>mar/2019</v>
      </c>
      <c r="E12921" s="264">
        <v>43546</v>
      </c>
      <c r="F12921" s="260">
        <v>321190</v>
      </c>
      <c r="G12921" s="260" t="s">
        <v>2229</v>
      </c>
      <c r="H12921" s="265" t="s">
        <v>4386</v>
      </c>
      <c r="I12921" s="265" t="s">
        <v>562</v>
      </c>
      <c r="J12921" s="265">
        <v>-7.91</v>
      </c>
      <c r="K12921" s="83" t="str">
        <f>IFERROR(IFERROR(VLOOKUP(I12921,'DE-PARA'!B:D,3,0),VLOOKUP(I12921,'DE-PARA'!C:D,2,0)),"NÃO ENCONTRADO")</f>
        <v>Outras Saídas</v>
      </c>
      <c r="L12921" s="50" t="str">
        <f>VLOOKUP(K12921,'Base -Receita-Despesa'!$B:$AS,1,FALSE)</f>
        <v>Outras Saídas</v>
      </c>
    </row>
    <row r="12922" spans="1:12" x14ac:dyDescent="0.3">
      <c r="A12922" s="82" t="str">
        <f t="shared" si="404"/>
        <v>2019</v>
      </c>
      <c r="B12922" s="260" t="s">
        <v>2228</v>
      </c>
      <c r="C12922" s="261" t="s">
        <v>138</v>
      </c>
      <c r="D12922" s="74" t="str">
        <f t="shared" si="403"/>
        <v>mar/2019</v>
      </c>
      <c r="E12922" s="264">
        <v>43546</v>
      </c>
      <c r="F12922" s="260">
        <v>154</v>
      </c>
      <c r="G12922" s="260" t="s">
        <v>2229</v>
      </c>
      <c r="H12922" s="265" t="s">
        <v>2344</v>
      </c>
      <c r="I12922" s="265" t="s">
        <v>2210</v>
      </c>
      <c r="J12922" s="266">
        <v>-14750</v>
      </c>
      <c r="K12922" s="83" t="str">
        <f>IFERROR(IFERROR(VLOOKUP(I12922,'DE-PARA'!B:D,3,0),VLOOKUP(I12922,'DE-PARA'!C:D,2,0)),"NÃO ENCONTRADO")</f>
        <v>Serviços</v>
      </c>
      <c r="L12922" s="50" t="str">
        <f>VLOOKUP(K12922,'Base -Receita-Despesa'!$B:$AS,1,FALSE)</f>
        <v>Serviços</v>
      </c>
    </row>
    <row r="12923" spans="1:12" x14ac:dyDescent="0.3">
      <c r="A12923" s="82" t="str">
        <f t="shared" si="404"/>
        <v>2019</v>
      </c>
      <c r="B12923" s="260" t="s">
        <v>2228</v>
      </c>
      <c r="C12923" s="261" t="s">
        <v>138</v>
      </c>
      <c r="D12923" s="74" t="str">
        <f t="shared" si="403"/>
        <v>mar/2019</v>
      </c>
      <c r="E12923" s="264">
        <v>43546</v>
      </c>
      <c r="F12923" s="260">
        <v>6406</v>
      </c>
      <c r="G12923" s="260" t="s">
        <v>2229</v>
      </c>
      <c r="H12923" s="265" t="s">
        <v>2974</v>
      </c>
      <c r="I12923" s="265" t="s">
        <v>151</v>
      </c>
      <c r="J12923" s="265">
        <v>-620</v>
      </c>
      <c r="K12923" s="83" t="str">
        <f>IFERROR(IFERROR(VLOOKUP(I12923,'DE-PARA'!B:D,3,0),VLOOKUP(I12923,'DE-PARA'!C:D,2,0)),"NÃO ENCONTRADO")</f>
        <v>Concessionárias (água, luz e telefone)</v>
      </c>
      <c r="L12923" s="50" t="str">
        <f>VLOOKUP(K12923,'Base -Receita-Despesa'!$B:$AS,1,FALSE)</f>
        <v>Concessionárias (água, luz e telefone)</v>
      </c>
    </row>
    <row r="12924" spans="1:12" x14ac:dyDescent="0.3">
      <c r="A12924" s="82" t="str">
        <f t="shared" si="404"/>
        <v>2019</v>
      </c>
      <c r="B12924" s="260" t="s">
        <v>2228</v>
      </c>
      <c r="C12924" s="261" t="s">
        <v>138</v>
      </c>
      <c r="D12924" s="74" t="str">
        <f t="shared" si="403"/>
        <v>mar/2019</v>
      </c>
      <c r="E12924" s="264">
        <v>43546</v>
      </c>
      <c r="F12924" s="260">
        <v>74</v>
      </c>
      <c r="G12924" s="260" t="s">
        <v>2229</v>
      </c>
      <c r="H12924" s="265" t="s">
        <v>3242</v>
      </c>
      <c r="I12924" s="265" t="s">
        <v>2212</v>
      </c>
      <c r="J12924" s="266">
        <v>-19452</v>
      </c>
      <c r="K12924" s="83" t="str">
        <f>IFERROR(IFERROR(VLOOKUP(I12924,'DE-PARA'!B:D,3,0),VLOOKUP(I12924,'DE-PARA'!C:D,2,0)),"NÃO ENCONTRADO")</f>
        <v>Serviços</v>
      </c>
      <c r="L12924" s="50" t="str">
        <f>VLOOKUP(K12924,'Base -Receita-Despesa'!$B:$AS,1,FALSE)</f>
        <v>Serviços</v>
      </c>
    </row>
    <row r="12925" spans="1:12" x14ac:dyDescent="0.3">
      <c r="A12925" s="82" t="str">
        <f t="shared" si="404"/>
        <v>2019</v>
      </c>
      <c r="B12925" s="260" t="s">
        <v>2228</v>
      </c>
      <c r="C12925" s="261" t="s">
        <v>138</v>
      </c>
      <c r="D12925" s="74" t="str">
        <f t="shared" si="403"/>
        <v>mar/2019</v>
      </c>
      <c r="E12925" s="264">
        <v>43546</v>
      </c>
      <c r="F12925" s="260">
        <v>46096</v>
      </c>
      <c r="G12925" s="260" t="s">
        <v>2229</v>
      </c>
      <c r="H12925" s="265" t="s">
        <v>3281</v>
      </c>
      <c r="I12925" s="265" t="s">
        <v>241</v>
      </c>
      <c r="J12925" s="266">
        <v>-2645.35</v>
      </c>
      <c r="K12925" s="83" t="str">
        <f>IFERROR(IFERROR(VLOOKUP(I12925,'DE-PARA'!B:D,3,0),VLOOKUP(I12925,'DE-PARA'!C:D,2,0)),"NÃO ENCONTRADO")</f>
        <v>Serviços</v>
      </c>
      <c r="L12925" s="50" t="str">
        <f>VLOOKUP(K12925,'Base -Receita-Despesa'!$B:$AS,1,FALSE)</f>
        <v>Serviços</v>
      </c>
    </row>
    <row r="12926" spans="1:12" x14ac:dyDescent="0.3">
      <c r="A12926" s="82" t="str">
        <f t="shared" si="404"/>
        <v>2019</v>
      </c>
      <c r="B12926" s="260" t="s">
        <v>2228</v>
      </c>
      <c r="C12926" s="261" t="s">
        <v>138</v>
      </c>
      <c r="D12926" s="74" t="str">
        <f t="shared" si="403"/>
        <v>mar/2019</v>
      </c>
      <c r="E12926" s="264">
        <v>43546</v>
      </c>
      <c r="F12926" s="260" t="s">
        <v>2326</v>
      </c>
      <c r="G12926" s="260" t="s">
        <v>2229</v>
      </c>
      <c r="H12926" s="265" t="s">
        <v>4463</v>
      </c>
      <c r="I12926" s="265" t="s">
        <v>2209</v>
      </c>
      <c r="J12926" s="265">
        <v>-263.16000000000003</v>
      </c>
      <c r="K12926" s="83" t="str">
        <f>IFERROR(IFERROR(VLOOKUP(I12926,'DE-PARA'!B:D,3,0),VLOOKUP(I12926,'DE-PARA'!C:D,2,0)),"NÃO ENCONTRADO")</f>
        <v>Despesas com Viagens</v>
      </c>
      <c r="L12926" s="50" t="str">
        <f>VLOOKUP(K12926,'Base -Receita-Despesa'!$B:$AS,1,FALSE)</f>
        <v>Despesas com Viagens</v>
      </c>
    </row>
    <row r="12927" spans="1:12" x14ac:dyDescent="0.3">
      <c r="A12927" s="82" t="str">
        <f t="shared" si="404"/>
        <v>2019</v>
      </c>
      <c r="B12927" s="260" t="s">
        <v>2228</v>
      </c>
      <c r="C12927" s="261" t="s">
        <v>138</v>
      </c>
      <c r="D12927" s="74" t="str">
        <f t="shared" si="403"/>
        <v>mar/2019</v>
      </c>
      <c r="E12927" s="264">
        <v>43546</v>
      </c>
      <c r="F12927" s="260" t="s">
        <v>2326</v>
      </c>
      <c r="G12927" s="260" t="s">
        <v>2229</v>
      </c>
      <c r="H12927" s="265" t="s">
        <v>4463</v>
      </c>
      <c r="I12927" s="265" t="s">
        <v>2209</v>
      </c>
      <c r="J12927" s="265">
        <v>-313.16000000000003</v>
      </c>
      <c r="K12927" s="83" t="str">
        <f>IFERROR(IFERROR(VLOOKUP(I12927,'DE-PARA'!B:D,3,0),VLOOKUP(I12927,'DE-PARA'!C:D,2,0)),"NÃO ENCONTRADO")</f>
        <v>Despesas com Viagens</v>
      </c>
      <c r="L12927" s="50" t="str">
        <f>VLOOKUP(K12927,'Base -Receita-Despesa'!$B:$AS,1,FALSE)</f>
        <v>Despesas com Viagens</v>
      </c>
    </row>
    <row r="12928" spans="1:12" x14ac:dyDescent="0.3">
      <c r="A12928" s="82" t="str">
        <f t="shared" si="404"/>
        <v>2019</v>
      </c>
      <c r="B12928" s="260" t="s">
        <v>2228</v>
      </c>
      <c r="C12928" s="261" t="s">
        <v>138</v>
      </c>
      <c r="D12928" s="74" t="str">
        <f t="shared" si="403"/>
        <v>mar/2019</v>
      </c>
      <c r="E12928" s="264">
        <v>43546</v>
      </c>
      <c r="F12928" s="260" t="s">
        <v>2326</v>
      </c>
      <c r="G12928" s="260" t="s">
        <v>2229</v>
      </c>
      <c r="H12928" s="265" t="s">
        <v>4463</v>
      </c>
      <c r="I12928" s="265" t="s">
        <v>2209</v>
      </c>
      <c r="J12928" s="265">
        <v>-313.17</v>
      </c>
      <c r="K12928" s="83" t="str">
        <f>IFERROR(IFERROR(VLOOKUP(I12928,'DE-PARA'!B:D,3,0),VLOOKUP(I12928,'DE-PARA'!C:D,2,0)),"NÃO ENCONTRADO")</f>
        <v>Despesas com Viagens</v>
      </c>
      <c r="L12928" s="50" t="str">
        <f>VLOOKUP(K12928,'Base -Receita-Despesa'!$B:$AS,1,FALSE)</f>
        <v>Despesas com Viagens</v>
      </c>
    </row>
    <row r="12929" spans="1:12" x14ac:dyDescent="0.3">
      <c r="A12929" s="82" t="str">
        <f t="shared" si="404"/>
        <v>2019</v>
      </c>
      <c r="B12929" s="260" t="s">
        <v>2228</v>
      </c>
      <c r="C12929" s="261" t="s">
        <v>138</v>
      </c>
      <c r="D12929" s="74" t="str">
        <f t="shared" si="403"/>
        <v>mar/2019</v>
      </c>
      <c r="E12929" s="264">
        <v>43546</v>
      </c>
      <c r="F12929" s="260" t="s">
        <v>2326</v>
      </c>
      <c r="G12929" s="260" t="s">
        <v>2229</v>
      </c>
      <c r="H12929" s="265" t="s">
        <v>4463</v>
      </c>
      <c r="I12929" s="265" t="s">
        <v>2209</v>
      </c>
      <c r="J12929" s="265">
        <v>-263.17</v>
      </c>
      <c r="K12929" s="83" t="str">
        <f>IFERROR(IFERROR(VLOOKUP(I12929,'DE-PARA'!B:D,3,0),VLOOKUP(I12929,'DE-PARA'!C:D,2,0)),"NÃO ENCONTRADO")</f>
        <v>Despesas com Viagens</v>
      </c>
      <c r="L12929" s="50" t="str">
        <f>VLOOKUP(K12929,'Base -Receita-Despesa'!$B:$AS,1,FALSE)</f>
        <v>Despesas com Viagens</v>
      </c>
    </row>
    <row r="12930" spans="1:12" x14ac:dyDescent="0.3">
      <c r="A12930" s="82" t="str">
        <f t="shared" si="404"/>
        <v>2019</v>
      </c>
      <c r="B12930" s="260" t="s">
        <v>2228</v>
      </c>
      <c r="C12930" s="261" t="s">
        <v>138</v>
      </c>
      <c r="D12930" s="74" t="str">
        <f t="shared" si="403"/>
        <v>mar/2019</v>
      </c>
      <c r="E12930" s="264">
        <v>43546</v>
      </c>
      <c r="F12930" s="260">
        <v>87233</v>
      </c>
      <c r="G12930" s="260" t="s">
        <v>2284</v>
      </c>
      <c r="H12930" s="265" t="s">
        <v>3294</v>
      </c>
      <c r="I12930" s="265" t="s">
        <v>2181</v>
      </c>
      <c r="J12930" s="266">
        <v>-3780.4</v>
      </c>
      <c r="K12930" s="83" t="str">
        <f>IFERROR(IFERROR(VLOOKUP(I12930,'DE-PARA'!B:D,3,0),VLOOKUP(I12930,'DE-PARA'!C:D,2,0)),"NÃO ENCONTRADO")</f>
        <v>Materiais</v>
      </c>
      <c r="L12930" s="50" t="str">
        <f>VLOOKUP(K12930,'Base -Receita-Despesa'!$B:$AS,1,FALSE)</f>
        <v>Materiais</v>
      </c>
    </row>
    <row r="12931" spans="1:12" x14ac:dyDescent="0.3">
      <c r="A12931" s="82" t="str">
        <f t="shared" si="404"/>
        <v>2019</v>
      </c>
      <c r="B12931" s="260" t="s">
        <v>2228</v>
      </c>
      <c r="C12931" s="261" t="s">
        <v>138</v>
      </c>
      <c r="D12931" s="74" t="str">
        <f t="shared" si="403"/>
        <v>mar/2019</v>
      </c>
      <c r="E12931" s="264">
        <v>43546</v>
      </c>
      <c r="F12931" s="260" t="s">
        <v>1261</v>
      </c>
      <c r="G12931" s="260" t="s">
        <v>2229</v>
      </c>
      <c r="H12931" s="265" t="s">
        <v>4381</v>
      </c>
      <c r="I12931" s="265" t="s">
        <v>135</v>
      </c>
      <c r="J12931" s="265">
        <v>-9.5</v>
      </c>
      <c r="K12931" s="83" t="str">
        <f>IFERROR(IFERROR(VLOOKUP(I12931,'DE-PARA'!B:D,3,0),VLOOKUP(I12931,'DE-PARA'!C:D,2,0)),"NÃO ENCONTRADO")</f>
        <v>Outras Saídas</v>
      </c>
      <c r="L12931" s="50" t="str">
        <f>VLOOKUP(K12931,'Base -Receita-Despesa'!$B:$AS,1,FALSE)</f>
        <v>Outras Saídas</v>
      </c>
    </row>
    <row r="12932" spans="1:12" x14ac:dyDescent="0.3">
      <c r="A12932" s="82" t="str">
        <f t="shared" si="404"/>
        <v>2019</v>
      </c>
      <c r="B12932" s="260" t="s">
        <v>2228</v>
      </c>
      <c r="C12932" s="261" t="s">
        <v>138</v>
      </c>
      <c r="D12932" s="74" t="str">
        <f t="shared" ref="D12932:D12995" si="405">TEXT(E12932,"mmm/aaaa")</f>
        <v>mar/2019</v>
      </c>
      <c r="E12932" s="264">
        <v>43546</v>
      </c>
      <c r="F12932" s="260" t="s">
        <v>1261</v>
      </c>
      <c r="G12932" s="260" t="s">
        <v>2229</v>
      </c>
      <c r="H12932" s="265" t="s">
        <v>2250</v>
      </c>
      <c r="I12932" s="265" t="s">
        <v>135</v>
      </c>
      <c r="J12932" s="265">
        <v>-9.5</v>
      </c>
      <c r="K12932" s="83" t="str">
        <f>IFERROR(IFERROR(VLOOKUP(I12932,'DE-PARA'!B:D,3,0),VLOOKUP(I12932,'DE-PARA'!C:D,2,0)),"NÃO ENCONTRADO")</f>
        <v>Outras Saídas</v>
      </c>
      <c r="L12932" s="50" t="str">
        <f>VLOOKUP(K12932,'Base -Receita-Despesa'!$B:$AS,1,FALSE)</f>
        <v>Outras Saídas</v>
      </c>
    </row>
    <row r="12933" spans="1:12" x14ac:dyDescent="0.3">
      <c r="A12933" s="82" t="str">
        <f t="shared" si="404"/>
        <v>2019</v>
      </c>
      <c r="B12933" s="260" t="s">
        <v>2228</v>
      </c>
      <c r="C12933" s="261" t="s">
        <v>138</v>
      </c>
      <c r="D12933" s="74" t="str">
        <f t="shared" si="405"/>
        <v>mar/2019</v>
      </c>
      <c r="E12933" s="264">
        <v>43546</v>
      </c>
      <c r="F12933" s="260" t="s">
        <v>1261</v>
      </c>
      <c r="G12933" s="260" t="s">
        <v>2229</v>
      </c>
      <c r="H12933" s="265" t="s">
        <v>2250</v>
      </c>
      <c r="I12933" s="265" t="s">
        <v>135</v>
      </c>
      <c r="J12933" s="265">
        <v>-9.5</v>
      </c>
      <c r="K12933" s="83" t="str">
        <f>IFERROR(IFERROR(VLOOKUP(I12933,'DE-PARA'!B:D,3,0),VLOOKUP(I12933,'DE-PARA'!C:D,2,0)),"NÃO ENCONTRADO")</f>
        <v>Outras Saídas</v>
      </c>
      <c r="L12933" s="50" t="str">
        <f>VLOOKUP(K12933,'Base -Receita-Despesa'!$B:$AS,1,FALSE)</f>
        <v>Outras Saídas</v>
      </c>
    </row>
    <row r="12934" spans="1:12" x14ac:dyDescent="0.3">
      <c r="A12934" s="82" t="str">
        <f t="shared" si="404"/>
        <v>2019</v>
      </c>
      <c r="B12934" s="260" t="s">
        <v>2228</v>
      </c>
      <c r="C12934" s="261" t="s">
        <v>138</v>
      </c>
      <c r="D12934" s="74" t="str">
        <f t="shared" si="405"/>
        <v>mar/2019</v>
      </c>
      <c r="E12934" s="264">
        <v>43546</v>
      </c>
      <c r="F12934" s="260" t="s">
        <v>1261</v>
      </c>
      <c r="G12934" s="260" t="s">
        <v>2229</v>
      </c>
      <c r="H12934" s="265" t="s">
        <v>2250</v>
      </c>
      <c r="I12934" s="265" t="s">
        <v>135</v>
      </c>
      <c r="J12934" s="265">
        <v>-9.5</v>
      </c>
      <c r="K12934" s="83" t="str">
        <f>IFERROR(IFERROR(VLOOKUP(I12934,'DE-PARA'!B:D,3,0),VLOOKUP(I12934,'DE-PARA'!C:D,2,0)),"NÃO ENCONTRADO")</f>
        <v>Outras Saídas</v>
      </c>
      <c r="L12934" s="50" t="str">
        <f>VLOOKUP(K12934,'Base -Receita-Despesa'!$B:$AS,1,FALSE)</f>
        <v>Outras Saídas</v>
      </c>
    </row>
    <row r="12935" spans="1:12" x14ac:dyDescent="0.3">
      <c r="A12935" s="82" t="str">
        <f t="shared" si="404"/>
        <v>2019</v>
      </c>
      <c r="B12935" s="260" t="s">
        <v>2228</v>
      </c>
      <c r="C12935" s="261" t="s">
        <v>138</v>
      </c>
      <c r="D12935" s="74" t="str">
        <f t="shared" si="405"/>
        <v>mar/2019</v>
      </c>
      <c r="E12935" s="264">
        <v>43546</v>
      </c>
      <c r="F12935" s="260" t="s">
        <v>1261</v>
      </c>
      <c r="G12935" s="260" t="s">
        <v>2229</v>
      </c>
      <c r="H12935" s="265" t="s">
        <v>2250</v>
      </c>
      <c r="I12935" s="265" t="s">
        <v>135</v>
      </c>
      <c r="J12935" s="265">
        <v>-9.5</v>
      </c>
      <c r="K12935" s="83" t="str">
        <f>IFERROR(IFERROR(VLOOKUP(I12935,'DE-PARA'!B:D,3,0),VLOOKUP(I12935,'DE-PARA'!C:D,2,0)),"NÃO ENCONTRADO")</f>
        <v>Outras Saídas</v>
      </c>
      <c r="L12935" s="50" t="str">
        <f>VLOOKUP(K12935,'Base -Receita-Despesa'!$B:$AS,1,FALSE)</f>
        <v>Outras Saídas</v>
      </c>
    </row>
    <row r="12936" spans="1:12" x14ac:dyDescent="0.3">
      <c r="A12936" s="82" t="str">
        <f t="shared" si="404"/>
        <v>2019</v>
      </c>
      <c r="B12936" s="260" t="s">
        <v>2228</v>
      </c>
      <c r="C12936" s="261" t="s">
        <v>138</v>
      </c>
      <c r="D12936" s="74" t="str">
        <f t="shared" si="405"/>
        <v>mar/2019</v>
      </c>
      <c r="E12936" s="264">
        <v>43546</v>
      </c>
      <c r="F12936" s="260" t="s">
        <v>1261</v>
      </c>
      <c r="G12936" s="260" t="s">
        <v>2229</v>
      </c>
      <c r="H12936" s="265" t="s">
        <v>2250</v>
      </c>
      <c r="I12936" s="265" t="s">
        <v>135</v>
      </c>
      <c r="J12936" s="265">
        <v>-9.5</v>
      </c>
      <c r="K12936" s="83" t="str">
        <f>IFERROR(IFERROR(VLOOKUP(I12936,'DE-PARA'!B:D,3,0),VLOOKUP(I12936,'DE-PARA'!C:D,2,0)),"NÃO ENCONTRADO")</f>
        <v>Outras Saídas</v>
      </c>
      <c r="L12936" s="50" t="str">
        <f>VLOOKUP(K12936,'Base -Receita-Despesa'!$B:$AS,1,FALSE)</f>
        <v>Outras Saídas</v>
      </c>
    </row>
    <row r="12937" spans="1:12" x14ac:dyDescent="0.3">
      <c r="A12937" s="82" t="str">
        <f t="shared" si="404"/>
        <v>2019</v>
      </c>
      <c r="B12937" s="260" t="s">
        <v>2228</v>
      </c>
      <c r="C12937" s="261" t="s">
        <v>138</v>
      </c>
      <c r="D12937" s="74" t="str">
        <f t="shared" si="405"/>
        <v>mar/2019</v>
      </c>
      <c r="E12937" s="264">
        <v>43546</v>
      </c>
      <c r="F12937" s="260" t="s">
        <v>1261</v>
      </c>
      <c r="G12937" s="260" t="s">
        <v>2229</v>
      </c>
      <c r="H12937" s="265" t="s">
        <v>2250</v>
      </c>
      <c r="I12937" s="265" t="s">
        <v>135</v>
      </c>
      <c r="J12937" s="265">
        <v>-9.5</v>
      </c>
      <c r="K12937" s="83" t="str">
        <f>IFERROR(IFERROR(VLOOKUP(I12937,'DE-PARA'!B:D,3,0),VLOOKUP(I12937,'DE-PARA'!C:D,2,0)),"NÃO ENCONTRADO")</f>
        <v>Outras Saídas</v>
      </c>
      <c r="L12937" s="50" t="str">
        <f>VLOOKUP(K12937,'Base -Receita-Despesa'!$B:$AS,1,FALSE)</f>
        <v>Outras Saídas</v>
      </c>
    </row>
    <row r="12938" spans="1:12" x14ac:dyDescent="0.3">
      <c r="A12938" s="82" t="str">
        <f t="shared" si="404"/>
        <v>2019</v>
      </c>
      <c r="B12938" s="260" t="s">
        <v>2228</v>
      </c>
      <c r="C12938" s="261" t="s">
        <v>138</v>
      </c>
      <c r="D12938" s="74" t="str">
        <f t="shared" si="405"/>
        <v>mar/2019</v>
      </c>
      <c r="E12938" s="264">
        <v>43546</v>
      </c>
      <c r="F12938" s="260" t="s">
        <v>1261</v>
      </c>
      <c r="G12938" s="260" t="s">
        <v>2229</v>
      </c>
      <c r="H12938" s="265" t="s">
        <v>2250</v>
      </c>
      <c r="I12938" s="265" t="s">
        <v>135</v>
      </c>
      <c r="J12938" s="265">
        <v>-9.5</v>
      </c>
      <c r="K12938" s="83" t="str">
        <f>IFERROR(IFERROR(VLOOKUP(I12938,'DE-PARA'!B:D,3,0),VLOOKUP(I12938,'DE-PARA'!C:D,2,0)),"NÃO ENCONTRADO")</f>
        <v>Outras Saídas</v>
      </c>
      <c r="L12938" s="50" t="str">
        <f>VLOOKUP(K12938,'Base -Receita-Despesa'!$B:$AS,1,FALSE)</f>
        <v>Outras Saídas</v>
      </c>
    </row>
    <row r="12939" spans="1:12" x14ac:dyDescent="0.3">
      <c r="A12939" s="82" t="str">
        <f t="shared" si="404"/>
        <v>2019</v>
      </c>
      <c r="B12939" s="260" t="s">
        <v>2228</v>
      </c>
      <c r="C12939" s="261" t="s">
        <v>138</v>
      </c>
      <c r="D12939" s="74" t="str">
        <f t="shared" si="405"/>
        <v>mar/2019</v>
      </c>
      <c r="E12939" s="264">
        <v>43546</v>
      </c>
      <c r="F12939" s="260" t="s">
        <v>1261</v>
      </c>
      <c r="G12939" s="260" t="s">
        <v>2229</v>
      </c>
      <c r="H12939" s="265" t="s">
        <v>2250</v>
      </c>
      <c r="I12939" s="265" t="s">
        <v>135</v>
      </c>
      <c r="J12939" s="265">
        <v>-9.5</v>
      </c>
      <c r="K12939" s="83" t="str">
        <f>IFERROR(IFERROR(VLOOKUP(I12939,'DE-PARA'!B:D,3,0),VLOOKUP(I12939,'DE-PARA'!C:D,2,0)),"NÃO ENCONTRADO")</f>
        <v>Outras Saídas</v>
      </c>
      <c r="L12939" s="50" t="str">
        <f>VLOOKUP(K12939,'Base -Receita-Despesa'!$B:$AS,1,FALSE)</f>
        <v>Outras Saídas</v>
      </c>
    </row>
    <row r="12940" spans="1:12" x14ac:dyDescent="0.3">
      <c r="A12940" s="82" t="str">
        <f t="shared" si="404"/>
        <v>2019</v>
      </c>
      <c r="B12940" s="260" t="s">
        <v>2228</v>
      </c>
      <c r="C12940" s="261" t="s">
        <v>138</v>
      </c>
      <c r="D12940" s="74" t="str">
        <f t="shared" si="405"/>
        <v>mar/2019</v>
      </c>
      <c r="E12940" s="264">
        <v>43546</v>
      </c>
      <c r="F12940" s="260" t="s">
        <v>1261</v>
      </c>
      <c r="G12940" s="260" t="s">
        <v>2229</v>
      </c>
      <c r="H12940" s="265" t="s">
        <v>2250</v>
      </c>
      <c r="I12940" s="265" t="s">
        <v>135</v>
      </c>
      <c r="J12940" s="265">
        <v>-9.5</v>
      </c>
      <c r="K12940" s="83" t="str">
        <f>IFERROR(IFERROR(VLOOKUP(I12940,'DE-PARA'!B:D,3,0),VLOOKUP(I12940,'DE-PARA'!C:D,2,0)),"NÃO ENCONTRADO")</f>
        <v>Outras Saídas</v>
      </c>
      <c r="L12940" s="50" t="str">
        <f>VLOOKUP(K12940,'Base -Receita-Despesa'!$B:$AS,1,FALSE)</f>
        <v>Outras Saídas</v>
      </c>
    </row>
    <row r="12941" spans="1:12" x14ac:dyDescent="0.3">
      <c r="A12941" s="82" t="str">
        <f t="shared" si="404"/>
        <v>2019</v>
      </c>
      <c r="B12941" s="260" t="s">
        <v>2228</v>
      </c>
      <c r="C12941" s="261" t="s">
        <v>138</v>
      </c>
      <c r="D12941" s="74" t="str">
        <f t="shared" si="405"/>
        <v>mar/2019</v>
      </c>
      <c r="E12941" s="264">
        <v>43546</v>
      </c>
      <c r="F12941" s="260" t="s">
        <v>1261</v>
      </c>
      <c r="G12941" s="260" t="s">
        <v>2229</v>
      </c>
      <c r="H12941" s="265" t="s">
        <v>2250</v>
      </c>
      <c r="I12941" s="265" t="s">
        <v>135</v>
      </c>
      <c r="J12941" s="265">
        <v>-9.5</v>
      </c>
      <c r="K12941" s="83" t="str">
        <f>IFERROR(IFERROR(VLOOKUP(I12941,'DE-PARA'!B:D,3,0),VLOOKUP(I12941,'DE-PARA'!C:D,2,0)),"NÃO ENCONTRADO")</f>
        <v>Outras Saídas</v>
      </c>
      <c r="L12941" s="50" t="str">
        <f>VLOOKUP(K12941,'Base -Receita-Despesa'!$B:$AS,1,FALSE)</f>
        <v>Outras Saídas</v>
      </c>
    </row>
    <row r="12942" spans="1:12" x14ac:dyDescent="0.3">
      <c r="A12942" s="82" t="str">
        <f t="shared" si="404"/>
        <v>2019</v>
      </c>
      <c r="B12942" s="260" t="s">
        <v>2228</v>
      </c>
      <c r="C12942" s="261" t="s">
        <v>138</v>
      </c>
      <c r="D12942" s="74" t="str">
        <f t="shared" si="405"/>
        <v>mar/2019</v>
      </c>
      <c r="E12942" s="264">
        <v>43546</v>
      </c>
      <c r="F12942" s="260" t="s">
        <v>1261</v>
      </c>
      <c r="G12942" s="260" t="s">
        <v>2229</v>
      </c>
      <c r="H12942" s="265" t="s">
        <v>2250</v>
      </c>
      <c r="I12942" s="265" t="s">
        <v>135</v>
      </c>
      <c r="J12942" s="265">
        <v>-9.5</v>
      </c>
      <c r="K12942" s="83" t="str">
        <f>IFERROR(IFERROR(VLOOKUP(I12942,'DE-PARA'!B:D,3,0),VLOOKUP(I12942,'DE-PARA'!C:D,2,0)),"NÃO ENCONTRADO")</f>
        <v>Outras Saídas</v>
      </c>
      <c r="L12942" s="50" t="str">
        <f>VLOOKUP(K12942,'Base -Receita-Despesa'!$B:$AS,1,FALSE)</f>
        <v>Outras Saídas</v>
      </c>
    </row>
    <row r="12943" spans="1:12" x14ac:dyDescent="0.3">
      <c r="A12943" s="82" t="str">
        <f t="shared" si="404"/>
        <v>2019</v>
      </c>
      <c r="B12943" s="260" t="s">
        <v>2228</v>
      </c>
      <c r="C12943" s="261" t="s">
        <v>138</v>
      </c>
      <c r="D12943" s="74" t="str">
        <f t="shared" si="405"/>
        <v>mar/2019</v>
      </c>
      <c r="E12943" s="264">
        <v>43546</v>
      </c>
      <c r="F12943" s="260" t="s">
        <v>1261</v>
      </c>
      <c r="G12943" s="260" t="s">
        <v>2229</v>
      </c>
      <c r="H12943" s="265" t="s">
        <v>2250</v>
      </c>
      <c r="I12943" s="265" t="s">
        <v>135</v>
      </c>
      <c r="J12943" s="265">
        <v>-9.5</v>
      </c>
      <c r="K12943" s="83" t="str">
        <f>IFERROR(IFERROR(VLOOKUP(I12943,'DE-PARA'!B:D,3,0),VLOOKUP(I12943,'DE-PARA'!C:D,2,0)),"NÃO ENCONTRADO")</f>
        <v>Outras Saídas</v>
      </c>
      <c r="L12943" s="50" t="str">
        <f>VLOOKUP(K12943,'Base -Receita-Despesa'!$B:$AS,1,FALSE)</f>
        <v>Outras Saídas</v>
      </c>
    </row>
    <row r="12944" spans="1:12" x14ac:dyDescent="0.3">
      <c r="A12944" s="82" t="str">
        <f t="shared" si="404"/>
        <v>2019</v>
      </c>
      <c r="B12944" s="260" t="s">
        <v>2228</v>
      </c>
      <c r="C12944" s="261" t="s">
        <v>138</v>
      </c>
      <c r="D12944" s="74" t="str">
        <f t="shared" si="405"/>
        <v>mar/2019</v>
      </c>
      <c r="E12944" s="264">
        <v>43546</v>
      </c>
      <c r="F12944" s="260" t="s">
        <v>1261</v>
      </c>
      <c r="G12944" s="260" t="s">
        <v>2229</v>
      </c>
      <c r="H12944" s="265" t="s">
        <v>2250</v>
      </c>
      <c r="I12944" s="265" t="s">
        <v>135</v>
      </c>
      <c r="J12944" s="265">
        <v>-9.5</v>
      </c>
      <c r="K12944" s="83" t="str">
        <f>IFERROR(IFERROR(VLOOKUP(I12944,'DE-PARA'!B:D,3,0),VLOOKUP(I12944,'DE-PARA'!C:D,2,0)),"NÃO ENCONTRADO")</f>
        <v>Outras Saídas</v>
      </c>
      <c r="L12944" s="50" t="str">
        <f>VLOOKUP(K12944,'Base -Receita-Despesa'!$B:$AS,1,FALSE)</f>
        <v>Outras Saídas</v>
      </c>
    </row>
    <row r="12945" spans="1:12" x14ac:dyDescent="0.3">
      <c r="A12945" s="82" t="str">
        <f t="shared" si="404"/>
        <v>2019</v>
      </c>
      <c r="B12945" s="260" t="s">
        <v>2228</v>
      </c>
      <c r="C12945" s="261" t="s">
        <v>138</v>
      </c>
      <c r="D12945" s="74" t="str">
        <f t="shared" si="405"/>
        <v>mar/2019</v>
      </c>
      <c r="E12945" s="264">
        <v>43546</v>
      </c>
      <c r="F12945" s="260" t="s">
        <v>1261</v>
      </c>
      <c r="G12945" s="260" t="s">
        <v>2229</v>
      </c>
      <c r="H12945" s="265" t="s">
        <v>2250</v>
      </c>
      <c r="I12945" s="265" t="s">
        <v>135</v>
      </c>
      <c r="J12945" s="265">
        <v>-9.5</v>
      </c>
      <c r="K12945" s="83" t="str">
        <f>IFERROR(IFERROR(VLOOKUP(I12945,'DE-PARA'!B:D,3,0),VLOOKUP(I12945,'DE-PARA'!C:D,2,0)),"NÃO ENCONTRADO")</f>
        <v>Outras Saídas</v>
      </c>
      <c r="L12945" s="50" t="str">
        <f>VLOOKUP(K12945,'Base -Receita-Despesa'!$B:$AS,1,FALSE)</f>
        <v>Outras Saídas</v>
      </c>
    </row>
    <row r="12946" spans="1:12" x14ac:dyDescent="0.3">
      <c r="A12946" s="82" t="str">
        <f t="shared" si="404"/>
        <v>2019</v>
      </c>
      <c r="B12946" s="260" t="s">
        <v>2228</v>
      </c>
      <c r="C12946" s="261" t="s">
        <v>138</v>
      </c>
      <c r="D12946" s="74" t="str">
        <f t="shared" si="405"/>
        <v>mar/2019</v>
      </c>
      <c r="E12946" s="264">
        <v>43546</v>
      </c>
      <c r="F12946" s="260" t="s">
        <v>1261</v>
      </c>
      <c r="G12946" s="260" t="s">
        <v>2229</v>
      </c>
      <c r="H12946" s="265" t="s">
        <v>2250</v>
      </c>
      <c r="I12946" s="265" t="s">
        <v>135</v>
      </c>
      <c r="J12946" s="265">
        <v>-9.5</v>
      </c>
      <c r="K12946" s="83" t="str">
        <f>IFERROR(IFERROR(VLOOKUP(I12946,'DE-PARA'!B:D,3,0),VLOOKUP(I12946,'DE-PARA'!C:D,2,0)),"NÃO ENCONTRADO")</f>
        <v>Outras Saídas</v>
      </c>
      <c r="L12946" s="50" t="str">
        <f>VLOOKUP(K12946,'Base -Receita-Despesa'!$B:$AS,1,FALSE)</f>
        <v>Outras Saídas</v>
      </c>
    </row>
    <row r="12947" spans="1:12" x14ac:dyDescent="0.3">
      <c r="A12947" s="82" t="str">
        <f t="shared" si="404"/>
        <v>2019</v>
      </c>
      <c r="B12947" s="260" t="s">
        <v>2228</v>
      </c>
      <c r="C12947" s="261" t="s">
        <v>138</v>
      </c>
      <c r="D12947" s="74" t="str">
        <f t="shared" si="405"/>
        <v>mar/2019</v>
      </c>
      <c r="E12947" s="264">
        <v>43546</v>
      </c>
      <c r="F12947" s="260" t="s">
        <v>1261</v>
      </c>
      <c r="G12947" s="260" t="s">
        <v>2229</v>
      </c>
      <c r="H12947" s="265" t="s">
        <v>2250</v>
      </c>
      <c r="I12947" s="265" t="s">
        <v>135</v>
      </c>
      <c r="J12947" s="265">
        <v>-9.5</v>
      </c>
      <c r="K12947" s="83" t="str">
        <f>IFERROR(IFERROR(VLOOKUP(I12947,'DE-PARA'!B:D,3,0),VLOOKUP(I12947,'DE-PARA'!C:D,2,0)),"NÃO ENCONTRADO")</f>
        <v>Outras Saídas</v>
      </c>
      <c r="L12947" s="50" t="str">
        <f>VLOOKUP(K12947,'Base -Receita-Despesa'!$B:$AS,1,FALSE)</f>
        <v>Outras Saídas</v>
      </c>
    </row>
    <row r="12948" spans="1:12" x14ac:dyDescent="0.3">
      <c r="A12948" s="82" t="str">
        <f t="shared" si="404"/>
        <v>2019</v>
      </c>
      <c r="B12948" s="260" t="s">
        <v>2228</v>
      </c>
      <c r="C12948" s="261" t="s">
        <v>138</v>
      </c>
      <c r="D12948" s="74" t="str">
        <f t="shared" si="405"/>
        <v>mar/2019</v>
      </c>
      <c r="E12948" s="264">
        <v>43546</v>
      </c>
      <c r="F12948" s="260">
        <v>1946</v>
      </c>
      <c r="G12948" s="260" t="s">
        <v>2229</v>
      </c>
      <c r="H12948" s="265" t="s">
        <v>4464</v>
      </c>
      <c r="I12948" s="265" t="s">
        <v>118</v>
      </c>
      <c r="J12948" s="266">
        <v>-116164.01</v>
      </c>
      <c r="K12948" s="83" t="str">
        <f>IFERROR(IFERROR(VLOOKUP(I12948,'DE-PARA'!B:D,3,0),VLOOKUP(I12948,'DE-PARA'!C:D,2,0)),"NÃO ENCONTRADO")</f>
        <v>Serviços</v>
      </c>
      <c r="L12948" s="50" t="str">
        <f>VLOOKUP(K12948,'Base -Receita-Despesa'!$B:$AS,1,FALSE)</f>
        <v>Serviços</v>
      </c>
    </row>
    <row r="12949" spans="1:12" x14ac:dyDescent="0.3">
      <c r="A12949" s="82" t="str">
        <f t="shared" si="404"/>
        <v>2019</v>
      </c>
      <c r="B12949" s="260" t="s">
        <v>2228</v>
      </c>
      <c r="C12949" s="261" t="s">
        <v>138</v>
      </c>
      <c r="D12949" s="74" t="str">
        <f t="shared" si="405"/>
        <v>mar/2019</v>
      </c>
      <c r="E12949" s="264">
        <v>43546</v>
      </c>
      <c r="F12949" s="260">
        <v>442385</v>
      </c>
      <c r="G12949" s="260" t="s">
        <v>2229</v>
      </c>
      <c r="H12949" s="265" t="s">
        <v>2377</v>
      </c>
      <c r="I12949" s="265" t="s">
        <v>846</v>
      </c>
      <c r="J12949" s="266">
        <v>-1842.92</v>
      </c>
      <c r="K12949" s="83" t="str">
        <f>IFERROR(IFERROR(VLOOKUP(I12949,'DE-PARA'!B:D,3,0),VLOOKUP(I12949,'DE-PARA'!C:D,2,0)),"NÃO ENCONTRADO")</f>
        <v>Pessoal</v>
      </c>
      <c r="L12949" s="50" t="str">
        <f>VLOOKUP(K12949,'Base -Receita-Despesa'!$B:$AS,1,FALSE)</f>
        <v>Pessoal</v>
      </c>
    </row>
    <row r="12950" spans="1:12" x14ac:dyDescent="0.3">
      <c r="A12950" s="82" t="str">
        <f t="shared" si="404"/>
        <v>2019</v>
      </c>
      <c r="B12950" s="260" t="s">
        <v>2228</v>
      </c>
      <c r="C12950" s="261" t="s">
        <v>138</v>
      </c>
      <c r="D12950" s="74" t="str">
        <f t="shared" si="405"/>
        <v>mar/2019</v>
      </c>
      <c r="E12950" s="264">
        <v>43546</v>
      </c>
      <c r="F12950" s="260">
        <v>442385</v>
      </c>
      <c r="G12950" s="260" t="s">
        <v>2229</v>
      </c>
      <c r="H12950" s="265" t="s">
        <v>2377</v>
      </c>
      <c r="I12950" s="265" t="s">
        <v>562</v>
      </c>
      <c r="J12950" s="265">
        <v>-38.700000000000003</v>
      </c>
      <c r="K12950" s="83" t="str">
        <f>IFERROR(IFERROR(VLOOKUP(I12950,'DE-PARA'!B:D,3,0),VLOOKUP(I12950,'DE-PARA'!C:D,2,0)),"NÃO ENCONTRADO")</f>
        <v>Outras Saídas</v>
      </c>
      <c r="L12950" s="50" t="str">
        <f>VLOOKUP(K12950,'Base -Receita-Despesa'!$B:$AS,1,FALSE)</f>
        <v>Outras Saídas</v>
      </c>
    </row>
    <row r="12951" spans="1:12" x14ac:dyDescent="0.3">
      <c r="A12951" s="82" t="str">
        <f t="shared" si="404"/>
        <v>2019</v>
      </c>
      <c r="B12951" s="260" t="s">
        <v>2228</v>
      </c>
      <c r="C12951" s="261" t="s">
        <v>138</v>
      </c>
      <c r="D12951" s="74" t="str">
        <f t="shared" si="405"/>
        <v>mar/2019</v>
      </c>
      <c r="E12951" s="264">
        <v>43546</v>
      </c>
      <c r="F12951" s="260">
        <v>32</v>
      </c>
      <c r="G12951" s="260" t="s">
        <v>2229</v>
      </c>
      <c r="H12951" s="265" t="s">
        <v>2351</v>
      </c>
      <c r="I12951" s="265" t="s">
        <v>145</v>
      </c>
      <c r="J12951" s="266">
        <v>-20628.23</v>
      </c>
      <c r="K12951" s="83" t="str">
        <f>IFERROR(IFERROR(VLOOKUP(I12951,'DE-PARA'!B:D,3,0),VLOOKUP(I12951,'DE-PARA'!C:D,2,0)),"NÃO ENCONTRADO")</f>
        <v>Serviços</v>
      </c>
      <c r="L12951" s="50" t="str">
        <f>VLOOKUP(K12951,'Base -Receita-Despesa'!$B:$AS,1,FALSE)</f>
        <v>Serviços</v>
      </c>
    </row>
    <row r="12952" spans="1:12" x14ac:dyDescent="0.3">
      <c r="A12952" s="82" t="str">
        <f t="shared" si="404"/>
        <v>2019</v>
      </c>
      <c r="B12952" s="260" t="s">
        <v>2228</v>
      </c>
      <c r="C12952" s="261" t="s">
        <v>138</v>
      </c>
      <c r="D12952" s="74" t="str">
        <f t="shared" si="405"/>
        <v>mar/2019</v>
      </c>
      <c r="E12952" s="264">
        <v>43549</v>
      </c>
      <c r="F12952" s="260">
        <v>4886</v>
      </c>
      <c r="G12952" s="260" t="s">
        <v>2229</v>
      </c>
      <c r="H12952" s="265" t="s">
        <v>4376</v>
      </c>
      <c r="I12952" s="265" t="s">
        <v>2194</v>
      </c>
      <c r="J12952" s="265">
        <v>-98</v>
      </c>
      <c r="K12952" s="83" t="str">
        <f>IFERROR(IFERROR(VLOOKUP(I12952,'DE-PARA'!B:D,3,0),VLOOKUP(I12952,'DE-PARA'!C:D,2,0)),"NÃO ENCONTRADO")</f>
        <v>Materiais</v>
      </c>
      <c r="L12952" s="50" t="str">
        <f>VLOOKUP(K12952,'Base -Receita-Despesa'!$B:$AS,1,FALSE)</f>
        <v>Materiais</v>
      </c>
    </row>
    <row r="12953" spans="1:12" x14ac:dyDescent="0.3">
      <c r="A12953" s="82" t="str">
        <f t="shared" si="404"/>
        <v>2019</v>
      </c>
      <c r="B12953" s="260" t="s">
        <v>2228</v>
      </c>
      <c r="C12953" s="261" t="s">
        <v>138</v>
      </c>
      <c r="D12953" s="74" t="str">
        <f t="shared" si="405"/>
        <v>mar/2019</v>
      </c>
      <c r="E12953" s="264">
        <v>43549</v>
      </c>
      <c r="F12953" s="260">
        <v>21457</v>
      </c>
      <c r="G12953" s="260" t="s">
        <v>2229</v>
      </c>
      <c r="H12953" s="265" t="s">
        <v>4402</v>
      </c>
      <c r="I12953" s="265" t="s">
        <v>2183</v>
      </c>
      <c r="J12953" s="265">
        <v>-191.4</v>
      </c>
      <c r="K12953" s="83" t="str">
        <f>IFERROR(IFERROR(VLOOKUP(I12953,'DE-PARA'!B:D,3,0),VLOOKUP(I12953,'DE-PARA'!C:D,2,0)),"NÃO ENCONTRADO")</f>
        <v>Materiais</v>
      </c>
      <c r="L12953" s="50" t="str">
        <f>VLOOKUP(K12953,'Base -Receita-Despesa'!$B:$AS,1,FALSE)</f>
        <v>Materiais</v>
      </c>
    </row>
    <row r="12954" spans="1:12" x14ac:dyDescent="0.3">
      <c r="A12954" s="82" t="str">
        <f t="shared" si="404"/>
        <v>2019</v>
      </c>
      <c r="B12954" s="260" t="s">
        <v>2228</v>
      </c>
      <c r="C12954" s="261" t="s">
        <v>138</v>
      </c>
      <c r="D12954" s="74" t="str">
        <f t="shared" si="405"/>
        <v>mar/2019</v>
      </c>
      <c r="E12954" s="264">
        <v>43549</v>
      </c>
      <c r="F12954" s="260">
        <v>21457</v>
      </c>
      <c r="G12954" s="260" t="s">
        <v>2229</v>
      </c>
      <c r="H12954" s="265" t="s">
        <v>4402</v>
      </c>
      <c r="I12954" s="265" t="s">
        <v>562</v>
      </c>
      <c r="J12954" s="265">
        <v>-4.8600000000000003</v>
      </c>
      <c r="K12954" s="83" t="str">
        <f>IFERROR(IFERROR(VLOOKUP(I12954,'DE-PARA'!B:D,3,0),VLOOKUP(I12954,'DE-PARA'!C:D,2,0)),"NÃO ENCONTRADO")</f>
        <v>Outras Saídas</v>
      </c>
      <c r="L12954" s="50" t="str">
        <f>VLOOKUP(K12954,'Base -Receita-Despesa'!$B:$AS,1,FALSE)</f>
        <v>Outras Saídas</v>
      </c>
    </row>
    <row r="12955" spans="1:12" x14ac:dyDescent="0.3">
      <c r="A12955" s="82" t="str">
        <f t="shared" si="404"/>
        <v>2019</v>
      </c>
      <c r="B12955" s="260" t="s">
        <v>2228</v>
      </c>
      <c r="C12955" s="261" t="s">
        <v>138</v>
      </c>
      <c r="D12955" s="74" t="str">
        <f t="shared" si="405"/>
        <v>mar/2019</v>
      </c>
      <c r="E12955" s="264">
        <v>43549</v>
      </c>
      <c r="F12955" s="260">
        <v>96094</v>
      </c>
      <c r="G12955" s="260" t="s">
        <v>2229</v>
      </c>
      <c r="H12955" s="265" t="s">
        <v>2602</v>
      </c>
      <c r="I12955" s="265" t="s">
        <v>2182</v>
      </c>
      <c r="J12955" s="265">
        <v>-60.3</v>
      </c>
      <c r="K12955" s="83" t="str">
        <f>IFERROR(IFERROR(VLOOKUP(I12955,'DE-PARA'!B:D,3,0),VLOOKUP(I12955,'DE-PARA'!C:D,2,0)),"NÃO ENCONTRADO")</f>
        <v>Materiais</v>
      </c>
      <c r="L12955" s="50" t="str">
        <f>VLOOKUP(K12955,'Base -Receita-Despesa'!$B:$AS,1,FALSE)</f>
        <v>Materiais</v>
      </c>
    </row>
    <row r="12956" spans="1:12" x14ac:dyDescent="0.3">
      <c r="A12956" s="82" t="str">
        <f t="shared" si="404"/>
        <v>2019</v>
      </c>
      <c r="B12956" s="260" t="s">
        <v>2228</v>
      </c>
      <c r="C12956" s="261" t="s">
        <v>138</v>
      </c>
      <c r="D12956" s="74" t="str">
        <f t="shared" si="405"/>
        <v>mar/2019</v>
      </c>
      <c r="E12956" s="264">
        <v>43549</v>
      </c>
      <c r="F12956" s="260">
        <v>96095</v>
      </c>
      <c r="G12956" s="260" t="s">
        <v>2229</v>
      </c>
      <c r="H12956" s="265" t="s">
        <v>2602</v>
      </c>
      <c r="I12956" s="265" t="s">
        <v>2181</v>
      </c>
      <c r="J12956" s="265">
        <v>-669.56</v>
      </c>
      <c r="K12956" s="83" t="str">
        <f>IFERROR(IFERROR(VLOOKUP(I12956,'DE-PARA'!B:D,3,0),VLOOKUP(I12956,'DE-PARA'!C:D,2,0)),"NÃO ENCONTRADO")</f>
        <v>Materiais</v>
      </c>
      <c r="L12956" s="50" t="str">
        <f>VLOOKUP(K12956,'Base -Receita-Despesa'!$B:$AS,1,FALSE)</f>
        <v>Materiais</v>
      </c>
    </row>
    <row r="12957" spans="1:12" x14ac:dyDescent="0.3">
      <c r="A12957" s="82" t="str">
        <f t="shared" si="404"/>
        <v>2019</v>
      </c>
      <c r="B12957" s="260" t="s">
        <v>2228</v>
      </c>
      <c r="C12957" s="261" t="s">
        <v>138</v>
      </c>
      <c r="D12957" s="74" t="str">
        <f t="shared" si="405"/>
        <v>mar/2019</v>
      </c>
      <c r="E12957" s="264">
        <v>43549</v>
      </c>
      <c r="F12957" s="260">
        <v>14455</v>
      </c>
      <c r="G12957" s="260" t="s">
        <v>2284</v>
      </c>
      <c r="H12957" s="265" t="s">
        <v>2401</v>
      </c>
      <c r="I12957" s="265" t="s">
        <v>2181</v>
      </c>
      <c r="J12957" s="266">
        <v>-1400.95</v>
      </c>
      <c r="K12957" s="83" t="str">
        <f>IFERROR(IFERROR(VLOOKUP(I12957,'DE-PARA'!B:D,3,0),VLOOKUP(I12957,'DE-PARA'!C:D,2,0)),"NÃO ENCONTRADO")</f>
        <v>Materiais</v>
      </c>
      <c r="L12957" s="50" t="str">
        <f>VLOOKUP(K12957,'Base -Receita-Despesa'!$B:$AS,1,FALSE)</f>
        <v>Materiais</v>
      </c>
    </row>
    <row r="12958" spans="1:12" x14ac:dyDescent="0.3">
      <c r="A12958" s="82" t="str">
        <f t="shared" si="404"/>
        <v>2019</v>
      </c>
      <c r="B12958" s="260" t="s">
        <v>2228</v>
      </c>
      <c r="C12958" s="261" t="s">
        <v>138</v>
      </c>
      <c r="D12958" s="74" t="str">
        <f t="shared" si="405"/>
        <v>mar/2019</v>
      </c>
      <c r="E12958" s="264">
        <v>43549</v>
      </c>
      <c r="F12958" s="260">
        <v>14450</v>
      </c>
      <c r="G12958" s="260" t="s">
        <v>2229</v>
      </c>
      <c r="H12958" s="265" t="s">
        <v>2401</v>
      </c>
      <c r="I12958" s="265" t="s">
        <v>2182</v>
      </c>
      <c r="J12958" s="266">
        <v>-4828.53</v>
      </c>
      <c r="K12958" s="83" t="str">
        <f>IFERROR(IFERROR(VLOOKUP(I12958,'DE-PARA'!B:D,3,0),VLOOKUP(I12958,'DE-PARA'!C:D,2,0)),"NÃO ENCONTRADO")</f>
        <v>Materiais</v>
      </c>
      <c r="L12958" s="50" t="str">
        <f>VLOOKUP(K12958,'Base -Receita-Despesa'!$B:$AS,1,FALSE)</f>
        <v>Materiais</v>
      </c>
    </row>
    <row r="12959" spans="1:12" x14ac:dyDescent="0.3">
      <c r="A12959" s="82" t="str">
        <f t="shared" si="404"/>
        <v>2019</v>
      </c>
      <c r="B12959" s="260" t="s">
        <v>2228</v>
      </c>
      <c r="C12959" s="261" t="s">
        <v>138</v>
      </c>
      <c r="D12959" s="74" t="str">
        <f t="shared" si="405"/>
        <v>mar/2019</v>
      </c>
      <c r="E12959" s="264">
        <v>43549</v>
      </c>
      <c r="F12959" s="260" t="s">
        <v>4377</v>
      </c>
      <c r="G12959" s="260" t="s">
        <v>2229</v>
      </c>
      <c r="H12959" s="265" t="s">
        <v>4465</v>
      </c>
      <c r="I12959" s="265" t="s">
        <v>128</v>
      </c>
      <c r="J12959" s="266">
        <v>-26959.119999999999</v>
      </c>
      <c r="K12959" s="83" t="str">
        <f>IFERROR(IFERROR(VLOOKUP(I12959,'DE-PARA'!B:D,3,0),VLOOKUP(I12959,'DE-PARA'!C:D,2,0)),"NÃO ENCONTRADO")</f>
        <v>Encargos sobre Folha de Pagamento</v>
      </c>
      <c r="L12959" s="50" t="str">
        <f>VLOOKUP(K12959,'Base -Receita-Despesa'!$B:$AS,1,FALSE)</f>
        <v>Encargos sobre Folha de Pagamento</v>
      </c>
    </row>
    <row r="12960" spans="1:12" x14ac:dyDescent="0.3">
      <c r="A12960" s="82" t="str">
        <f t="shared" si="404"/>
        <v>2019</v>
      </c>
      <c r="B12960" s="260" t="s">
        <v>2228</v>
      </c>
      <c r="C12960" s="261" t="s">
        <v>138</v>
      </c>
      <c r="D12960" s="74" t="str">
        <f t="shared" si="405"/>
        <v>mar/2019</v>
      </c>
      <c r="E12960" s="264">
        <v>43549</v>
      </c>
      <c r="F12960" s="260" t="s">
        <v>4377</v>
      </c>
      <c r="G12960" s="260" t="s">
        <v>2229</v>
      </c>
      <c r="H12960" s="265" t="s">
        <v>4465</v>
      </c>
      <c r="I12960" s="265" t="s">
        <v>562</v>
      </c>
      <c r="J12960" s="266">
        <v>-1482.75</v>
      </c>
      <c r="K12960" s="83" t="str">
        <f>IFERROR(IFERROR(VLOOKUP(I12960,'DE-PARA'!B:D,3,0),VLOOKUP(I12960,'DE-PARA'!C:D,2,0)),"NÃO ENCONTRADO")</f>
        <v>Outras Saídas</v>
      </c>
      <c r="L12960" s="50" t="str">
        <f>VLOOKUP(K12960,'Base -Receita-Despesa'!$B:$AS,1,FALSE)</f>
        <v>Outras Saídas</v>
      </c>
    </row>
    <row r="12961" spans="1:12" x14ac:dyDescent="0.3">
      <c r="A12961" s="82" t="str">
        <f t="shared" si="404"/>
        <v>2019</v>
      </c>
      <c r="B12961" s="260" t="s">
        <v>2228</v>
      </c>
      <c r="C12961" s="261" t="s">
        <v>138</v>
      </c>
      <c r="D12961" s="74" t="str">
        <f t="shared" si="405"/>
        <v>mar/2019</v>
      </c>
      <c r="E12961" s="264">
        <v>43549</v>
      </c>
      <c r="F12961" s="260">
        <v>42079</v>
      </c>
      <c r="G12961" s="260" t="s">
        <v>2229</v>
      </c>
      <c r="H12961" s="265" t="s">
        <v>3287</v>
      </c>
      <c r="I12961" s="265" t="s">
        <v>2182</v>
      </c>
      <c r="J12961" s="266">
        <v>-3822</v>
      </c>
      <c r="K12961" s="83" t="str">
        <f>IFERROR(IFERROR(VLOOKUP(I12961,'DE-PARA'!B:D,3,0),VLOOKUP(I12961,'DE-PARA'!C:D,2,0)),"NÃO ENCONTRADO")</f>
        <v>Materiais</v>
      </c>
      <c r="L12961" s="50" t="str">
        <f>VLOOKUP(K12961,'Base -Receita-Despesa'!$B:$AS,1,FALSE)</f>
        <v>Materiais</v>
      </c>
    </row>
    <row r="12962" spans="1:12" x14ac:dyDescent="0.3">
      <c r="A12962" s="82" t="str">
        <f t="shared" si="404"/>
        <v>2019</v>
      </c>
      <c r="B12962" s="260" t="s">
        <v>2228</v>
      </c>
      <c r="C12962" s="261" t="s">
        <v>138</v>
      </c>
      <c r="D12962" s="74" t="str">
        <f t="shared" si="405"/>
        <v>mar/2019</v>
      </c>
      <c r="E12962" s="264">
        <v>43549</v>
      </c>
      <c r="F12962" s="260">
        <v>42048</v>
      </c>
      <c r="G12962" s="260" t="s">
        <v>2229</v>
      </c>
      <c r="H12962" s="265" t="s">
        <v>3287</v>
      </c>
      <c r="I12962" s="265" t="s">
        <v>2182</v>
      </c>
      <c r="J12962" s="266">
        <v>-1525</v>
      </c>
      <c r="K12962" s="83" t="str">
        <f>IFERROR(IFERROR(VLOOKUP(I12962,'DE-PARA'!B:D,3,0),VLOOKUP(I12962,'DE-PARA'!C:D,2,0)),"NÃO ENCONTRADO")</f>
        <v>Materiais</v>
      </c>
      <c r="L12962" s="50" t="str">
        <f>VLOOKUP(K12962,'Base -Receita-Despesa'!$B:$AS,1,FALSE)</f>
        <v>Materiais</v>
      </c>
    </row>
    <row r="12963" spans="1:12" x14ac:dyDescent="0.3">
      <c r="A12963" s="82" t="str">
        <f t="shared" si="404"/>
        <v>2019</v>
      </c>
      <c r="B12963" s="260" t="s">
        <v>2228</v>
      </c>
      <c r="C12963" s="261" t="s">
        <v>138</v>
      </c>
      <c r="D12963" s="74" t="str">
        <f t="shared" si="405"/>
        <v>mar/2019</v>
      </c>
      <c r="E12963" s="264">
        <v>43549</v>
      </c>
      <c r="F12963" s="260" t="s">
        <v>254</v>
      </c>
      <c r="G12963" s="260" t="s">
        <v>2229</v>
      </c>
      <c r="H12963" s="265" t="s">
        <v>3063</v>
      </c>
      <c r="I12963" s="265" t="s">
        <v>130</v>
      </c>
      <c r="J12963" s="265">
        <v>-525</v>
      </c>
      <c r="K12963" s="83" t="str">
        <f>IFERROR(IFERROR(VLOOKUP(I12963,'DE-PARA'!B:D,3,0),VLOOKUP(I12963,'DE-PARA'!C:D,2,0)),"NÃO ENCONTRADO")</f>
        <v>Rescisões Trabalhistas</v>
      </c>
      <c r="L12963" s="50" t="str">
        <f>VLOOKUP(K12963,'Base -Receita-Despesa'!$B:$AS,1,FALSE)</f>
        <v>Rescisões Trabalhistas</v>
      </c>
    </row>
    <row r="12964" spans="1:12" x14ac:dyDescent="0.3">
      <c r="A12964" s="82" t="str">
        <f t="shared" si="404"/>
        <v>2019</v>
      </c>
      <c r="B12964" s="260" t="s">
        <v>2228</v>
      </c>
      <c r="C12964" s="261" t="s">
        <v>138</v>
      </c>
      <c r="D12964" s="74" t="str">
        <f t="shared" si="405"/>
        <v>mar/2019</v>
      </c>
      <c r="E12964" s="264">
        <v>43549</v>
      </c>
      <c r="F12964" s="260" t="s">
        <v>4466</v>
      </c>
      <c r="G12964" s="260" t="s">
        <v>2229</v>
      </c>
      <c r="H12964" s="261" t="s">
        <v>4467</v>
      </c>
      <c r="I12964" s="265" t="s">
        <v>194</v>
      </c>
      <c r="J12964" s="266">
        <v>-3369.92</v>
      </c>
      <c r="K12964" s="83" t="str">
        <f>IFERROR(IFERROR(VLOOKUP(I12964,'DE-PARA'!B:D,3,0),VLOOKUP(I12964,'DE-PARA'!C:D,2,0)),"NÃO ENCONTRADO")</f>
        <v>Encargos sobre Folha de Pagamento</v>
      </c>
      <c r="L12964" s="50" t="str">
        <f>VLOOKUP(K12964,'Base -Receita-Despesa'!$B:$AS,1,FALSE)</f>
        <v>Encargos sobre Folha de Pagamento</v>
      </c>
    </row>
    <row r="12965" spans="1:12" x14ac:dyDescent="0.3">
      <c r="A12965" s="82" t="str">
        <f t="shared" si="404"/>
        <v>2019</v>
      </c>
      <c r="B12965" s="260" t="s">
        <v>2228</v>
      </c>
      <c r="C12965" s="261" t="s">
        <v>138</v>
      </c>
      <c r="D12965" s="74" t="str">
        <f t="shared" si="405"/>
        <v>mar/2019</v>
      </c>
      <c r="E12965" s="264">
        <v>43549</v>
      </c>
      <c r="F12965" s="260" t="s">
        <v>1261</v>
      </c>
      <c r="G12965" s="260" t="s">
        <v>2229</v>
      </c>
      <c r="H12965" s="265" t="s">
        <v>2250</v>
      </c>
      <c r="I12965" s="265" t="s">
        <v>135</v>
      </c>
      <c r="J12965" s="265">
        <v>-9.5</v>
      </c>
      <c r="K12965" s="83" t="str">
        <f>IFERROR(IFERROR(VLOOKUP(I12965,'DE-PARA'!B:D,3,0),VLOOKUP(I12965,'DE-PARA'!C:D,2,0)),"NÃO ENCONTRADO")</f>
        <v>Outras Saídas</v>
      </c>
      <c r="L12965" s="50" t="str">
        <f>VLOOKUP(K12965,'Base -Receita-Despesa'!$B:$AS,1,FALSE)</f>
        <v>Outras Saídas</v>
      </c>
    </row>
    <row r="12966" spans="1:12" x14ac:dyDescent="0.3">
      <c r="A12966" s="82" t="str">
        <f t="shared" si="404"/>
        <v>2019</v>
      </c>
      <c r="B12966" s="260" t="s">
        <v>2228</v>
      </c>
      <c r="C12966" s="261" t="s">
        <v>138</v>
      </c>
      <c r="D12966" s="74" t="str">
        <f t="shared" si="405"/>
        <v>mar/2019</v>
      </c>
      <c r="E12966" s="264">
        <v>43549</v>
      </c>
      <c r="F12966" s="260" t="s">
        <v>1261</v>
      </c>
      <c r="G12966" s="260" t="s">
        <v>2229</v>
      </c>
      <c r="H12966" s="265" t="s">
        <v>2250</v>
      </c>
      <c r="I12966" s="265" t="s">
        <v>135</v>
      </c>
      <c r="J12966" s="265">
        <v>-9.5</v>
      </c>
      <c r="K12966" s="83" t="str">
        <f>IFERROR(IFERROR(VLOOKUP(I12966,'DE-PARA'!B:D,3,0),VLOOKUP(I12966,'DE-PARA'!C:D,2,0)),"NÃO ENCONTRADO")</f>
        <v>Outras Saídas</v>
      </c>
      <c r="L12966" s="50" t="str">
        <f>VLOOKUP(K12966,'Base -Receita-Despesa'!$B:$AS,1,FALSE)</f>
        <v>Outras Saídas</v>
      </c>
    </row>
    <row r="12967" spans="1:12" x14ac:dyDescent="0.3">
      <c r="A12967" s="82" t="str">
        <f t="shared" si="404"/>
        <v>2019</v>
      </c>
      <c r="B12967" s="260" t="s">
        <v>2228</v>
      </c>
      <c r="C12967" s="261" t="s">
        <v>138</v>
      </c>
      <c r="D12967" s="74" t="str">
        <f t="shared" si="405"/>
        <v>mar/2019</v>
      </c>
      <c r="E12967" s="264">
        <v>43549</v>
      </c>
      <c r="F12967" s="260" t="s">
        <v>1261</v>
      </c>
      <c r="G12967" s="260" t="s">
        <v>2229</v>
      </c>
      <c r="H12967" s="265" t="s">
        <v>2250</v>
      </c>
      <c r="I12967" s="265" t="s">
        <v>135</v>
      </c>
      <c r="J12967" s="265">
        <v>-9.5</v>
      </c>
      <c r="K12967" s="83" t="str">
        <f>IFERROR(IFERROR(VLOOKUP(I12967,'DE-PARA'!B:D,3,0),VLOOKUP(I12967,'DE-PARA'!C:D,2,0)),"NÃO ENCONTRADO")</f>
        <v>Outras Saídas</v>
      </c>
      <c r="L12967" s="50" t="str">
        <f>VLOOKUP(K12967,'Base -Receita-Despesa'!$B:$AS,1,FALSE)</f>
        <v>Outras Saídas</v>
      </c>
    </row>
    <row r="12968" spans="1:12" x14ac:dyDescent="0.3">
      <c r="A12968" s="82" t="str">
        <f t="shared" si="404"/>
        <v>2019</v>
      </c>
      <c r="B12968" s="260" t="s">
        <v>2228</v>
      </c>
      <c r="C12968" s="261" t="s">
        <v>138</v>
      </c>
      <c r="D12968" s="74" t="str">
        <f t="shared" si="405"/>
        <v>mar/2019</v>
      </c>
      <c r="E12968" s="264">
        <v>43549</v>
      </c>
      <c r="F12968" s="260" t="s">
        <v>1261</v>
      </c>
      <c r="G12968" s="260" t="s">
        <v>2229</v>
      </c>
      <c r="H12968" s="265" t="s">
        <v>2250</v>
      </c>
      <c r="I12968" s="265" t="s">
        <v>135</v>
      </c>
      <c r="J12968" s="265">
        <v>-9.5</v>
      </c>
      <c r="K12968" s="83" t="str">
        <f>IFERROR(IFERROR(VLOOKUP(I12968,'DE-PARA'!B:D,3,0),VLOOKUP(I12968,'DE-PARA'!C:D,2,0)),"NÃO ENCONTRADO")</f>
        <v>Outras Saídas</v>
      </c>
      <c r="L12968" s="50" t="str">
        <f>VLOOKUP(K12968,'Base -Receita-Despesa'!$B:$AS,1,FALSE)</f>
        <v>Outras Saídas</v>
      </c>
    </row>
    <row r="12969" spans="1:12" x14ac:dyDescent="0.3">
      <c r="A12969" s="82" t="str">
        <f t="shared" si="404"/>
        <v>2019</v>
      </c>
      <c r="B12969" s="260" t="s">
        <v>2228</v>
      </c>
      <c r="C12969" s="261" t="s">
        <v>138</v>
      </c>
      <c r="D12969" s="74" t="str">
        <f t="shared" si="405"/>
        <v>mar/2019</v>
      </c>
      <c r="E12969" s="264">
        <v>43550</v>
      </c>
      <c r="F12969" s="260">
        <v>82227</v>
      </c>
      <c r="G12969" s="260" t="s">
        <v>2330</v>
      </c>
      <c r="H12969" s="265" t="s">
        <v>4457</v>
      </c>
      <c r="I12969" s="265" t="s">
        <v>2181</v>
      </c>
      <c r="J12969" s="266">
        <v>-2052.2600000000002</v>
      </c>
      <c r="K12969" s="83" t="str">
        <f>IFERROR(IFERROR(VLOOKUP(I12969,'DE-PARA'!B:D,3,0),VLOOKUP(I12969,'DE-PARA'!C:D,2,0)),"NÃO ENCONTRADO")</f>
        <v>Materiais</v>
      </c>
      <c r="L12969" s="50" t="str">
        <f>VLOOKUP(K12969,'Base -Receita-Despesa'!$B:$AS,1,FALSE)</f>
        <v>Materiais</v>
      </c>
    </row>
    <row r="12970" spans="1:12" x14ac:dyDescent="0.3">
      <c r="A12970" s="82" t="str">
        <f t="shared" ref="A12970:A13033" si="406">IF(K12970="NÃO ENCONTRADO",0,RIGHT(D12970,4))</f>
        <v>2019</v>
      </c>
      <c r="B12970" s="260" t="s">
        <v>2228</v>
      </c>
      <c r="C12970" s="261" t="s">
        <v>138</v>
      </c>
      <c r="D12970" s="74" t="str">
        <f t="shared" si="405"/>
        <v>mar/2019</v>
      </c>
      <c r="E12970" s="264">
        <v>43550</v>
      </c>
      <c r="F12970" s="260">
        <v>82227</v>
      </c>
      <c r="G12970" s="260" t="s">
        <v>2330</v>
      </c>
      <c r="H12970" s="265" t="s">
        <v>4457</v>
      </c>
      <c r="I12970" s="265" t="s">
        <v>562</v>
      </c>
      <c r="J12970" s="265">
        <v>-280.79000000000002</v>
      </c>
      <c r="K12970" s="83" t="str">
        <f>IFERROR(IFERROR(VLOOKUP(I12970,'DE-PARA'!B:D,3,0),VLOOKUP(I12970,'DE-PARA'!C:D,2,0)),"NÃO ENCONTRADO")</f>
        <v>Outras Saídas</v>
      </c>
      <c r="L12970" s="50" t="str">
        <f>VLOOKUP(K12970,'Base -Receita-Despesa'!$B:$AS,1,FALSE)</f>
        <v>Outras Saídas</v>
      </c>
    </row>
    <row r="12971" spans="1:12" x14ac:dyDescent="0.3">
      <c r="A12971" s="82" t="str">
        <f t="shared" si="406"/>
        <v>2019</v>
      </c>
      <c r="B12971" s="260" t="s">
        <v>2228</v>
      </c>
      <c r="C12971" s="261" t="s">
        <v>138</v>
      </c>
      <c r="D12971" s="74" t="str">
        <f t="shared" si="405"/>
        <v>mar/2019</v>
      </c>
      <c r="E12971" s="264">
        <v>43550</v>
      </c>
      <c r="F12971" s="260" t="s">
        <v>4374</v>
      </c>
      <c r="G12971" s="260" t="s">
        <v>2229</v>
      </c>
      <c r="H12971" s="265" t="s">
        <v>72</v>
      </c>
      <c r="I12971" s="265" t="s">
        <v>1064</v>
      </c>
      <c r="J12971" s="266">
        <v>-54282.41</v>
      </c>
      <c r="K12971" s="83" t="str">
        <f>IFERROR(IFERROR(VLOOKUP(I12971,'DE-PARA'!B:D,3,0),VLOOKUP(I12971,'DE-PARA'!C:D,2,0)),"NÃO ENCONTRADO")</f>
        <v>Saídas Da C/A Por Regates (-)</v>
      </c>
      <c r="L12971" s="50" t="str">
        <f>VLOOKUP(K12971,'Base -Receita-Despesa'!$B:$AS,1,FALSE)</f>
        <v>SAÍDAS DA C/A POR REGATES (-)</v>
      </c>
    </row>
    <row r="12972" spans="1:12" x14ac:dyDescent="0.3">
      <c r="A12972" s="82" t="str">
        <f t="shared" si="406"/>
        <v>2019</v>
      </c>
      <c r="B12972" s="260" t="s">
        <v>2228</v>
      </c>
      <c r="C12972" s="261" t="s">
        <v>138</v>
      </c>
      <c r="D12972" s="74" t="str">
        <f t="shared" si="405"/>
        <v>mar/2019</v>
      </c>
      <c r="E12972" s="264">
        <v>43550</v>
      </c>
      <c r="F12972" s="260">
        <v>193494</v>
      </c>
      <c r="G12972" s="260" t="s">
        <v>2330</v>
      </c>
      <c r="H12972" s="265" t="s">
        <v>4434</v>
      </c>
      <c r="I12972" s="265" t="s">
        <v>2181</v>
      </c>
      <c r="J12972" s="266">
        <v>-3546.27</v>
      </c>
      <c r="K12972" s="83" t="str">
        <f>IFERROR(IFERROR(VLOOKUP(I12972,'DE-PARA'!B:D,3,0),VLOOKUP(I12972,'DE-PARA'!C:D,2,0)),"NÃO ENCONTRADO")</f>
        <v>Materiais</v>
      </c>
      <c r="L12972" s="50" t="str">
        <f>VLOOKUP(K12972,'Base -Receita-Despesa'!$B:$AS,1,FALSE)</f>
        <v>Materiais</v>
      </c>
    </row>
    <row r="12973" spans="1:12" x14ac:dyDescent="0.3">
      <c r="A12973" s="82" t="str">
        <f t="shared" si="406"/>
        <v>2019</v>
      </c>
      <c r="B12973" s="260" t="s">
        <v>2228</v>
      </c>
      <c r="C12973" s="261" t="s">
        <v>138</v>
      </c>
      <c r="D12973" s="74" t="str">
        <f t="shared" si="405"/>
        <v>mar/2019</v>
      </c>
      <c r="E12973" s="264">
        <v>43550</v>
      </c>
      <c r="F12973" s="260">
        <v>156</v>
      </c>
      <c r="G12973" s="260" t="s">
        <v>2229</v>
      </c>
      <c r="H12973" s="265" t="s">
        <v>2389</v>
      </c>
      <c r="I12973" s="265" t="s">
        <v>2197</v>
      </c>
      <c r="J12973" s="266">
        <v>-5600</v>
      </c>
      <c r="K12973" s="83" t="str">
        <f>IFERROR(IFERROR(VLOOKUP(I12973,'DE-PARA'!B:D,3,0),VLOOKUP(I12973,'DE-PARA'!C:D,2,0)),"NÃO ENCONTRADO")</f>
        <v>Serviços</v>
      </c>
      <c r="L12973" s="50" t="str">
        <f>VLOOKUP(K12973,'Base -Receita-Despesa'!$B:$AS,1,FALSE)</f>
        <v>Serviços</v>
      </c>
    </row>
    <row r="12974" spans="1:12" x14ac:dyDescent="0.3">
      <c r="A12974" s="82" t="str">
        <f t="shared" si="406"/>
        <v>2019</v>
      </c>
      <c r="B12974" s="260" t="s">
        <v>2228</v>
      </c>
      <c r="C12974" s="261" t="s">
        <v>138</v>
      </c>
      <c r="D12974" s="74" t="str">
        <f t="shared" si="405"/>
        <v>mar/2019</v>
      </c>
      <c r="E12974" s="264">
        <v>43550</v>
      </c>
      <c r="F12974" s="260">
        <v>1100704</v>
      </c>
      <c r="G12974" s="260" t="s">
        <v>2238</v>
      </c>
      <c r="H12974" s="265" t="s">
        <v>4400</v>
      </c>
      <c r="I12974" s="265" t="s">
        <v>2181</v>
      </c>
      <c r="J12974" s="266">
        <v>-1854.81</v>
      </c>
      <c r="K12974" s="83" t="str">
        <f>IFERROR(IFERROR(VLOOKUP(I12974,'DE-PARA'!B:D,3,0),VLOOKUP(I12974,'DE-PARA'!C:D,2,0)),"NÃO ENCONTRADO")</f>
        <v>Materiais</v>
      </c>
      <c r="L12974" s="50" t="str">
        <f>VLOOKUP(K12974,'Base -Receita-Despesa'!$B:$AS,1,FALSE)</f>
        <v>Materiais</v>
      </c>
    </row>
    <row r="12975" spans="1:12" x14ac:dyDescent="0.3">
      <c r="A12975" s="82" t="str">
        <f t="shared" si="406"/>
        <v>2019</v>
      </c>
      <c r="B12975" s="260" t="s">
        <v>2228</v>
      </c>
      <c r="C12975" s="261" t="s">
        <v>138</v>
      </c>
      <c r="D12975" s="74" t="str">
        <f t="shared" si="405"/>
        <v>mar/2019</v>
      </c>
      <c r="E12975" s="264">
        <v>43550</v>
      </c>
      <c r="F12975" s="260">
        <v>10784</v>
      </c>
      <c r="G12975" s="260" t="s">
        <v>2229</v>
      </c>
      <c r="H12975" s="265" t="s">
        <v>4468</v>
      </c>
      <c r="I12975" s="265" t="s">
        <v>2183</v>
      </c>
      <c r="J12975" s="265">
        <v>-414</v>
      </c>
      <c r="K12975" s="83" t="str">
        <f>IFERROR(IFERROR(VLOOKUP(I12975,'DE-PARA'!B:D,3,0),VLOOKUP(I12975,'DE-PARA'!C:D,2,0)),"NÃO ENCONTRADO")</f>
        <v>Materiais</v>
      </c>
      <c r="L12975" s="50" t="str">
        <f>VLOOKUP(K12975,'Base -Receita-Despesa'!$B:$AS,1,FALSE)</f>
        <v>Materiais</v>
      </c>
    </row>
    <row r="12976" spans="1:12" x14ac:dyDescent="0.3">
      <c r="A12976" s="82" t="str">
        <f t="shared" si="406"/>
        <v>2019</v>
      </c>
      <c r="B12976" s="260" t="s">
        <v>2228</v>
      </c>
      <c r="C12976" s="261" t="s">
        <v>138</v>
      </c>
      <c r="D12976" s="74" t="str">
        <f t="shared" si="405"/>
        <v>mar/2019</v>
      </c>
      <c r="E12976" s="264">
        <v>43550</v>
      </c>
      <c r="F12976" s="260">
        <v>10876</v>
      </c>
      <c r="G12976" s="260" t="s">
        <v>2229</v>
      </c>
      <c r="H12976" s="265" t="s">
        <v>4468</v>
      </c>
      <c r="I12976" s="265" t="s">
        <v>2183</v>
      </c>
      <c r="J12976" s="265">
        <v>-164</v>
      </c>
      <c r="K12976" s="83" t="str">
        <f>IFERROR(IFERROR(VLOOKUP(I12976,'DE-PARA'!B:D,3,0),VLOOKUP(I12976,'DE-PARA'!C:D,2,0)),"NÃO ENCONTRADO")</f>
        <v>Materiais</v>
      </c>
      <c r="L12976" s="50" t="str">
        <f>VLOOKUP(K12976,'Base -Receita-Despesa'!$B:$AS,1,FALSE)</f>
        <v>Materiais</v>
      </c>
    </row>
    <row r="12977" spans="1:12" x14ac:dyDescent="0.3">
      <c r="A12977" s="82" t="str">
        <f t="shared" si="406"/>
        <v>2019</v>
      </c>
      <c r="B12977" s="260" t="s">
        <v>2228</v>
      </c>
      <c r="C12977" s="261" t="s">
        <v>138</v>
      </c>
      <c r="D12977" s="74" t="str">
        <f t="shared" si="405"/>
        <v>mar/2019</v>
      </c>
      <c r="E12977" s="264">
        <v>43550</v>
      </c>
      <c r="F12977" s="260">
        <v>10810</v>
      </c>
      <c r="G12977" s="260" t="s">
        <v>2229</v>
      </c>
      <c r="H12977" s="265" t="s">
        <v>4468</v>
      </c>
      <c r="I12977" s="265" t="s">
        <v>2183</v>
      </c>
      <c r="J12977" s="265">
        <v>-316</v>
      </c>
      <c r="K12977" s="83" t="str">
        <f>IFERROR(IFERROR(VLOOKUP(I12977,'DE-PARA'!B:D,3,0),VLOOKUP(I12977,'DE-PARA'!C:D,2,0)),"NÃO ENCONTRADO")</f>
        <v>Materiais</v>
      </c>
      <c r="L12977" s="50" t="str">
        <f>VLOOKUP(K12977,'Base -Receita-Despesa'!$B:$AS,1,FALSE)</f>
        <v>Materiais</v>
      </c>
    </row>
    <row r="12978" spans="1:12" x14ac:dyDescent="0.3">
      <c r="A12978" s="82" t="str">
        <f t="shared" si="406"/>
        <v>2019</v>
      </c>
      <c r="B12978" s="260" t="s">
        <v>2228</v>
      </c>
      <c r="C12978" s="261" t="s">
        <v>138</v>
      </c>
      <c r="D12978" s="74" t="str">
        <f t="shared" si="405"/>
        <v>mar/2019</v>
      </c>
      <c r="E12978" s="264">
        <v>43550</v>
      </c>
      <c r="F12978" s="260">
        <v>10938</v>
      </c>
      <c r="G12978" s="260" t="s">
        <v>2229</v>
      </c>
      <c r="H12978" s="265" t="s">
        <v>4468</v>
      </c>
      <c r="I12978" s="265" t="s">
        <v>2183</v>
      </c>
      <c r="J12978" s="266">
        <v>-1292</v>
      </c>
      <c r="K12978" s="83" t="str">
        <f>IFERROR(IFERROR(VLOOKUP(I12978,'DE-PARA'!B:D,3,0),VLOOKUP(I12978,'DE-PARA'!C:D,2,0)),"NÃO ENCONTRADO")</f>
        <v>Materiais</v>
      </c>
      <c r="L12978" s="50" t="str">
        <f>VLOOKUP(K12978,'Base -Receita-Despesa'!$B:$AS,1,FALSE)</f>
        <v>Materiais</v>
      </c>
    </row>
    <row r="12979" spans="1:12" x14ac:dyDescent="0.3">
      <c r="A12979" s="82" t="str">
        <f t="shared" si="406"/>
        <v>2019</v>
      </c>
      <c r="B12979" s="260" t="s">
        <v>2228</v>
      </c>
      <c r="C12979" s="261" t="s">
        <v>138</v>
      </c>
      <c r="D12979" s="74" t="str">
        <f t="shared" si="405"/>
        <v>mar/2019</v>
      </c>
      <c r="E12979" s="264">
        <v>43550</v>
      </c>
      <c r="F12979" s="260">
        <v>7794</v>
      </c>
      <c r="G12979" s="260" t="s">
        <v>2232</v>
      </c>
      <c r="H12979" s="265" t="s">
        <v>3159</v>
      </c>
      <c r="I12979" s="265" t="s">
        <v>2181</v>
      </c>
      <c r="J12979" s="266">
        <v>-2438.3200000000002</v>
      </c>
      <c r="K12979" s="83" t="str">
        <f>IFERROR(IFERROR(VLOOKUP(I12979,'DE-PARA'!B:D,3,0),VLOOKUP(I12979,'DE-PARA'!C:D,2,0)),"NÃO ENCONTRADO")</f>
        <v>Materiais</v>
      </c>
      <c r="L12979" s="50" t="str">
        <f>VLOOKUP(K12979,'Base -Receita-Despesa'!$B:$AS,1,FALSE)</f>
        <v>Materiais</v>
      </c>
    </row>
    <row r="12980" spans="1:12" x14ac:dyDescent="0.3">
      <c r="A12980" s="82" t="str">
        <f t="shared" si="406"/>
        <v>2019</v>
      </c>
      <c r="B12980" s="260" t="s">
        <v>2228</v>
      </c>
      <c r="C12980" s="261" t="s">
        <v>138</v>
      </c>
      <c r="D12980" s="74" t="str">
        <f t="shared" si="405"/>
        <v>mar/2019</v>
      </c>
      <c r="E12980" s="264">
        <v>43550</v>
      </c>
      <c r="F12980" s="260">
        <v>38466</v>
      </c>
      <c r="G12980" s="260" t="s">
        <v>2229</v>
      </c>
      <c r="H12980" s="265" t="s">
        <v>4469</v>
      </c>
      <c r="I12980" s="265" t="s">
        <v>2182</v>
      </c>
      <c r="J12980" s="265">
        <v>-475</v>
      </c>
      <c r="K12980" s="83" t="str">
        <f>IFERROR(IFERROR(VLOOKUP(I12980,'DE-PARA'!B:D,3,0),VLOOKUP(I12980,'DE-PARA'!C:D,2,0)),"NÃO ENCONTRADO")</f>
        <v>Materiais</v>
      </c>
      <c r="L12980" s="50" t="str">
        <f>VLOOKUP(K12980,'Base -Receita-Despesa'!$B:$AS,1,FALSE)</f>
        <v>Materiais</v>
      </c>
    </row>
    <row r="12981" spans="1:12" x14ac:dyDescent="0.3">
      <c r="A12981" s="82" t="str">
        <f t="shared" si="406"/>
        <v>2019</v>
      </c>
      <c r="B12981" s="260" t="s">
        <v>2228</v>
      </c>
      <c r="C12981" s="261" t="s">
        <v>138</v>
      </c>
      <c r="D12981" s="74" t="str">
        <f t="shared" si="405"/>
        <v>mar/2019</v>
      </c>
      <c r="E12981" s="264">
        <v>43550</v>
      </c>
      <c r="F12981" s="260">
        <v>38466</v>
      </c>
      <c r="G12981" s="260" t="s">
        <v>2229</v>
      </c>
      <c r="H12981" s="265" t="s">
        <v>4469</v>
      </c>
      <c r="I12981" s="265" t="s">
        <v>562</v>
      </c>
      <c r="J12981" s="265">
        <v>-131.99</v>
      </c>
      <c r="K12981" s="83" t="str">
        <f>IFERROR(IFERROR(VLOOKUP(I12981,'DE-PARA'!B:D,3,0),VLOOKUP(I12981,'DE-PARA'!C:D,2,0)),"NÃO ENCONTRADO")</f>
        <v>Outras Saídas</v>
      </c>
      <c r="L12981" s="50" t="str">
        <f>VLOOKUP(K12981,'Base -Receita-Despesa'!$B:$AS,1,FALSE)</f>
        <v>Outras Saídas</v>
      </c>
    </row>
    <row r="12982" spans="1:12" x14ac:dyDescent="0.3">
      <c r="A12982" s="82" t="str">
        <f t="shared" si="406"/>
        <v>2019</v>
      </c>
      <c r="B12982" s="260" t="s">
        <v>2228</v>
      </c>
      <c r="C12982" s="261" t="s">
        <v>138</v>
      </c>
      <c r="D12982" s="74" t="str">
        <f t="shared" si="405"/>
        <v>mar/2019</v>
      </c>
      <c r="E12982" s="264">
        <v>43550</v>
      </c>
      <c r="F12982" s="260">
        <v>258</v>
      </c>
      <c r="G12982" s="260" t="s">
        <v>2232</v>
      </c>
      <c r="H12982" s="265" t="s">
        <v>4435</v>
      </c>
      <c r="I12982" s="265" t="s">
        <v>2191</v>
      </c>
      <c r="J12982" s="266">
        <v>-3621.2</v>
      </c>
      <c r="K12982" s="83" t="str">
        <f>IFERROR(IFERROR(VLOOKUP(I12982,'DE-PARA'!B:D,3,0),VLOOKUP(I12982,'DE-PARA'!C:D,2,0)),"NÃO ENCONTRADO")</f>
        <v>Materiais</v>
      </c>
      <c r="L12982" s="50" t="str">
        <f>VLOOKUP(K12982,'Base -Receita-Despesa'!$B:$AS,1,FALSE)</f>
        <v>Materiais</v>
      </c>
    </row>
    <row r="12983" spans="1:12" x14ac:dyDescent="0.3">
      <c r="A12983" s="82" t="str">
        <f t="shared" si="406"/>
        <v>2019</v>
      </c>
      <c r="B12983" s="260" t="s">
        <v>2228</v>
      </c>
      <c r="C12983" s="261" t="s">
        <v>138</v>
      </c>
      <c r="D12983" s="74" t="str">
        <f t="shared" si="405"/>
        <v>mar/2019</v>
      </c>
      <c r="E12983" s="264">
        <v>43550</v>
      </c>
      <c r="F12983" s="260">
        <v>440</v>
      </c>
      <c r="G12983" s="260" t="s">
        <v>2229</v>
      </c>
      <c r="H12983" s="265" t="s">
        <v>4385</v>
      </c>
      <c r="I12983" s="265" t="s">
        <v>120</v>
      </c>
      <c r="J12983" s="266">
        <v>-42620</v>
      </c>
      <c r="K12983" s="83" t="str">
        <f>IFERROR(IFERROR(VLOOKUP(I12983,'DE-PARA'!B:D,3,0),VLOOKUP(I12983,'DE-PARA'!C:D,2,0)),"NÃO ENCONTRADO")</f>
        <v>Serviços</v>
      </c>
      <c r="L12983" s="50" t="str">
        <f>VLOOKUP(K12983,'Base -Receita-Despesa'!$B:$AS,1,FALSE)</f>
        <v>Serviços</v>
      </c>
    </row>
    <row r="12984" spans="1:12" x14ac:dyDescent="0.3">
      <c r="A12984" s="82" t="str">
        <f t="shared" si="406"/>
        <v>2019</v>
      </c>
      <c r="B12984" s="260" t="s">
        <v>2228</v>
      </c>
      <c r="C12984" s="261" t="s">
        <v>138</v>
      </c>
      <c r="D12984" s="74" t="str">
        <f t="shared" si="405"/>
        <v>mar/2019</v>
      </c>
      <c r="E12984" s="264">
        <v>43550</v>
      </c>
      <c r="F12984" s="260" t="s">
        <v>208</v>
      </c>
      <c r="G12984" s="260" t="s">
        <v>2229</v>
      </c>
      <c r="H12984" s="265" t="s">
        <v>4470</v>
      </c>
      <c r="I12984" s="265" t="s">
        <v>160</v>
      </c>
      <c r="J12984" s="265">
        <v>-25</v>
      </c>
      <c r="K12984" s="83" t="str">
        <f>IFERROR(IFERROR(VLOOKUP(I12984,'DE-PARA'!B:D,3,0),VLOOKUP(I12984,'DE-PARA'!C:D,2,0)),"NÃO ENCONTRADO")</f>
        <v>Outras Saídas</v>
      </c>
      <c r="L12984" s="50" t="str">
        <f>VLOOKUP(K12984,'Base -Receita-Despesa'!$B:$AS,1,FALSE)</f>
        <v>Outras Saídas</v>
      </c>
    </row>
    <row r="12985" spans="1:12" x14ac:dyDescent="0.3">
      <c r="A12985" s="82" t="str">
        <f t="shared" si="406"/>
        <v>2019</v>
      </c>
      <c r="B12985" s="260" t="s">
        <v>2228</v>
      </c>
      <c r="C12985" s="261" t="s">
        <v>138</v>
      </c>
      <c r="D12985" s="74" t="str">
        <f t="shared" si="405"/>
        <v>mar/2019</v>
      </c>
      <c r="E12985" s="264">
        <v>43550</v>
      </c>
      <c r="F12985" s="260">
        <v>243309</v>
      </c>
      <c r="G12985" s="260" t="s">
        <v>2324</v>
      </c>
      <c r="H12985" s="265" t="s">
        <v>4456</v>
      </c>
      <c r="I12985" s="265" t="s">
        <v>2182</v>
      </c>
      <c r="J12985" s="265">
        <v>-926.8</v>
      </c>
      <c r="K12985" s="83" t="str">
        <f>IFERROR(IFERROR(VLOOKUP(I12985,'DE-PARA'!B:D,3,0),VLOOKUP(I12985,'DE-PARA'!C:D,2,0)),"NÃO ENCONTRADO")</f>
        <v>Materiais</v>
      </c>
      <c r="L12985" s="50" t="str">
        <f>VLOOKUP(K12985,'Base -Receita-Despesa'!$B:$AS,1,FALSE)</f>
        <v>Materiais</v>
      </c>
    </row>
    <row r="12986" spans="1:12" x14ac:dyDescent="0.3">
      <c r="A12986" s="82" t="str">
        <f t="shared" si="406"/>
        <v>2019</v>
      </c>
      <c r="B12986" s="260" t="s">
        <v>2228</v>
      </c>
      <c r="C12986" s="261" t="s">
        <v>138</v>
      </c>
      <c r="D12986" s="74" t="str">
        <f t="shared" si="405"/>
        <v>mar/2019</v>
      </c>
      <c r="E12986" s="264">
        <v>43550</v>
      </c>
      <c r="F12986" s="260">
        <v>243309</v>
      </c>
      <c r="G12986" s="260" t="s">
        <v>2324</v>
      </c>
      <c r="H12986" s="265" t="s">
        <v>4456</v>
      </c>
      <c r="I12986" s="265" t="s">
        <v>562</v>
      </c>
      <c r="J12986" s="265">
        <v>-364.83</v>
      </c>
      <c r="K12986" s="83" t="str">
        <f>IFERROR(IFERROR(VLOOKUP(I12986,'DE-PARA'!B:D,3,0),VLOOKUP(I12986,'DE-PARA'!C:D,2,0)),"NÃO ENCONTRADO")</f>
        <v>Outras Saídas</v>
      </c>
      <c r="L12986" s="50" t="str">
        <f>VLOOKUP(K12986,'Base -Receita-Despesa'!$B:$AS,1,FALSE)</f>
        <v>Outras Saídas</v>
      </c>
    </row>
    <row r="12987" spans="1:12" x14ac:dyDescent="0.3">
      <c r="A12987" s="82" t="str">
        <f t="shared" si="406"/>
        <v>2019</v>
      </c>
      <c r="B12987" s="260" t="s">
        <v>2228</v>
      </c>
      <c r="C12987" s="261" t="s">
        <v>138</v>
      </c>
      <c r="D12987" s="74" t="str">
        <f t="shared" si="405"/>
        <v>mar/2019</v>
      </c>
      <c r="E12987" s="264">
        <v>43550</v>
      </c>
      <c r="F12987" s="260">
        <v>243212</v>
      </c>
      <c r="G12987" s="260" t="s">
        <v>2324</v>
      </c>
      <c r="H12987" s="265" t="s">
        <v>4456</v>
      </c>
      <c r="I12987" s="265" t="s">
        <v>2182</v>
      </c>
      <c r="J12987" s="265">
        <v>-534.46</v>
      </c>
      <c r="K12987" s="83" t="str">
        <f>IFERROR(IFERROR(VLOOKUP(I12987,'DE-PARA'!B:D,3,0),VLOOKUP(I12987,'DE-PARA'!C:D,2,0)),"NÃO ENCONTRADO")</f>
        <v>Materiais</v>
      </c>
      <c r="L12987" s="50" t="str">
        <f>VLOOKUP(K12987,'Base -Receita-Despesa'!$B:$AS,1,FALSE)</f>
        <v>Materiais</v>
      </c>
    </row>
    <row r="12988" spans="1:12" x14ac:dyDescent="0.3">
      <c r="A12988" s="82" t="str">
        <f t="shared" si="406"/>
        <v>2019</v>
      </c>
      <c r="B12988" s="260" t="s">
        <v>2228</v>
      </c>
      <c r="C12988" s="261" t="s">
        <v>138</v>
      </c>
      <c r="D12988" s="74" t="str">
        <f t="shared" si="405"/>
        <v>mar/2019</v>
      </c>
      <c r="E12988" s="264">
        <v>43550</v>
      </c>
      <c r="F12988" s="260">
        <v>243212</v>
      </c>
      <c r="G12988" s="260" t="s">
        <v>2324</v>
      </c>
      <c r="H12988" s="265" t="s">
        <v>4456</v>
      </c>
      <c r="I12988" s="265" t="s">
        <v>562</v>
      </c>
      <c r="J12988" s="265">
        <v>-290.95999999999998</v>
      </c>
      <c r="K12988" s="83" t="str">
        <f>IFERROR(IFERROR(VLOOKUP(I12988,'DE-PARA'!B:D,3,0),VLOOKUP(I12988,'DE-PARA'!C:D,2,0)),"NÃO ENCONTRADO")</f>
        <v>Outras Saídas</v>
      </c>
      <c r="L12988" s="50" t="str">
        <f>VLOOKUP(K12988,'Base -Receita-Despesa'!$B:$AS,1,FALSE)</f>
        <v>Outras Saídas</v>
      </c>
    </row>
    <row r="12989" spans="1:12" x14ac:dyDescent="0.3">
      <c r="A12989" s="82" t="str">
        <f t="shared" si="406"/>
        <v>2019</v>
      </c>
      <c r="B12989" s="260" t="s">
        <v>2228</v>
      </c>
      <c r="C12989" s="261" t="s">
        <v>138</v>
      </c>
      <c r="D12989" s="74" t="str">
        <f t="shared" si="405"/>
        <v>mar/2019</v>
      </c>
      <c r="E12989" s="264">
        <v>43550</v>
      </c>
      <c r="F12989" s="260" t="s">
        <v>1070</v>
      </c>
      <c r="G12989" s="260" t="s">
        <v>2229</v>
      </c>
      <c r="H12989" s="265" t="s">
        <v>1071</v>
      </c>
      <c r="I12989" s="265" t="s">
        <v>2237</v>
      </c>
      <c r="J12989" s="265">
        <v>633.17999999999995</v>
      </c>
      <c r="K12989" s="83" t="str">
        <f>IFERROR(IFERROR(VLOOKUP(I12989,'DE-PARA'!B:D,3,0),VLOOKUP(I12989,'DE-PARA'!C:D,2,0)),"NÃO ENCONTRADO")</f>
        <v>Entrada Conta Aplicação (+)</v>
      </c>
      <c r="L12989" s="50" t="str">
        <f>VLOOKUP(K12989,'Base -Receita-Despesa'!$B:$AS,1,FALSE)</f>
        <v>ENTRADA CONTA APLICAÇÃO (+)</v>
      </c>
    </row>
    <row r="12990" spans="1:12" x14ac:dyDescent="0.3">
      <c r="A12990" s="82" t="str">
        <f t="shared" si="406"/>
        <v>2019</v>
      </c>
      <c r="B12990" s="260" t="s">
        <v>2228</v>
      </c>
      <c r="C12990" s="261" t="s">
        <v>138</v>
      </c>
      <c r="D12990" s="74" t="str">
        <f t="shared" si="405"/>
        <v>mar/2019</v>
      </c>
      <c r="E12990" s="264">
        <v>43550</v>
      </c>
      <c r="F12990" s="260">
        <v>272798</v>
      </c>
      <c r="G12990" s="260" t="s">
        <v>2229</v>
      </c>
      <c r="H12990" s="265" t="s">
        <v>4471</v>
      </c>
      <c r="I12990" s="261" t="s">
        <v>2182</v>
      </c>
      <c r="J12990" s="265">
        <v>-350</v>
      </c>
      <c r="K12990" s="83" t="str">
        <f>IFERROR(IFERROR(VLOOKUP(I12990,'DE-PARA'!B:D,3,0),VLOOKUP(I12990,'DE-PARA'!C:D,2,0)),"NÃO ENCONTRADO")</f>
        <v>Materiais</v>
      </c>
      <c r="L12990" s="50" t="str">
        <f>VLOOKUP(K12990,'Base -Receita-Despesa'!$B:$AS,1,FALSE)</f>
        <v>Materiais</v>
      </c>
    </row>
    <row r="12991" spans="1:12" x14ac:dyDescent="0.3">
      <c r="A12991" s="82" t="str">
        <f t="shared" si="406"/>
        <v>2019</v>
      </c>
      <c r="B12991" s="260" t="s">
        <v>2228</v>
      </c>
      <c r="C12991" s="261" t="s">
        <v>138</v>
      </c>
      <c r="D12991" s="74" t="str">
        <f t="shared" si="405"/>
        <v>mar/2019</v>
      </c>
      <c r="E12991" s="264">
        <v>43550</v>
      </c>
      <c r="F12991" s="260">
        <v>272797</v>
      </c>
      <c r="G12991" s="260" t="s">
        <v>2229</v>
      </c>
      <c r="H12991" s="265" t="s">
        <v>4471</v>
      </c>
      <c r="I12991" s="261" t="s">
        <v>2182</v>
      </c>
      <c r="J12991" s="265">
        <v>-160.4</v>
      </c>
      <c r="K12991" s="83" t="str">
        <f>IFERROR(IFERROR(VLOOKUP(I12991,'DE-PARA'!B:D,3,0),VLOOKUP(I12991,'DE-PARA'!C:D,2,0)),"NÃO ENCONTRADO")</f>
        <v>Materiais</v>
      </c>
      <c r="L12991" s="50" t="str">
        <f>VLOOKUP(K12991,'Base -Receita-Despesa'!$B:$AS,1,FALSE)</f>
        <v>Materiais</v>
      </c>
    </row>
    <row r="12992" spans="1:12" x14ac:dyDescent="0.3">
      <c r="A12992" s="82" t="str">
        <f t="shared" si="406"/>
        <v>2019</v>
      </c>
      <c r="B12992" s="260" t="s">
        <v>2228</v>
      </c>
      <c r="C12992" s="261" t="s">
        <v>138</v>
      </c>
      <c r="D12992" s="74" t="str">
        <f t="shared" si="405"/>
        <v>mar/2019</v>
      </c>
      <c r="E12992" s="264">
        <v>43550</v>
      </c>
      <c r="F12992" s="260">
        <v>271426</v>
      </c>
      <c r="G12992" s="260" t="s">
        <v>2238</v>
      </c>
      <c r="H12992" s="265" t="s">
        <v>4471</v>
      </c>
      <c r="I12992" s="261" t="s">
        <v>2182</v>
      </c>
      <c r="J12992" s="265">
        <v>-439.59</v>
      </c>
      <c r="K12992" s="83" t="str">
        <f>IFERROR(IFERROR(VLOOKUP(I12992,'DE-PARA'!B:D,3,0),VLOOKUP(I12992,'DE-PARA'!C:D,2,0)),"NÃO ENCONTRADO")</f>
        <v>Materiais</v>
      </c>
      <c r="L12992" s="50" t="str">
        <f>VLOOKUP(K12992,'Base -Receita-Despesa'!$B:$AS,1,FALSE)</f>
        <v>Materiais</v>
      </c>
    </row>
    <row r="12993" spans="1:12" x14ac:dyDescent="0.3">
      <c r="A12993" s="82" t="str">
        <f t="shared" si="406"/>
        <v>2019</v>
      </c>
      <c r="B12993" s="260" t="s">
        <v>2228</v>
      </c>
      <c r="C12993" s="261" t="s">
        <v>138</v>
      </c>
      <c r="D12993" s="74" t="str">
        <f t="shared" si="405"/>
        <v>mar/2019</v>
      </c>
      <c r="E12993" s="264">
        <v>43550</v>
      </c>
      <c r="F12993" s="260">
        <v>271427</v>
      </c>
      <c r="G12993" s="260" t="s">
        <v>2238</v>
      </c>
      <c r="H12993" s="265" t="s">
        <v>4471</v>
      </c>
      <c r="I12993" s="261" t="s">
        <v>2182</v>
      </c>
      <c r="J12993" s="266">
        <v>-1521.06</v>
      </c>
      <c r="K12993" s="83" t="str">
        <f>IFERROR(IFERROR(VLOOKUP(I12993,'DE-PARA'!B:D,3,0),VLOOKUP(I12993,'DE-PARA'!C:D,2,0)),"NÃO ENCONTRADO")</f>
        <v>Materiais</v>
      </c>
      <c r="L12993" s="50" t="str">
        <f>VLOOKUP(K12993,'Base -Receita-Despesa'!$B:$AS,1,FALSE)</f>
        <v>Materiais</v>
      </c>
    </row>
    <row r="12994" spans="1:12" x14ac:dyDescent="0.3">
      <c r="A12994" s="82" t="str">
        <f t="shared" si="406"/>
        <v>2019</v>
      </c>
      <c r="B12994" s="260" t="s">
        <v>2228</v>
      </c>
      <c r="C12994" s="261" t="s">
        <v>138</v>
      </c>
      <c r="D12994" s="74" t="str">
        <f t="shared" si="405"/>
        <v>mar/2019</v>
      </c>
      <c r="E12994" s="264">
        <v>43550</v>
      </c>
      <c r="F12994" s="260">
        <v>271428</v>
      </c>
      <c r="G12994" s="260" t="s">
        <v>2238</v>
      </c>
      <c r="H12994" s="265" t="s">
        <v>4471</v>
      </c>
      <c r="I12994" s="261" t="s">
        <v>2181</v>
      </c>
      <c r="J12994" s="266">
        <v>-2767.25</v>
      </c>
      <c r="K12994" s="83" t="str">
        <f>IFERROR(IFERROR(VLOOKUP(I12994,'DE-PARA'!B:D,3,0),VLOOKUP(I12994,'DE-PARA'!C:D,2,0)),"NÃO ENCONTRADO")</f>
        <v>Materiais</v>
      </c>
      <c r="L12994" s="50" t="str">
        <f>VLOOKUP(K12994,'Base -Receita-Despesa'!$B:$AS,1,FALSE)</f>
        <v>Materiais</v>
      </c>
    </row>
    <row r="12995" spans="1:12" x14ac:dyDescent="0.3">
      <c r="A12995" s="82" t="str">
        <f t="shared" si="406"/>
        <v>2019</v>
      </c>
      <c r="B12995" s="260" t="s">
        <v>2228</v>
      </c>
      <c r="C12995" s="261" t="s">
        <v>138</v>
      </c>
      <c r="D12995" s="74" t="str">
        <f t="shared" si="405"/>
        <v>mar/2019</v>
      </c>
      <c r="E12995" s="264">
        <v>43550</v>
      </c>
      <c r="F12995" s="260">
        <v>271436</v>
      </c>
      <c r="G12995" s="260" t="s">
        <v>2238</v>
      </c>
      <c r="H12995" s="265" t="s">
        <v>4471</v>
      </c>
      <c r="I12995" s="261" t="s">
        <v>2181</v>
      </c>
      <c r="J12995" s="266">
        <v>-1060.3399999999999</v>
      </c>
      <c r="K12995" s="83" t="str">
        <f>IFERROR(IFERROR(VLOOKUP(I12995,'DE-PARA'!B:D,3,0),VLOOKUP(I12995,'DE-PARA'!C:D,2,0)),"NÃO ENCONTRADO")</f>
        <v>Materiais</v>
      </c>
      <c r="L12995" s="50" t="str">
        <f>VLOOKUP(K12995,'Base -Receita-Despesa'!$B:$AS,1,FALSE)</f>
        <v>Materiais</v>
      </c>
    </row>
    <row r="12996" spans="1:12" x14ac:dyDescent="0.3">
      <c r="A12996" s="82" t="str">
        <f t="shared" si="406"/>
        <v>2019</v>
      </c>
      <c r="B12996" s="260" t="s">
        <v>2228</v>
      </c>
      <c r="C12996" s="261" t="s">
        <v>138</v>
      </c>
      <c r="D12996" s="74" t="str">
        <f t="shared" ref="D12996:D13059" si="407">TEXT(E12996,"mmm/aaaa")</f>
        <v>mar/2019</v>
      </c>
      <c r="E12996" s="264">
        <v>43550</v>
      </c>
      <c r="F12996" s="260">
        <v>1280</v>
      </c>
      <c r="G12996" s="260" t="s">
        <v>2229</v>
      </c>
      <c r="H12996" s="265" t="s">
        <v>4442</v>
      </c>
      <c r="I12996" s="265" t="s">
        <v>241</v>
      </c>
      <c r="J12996" s="265">
        <v>-280</v>
      </c>
      <c r="K12996" s="83" t="str">
        <f>IFERROR(IFERROR(VLOOKUP(I12996,'DE-PARA'!B:D,3,0),VLOOKUP(I12996,'DE-PARA'!C:D,2,0)),"NÃO ENCONTRADO")</f>
        <v>Serviços</v>
      </c>
      <c r="L12996" s="50" t="str">
        <f>VLOOKUP(K12996,'Base -Receita-Despesa'!$B:$AS,1,FALSE)</f>
        <v>Serviços</v>
      </c>
    </row>
    <row r="12997" spans="1:12" x14ac:dyDescent="0.3">
      <c r="A12997" s="82" t="str">
        <f t="shared" si="406"/>
        <v>2019</v>
      </c>
      <c r="B12997" s="260" t="s">
        <v>2228</v>
      </c>
      <c r="C12997" s="261" t="s">
        <v>138</v>
      </c>
      <c r="D12997" s="74" t="str">
        <f t="shared" si="407"/>
        <v>mar/2019</v>
      </c>
      <c r="E12997" s="264">
        <v>43550</v>
      </c>
      <c r="F12997" s="260">
        <v>2841</v>
      </c>
      <c r="G12997" s="260" t="s">
        <v>2229</v>
      </c>
      <c r="H12997" s="265" t="s">
        <v>4442</v>
      </c>
      <c r="I12997" s="265" t="s">
        <v>241</v>
      </c>
      <c r="J12997" s="265">
        <v>-569.62</v>
      </c>
      <c r="K12997" s="83" t="str">
        <f>IFERROR(IFERROR(VLOOKUP(I12997,'DE-PARA'!B:D,3,0),VLOOKUP(I12997,'DE-PARA'!C:D,2,0)),"NÃO ENCONTRADO")</f>
        <v>Serviços</v>
      </c>
      <c r="L12997" s="50" t="str">
        <f>VLOOKUP(K12997,'Base -Receita-Despesa'!$B:$AS,1,FALSE)</f>
        <v>Serviços</v>
      </c>
    </row>
    <row r="12998" spans="1:12" x14ac:dyDescent="0.3">
      <c r="A12998" s="82" t="str">
        <f t="shared" si="406"/>
        <v>2019</v>
      </c>
      <c r="B12998" s="260" t="s">
        <v>2228</v>
      </c>
      <c r="C12998" s="261" t="s">
        <v>138</v>
      </c>
      <c r="D12998" s="74" t="str">
        <f t="shared" si="407"/>
        <v>mar/2019</v>
      </c>
      <c r="E12998" s="264">
        <v>43550</v>
      </c>
      <c r="F12998" s="260" t="s">
        <v>1261</v>
      </c>
      <c r="G12998" s="260" t="s">
        <v>2229</v>
      </c>
      <c r="H12998" s="265" t="s">
        <v>4381</v>
      </c>
      <c r="I12998" s="265" t="s">
        <v>135</v>
      </c>
      <c r="J12998" s="265">
        <v>-9.5</v>
      </c>
      <c r="K12998" s="83" t="str">
        <f>IFERROR(IFERROR(VLOOKUP(I12998,'DE-PARA'!B:D,3,0),VLOOKUP(I12998,'DE-PARA'!C:D,2,0)),"NÃO ENCONTRADO")</f>
        <v>Outras Saídas</v>
      </c>
      <c r="L12998" s="50" t="str">
        <f>VLOOKUP(K12998,'Base -Receita-Despesa'!$B:$AS,1,FALSE)</f>
        <v>Outras Saídas</v>
      </c>
    </row>
    <row r="12999" spans="1:12" x14ac:dyDescent="0.3">
      <c r="A12999" s="82" t="str">
        <f t="shared" si="406"/>
        <v>2019</v>
      </c>
      <c r="B12999" s="260" t="s">
        <v>2228</v>
      </c>
      <c r="C12999" s="261" t="s">
        <v>138</v>
      </c>
      <c r="D12999" s="74" t="str">
        <f t="shared" si="407"/>
        <v>mar/2019</v>
      </c>
      <c r="E12999" s="264">
        <v>43550</v>
      </c>
      <c r="F12999" s="260" t="s">
        <v>1261</v>
      </c>
      <c r="G12999" s="260" t="s">
        <v>2229</v>
      </c>
      <c r="H12999" s="265" t="s">
        <v>2250</v>
      </c>
      <c r="I12999" s="265" t="s">
        <v>135</v>
      </c>
      <c r="J12999" s="265">
        <v>-9.5</v>
      </c>
      <c r="K12999" s="83" t="str">
        <f>IFERROR(IFERROR(VLOOKUP(I12999,'DE-PARA'!B:D,3,0),VLOOKUP(I12999,'DE-PARA'!C:D,2,0)),"NÃO ENCONTRADO")</f>
        <v>Outras Saídas</v>
      </c>
      <c r="L12999" s="50" t="str">
        <f>VLOOKUP(K12999,'Base -Receita-Despesa'!$B:$AS,1,FALSE)</f>
        <v>Outras Saídas</v>
      </c>
    </row>
    <row r="13000" spans="1:12" x14ac:dyDescent="0.3">
      <c r="A13000" s="82" t="str">
        <f t="shared" si="406"/>
        <v>2019</v>
      </c>
      <c r="B13000" s="260" t="s">
        <v>2228</v>
      </c>
      <c r="C13000" s="261" t="s">
        <v>138</v>
      </c>
      <c r="D13000" s="74" t="str">
        <f t="shared" si="407"/>
        <v>mar/2019</v>
      </c>
      <c r="E13000" s="264">
        <v>43550</v>
      </c>
      <c r="F13000" s="260" t="s">
        <v>1261</v>
      </c>
      <c r="G13000" s="260" t="s">
        <v>2229</v>
      </c>
      <c r="H13000" s="265" t="s">
        <v>2250</v>
      </c>
      <c r="I13000" s="265" t="s">
        <v>135</v>
      </c>
      <c r="J13000" s="265">
        <v>-9.5</v>
      </c>
      <c r="K13000" s="83" t="str">
        <f>IFERROR(IFERROR(VLOOKUP(I13000,'DE-PARA'!B:D,3,0),VLOOKUP(I13000,'DE-PARA'!C:D,2,0)),"NÃO ENCONTRADO")</f>
        <v>Outras Saídas</v>
      </c>
      <c r="L13000" s="50" t="str">
        <f>VLOOKUP(K13000,'Base -Receita-Despesa'!$B:$AS,1,FALSE)</f>
        <v>Outras Saídas</v>
      </c>
    </row>
    <row r="13001" spans="1:12" x14ac:dyDescent="0.3">
      <c r="A13001" s="82" t="str">
        <f t="shared" si="406"/>
        <v>2019</v>
      </c>
      <c r="B13001" s="260" t="s">
        <v>2228</v>
      </c>
      <c r="C13001" s="261" t="s">
        <v>138</v>
      </c>
      <c r="D13001" s="74" t="str">
        <f t="shared" si="407"/>
        <v>mar/2019</v>
      </c>
      <c r="E13001" s="264">
        <v>43550</v>
      </c>
      <c r="F13001" s="260" t="s">
        <v>1261</v>
      </c>
      <c r="G13001" s="260" t="s">
        <v>2229</v>
      </c>
      <c r="H13001" s="265" t="s">
        <v>2250</v>
      </c>
      <c r="I13001" s="265" t="s">
        <v>135</v>
      </c>
      <c r="J13001" s="265">
        <v>-9.5</v>
      </c>
      <c r="K13001" s="83" t="str">
        <f>IFERROR(IFERROR(VLOOKUP(I13001,'DE-PARA'!B:D,3,0),VLOOKUP(I13001,'DE-PARA'!C:D,2,0)),"NÃO ENCONTRADO")</f>
        <v>Outras Saídas</v>
      </c>
      <c r="L13001" s="50" t="str">
        <f>VLOOKUP(K13001,'Base -Receita-Despesa'!$B:$AS,1,FALSE)</f>
        <v>Outras Saídas</v>
      </c>
    </row>
    <row r="13002" spans="1:12" x14ac:dyDescent="0.3">
      <c r="A13002" s="82" t="str">
        <f t="shared" si="406"/>
        <v>2019</v>
      </c>
      <c r="B13002" s="260" t="s">
        <v>2228</v>
      </c>
      <c r="C13002" s="261" t="s">
        <v>138</v>
      </c>
      <c r="D13002" s="74" t="str">
        <f t="shared" si="407"/>
        <v>mar/2019</v>
      </c>
      <c r="E13002" s="264">
        <v>43550</v>
      </c>
      <c r="F13002" s="260" t="s">
        <v>1261</v>
      </c>
      <c r="G13002" s="260" t="s">
        <v>2229</v>
      </c>
      <c r="H13002" s="265" t="s">
        <v>2250</v>
      </c>
      <c r="I13002" s="265" t="s">
        <v>135</v>
      </c>
      <c r="J13002" s="265">
        <v>-9.5</v>
      </c>
      <c r="K13002" s="83" t="str">
        <f>IFERROR(IFERROR(VLOOKUP(I13002,'DE-PARA'!B:D,3,0),VLOOKUP(I13002,'DE-PARA'!C:D,2,0)),"NÃO ENCONTRADO")</f>
        <v>Outras Saídas</v>
      </c>
      <c r="L13002" s="50" t="str">
        <f>VLOOKUP(K13002,'Base -Receita-Despesa'!$B:$AS,1,FALSE)</f>
        <v>Outras Saídas</v>
      </c>
    </row>
    <row r="13003" spans="1:12" x14ac:dyDescent="0.3">
      <c r="A13003" s="82" t="str">
        <f t="shared" si="406"/>
        <v>2019</v>
      </c>
      <c r="B13003" s="260" t="s">
        <v>2228</v>
      </c>
      <c r="C13003" s="261" t="s">
        <v>138</v>
      </c>
      <c r="D13003" s="74" t="str">
        <f t="shared" si="407"/>
        <v>mar/2019</v>
      </c>
      <c r="E13003" s="264">
        <v>43550</v>
      </c>
      <c r="F13003" s="260" t="s">
        <v>1261</v>
      </c>
      <c r="G13003" s="260" t="s">
        <v>2229</v>
      </c>
      <c r="H13003" s="265" t="s">
        <v>2250</v>
      </c>
      <c r="I13003" s="265" t="s">
        <v>135</v>
      </c>
      <c r="J13003" s="265">
        <v>-9.5</v>
      </c>
      <c r="K13003" s="83" t="str">
        <f>IFERROR(IFERROR(VLOOKUP(I13003,'DE-PARA'!B:D,3,0),VLOOKUP(I13003,'DE-PARA'!C:D,2,0)),"NÃO ENCONTRADO")</f>
        <v>Outras Saídas</v>
      </c>
      <c r="L13003" s="50" t="str">
        <f>VLOOKUP(K13003,'Base -Receita-Despesa'!$B:$AS,1,FALSE)</f>
        <v>Outras Saídas</v>
      </c>
    </row>
    <row r="13004" spans="1:12" x14ac:dyDescent="0.3">
      <c r="A13004" s="82" t="str">
        <f t="shared" si="406"/>
        <v>2019</v>
      </c>
      <c r="B13004" s="260" t="s">
        <v>2228</v>
      </c>
      <c r="C13004" s="261" t="s">
        <v>138</v>
      </c>
      <c r="D13004" s="74" t="str">
        <f t="shared" si="407"/>
        <v>mar/2019</v>
      </c>
      <c r="E13004" s="264">
        <v>43550</v>
      </c>
      <c r="F13004" s="260" t="s">
        <v>1261</v>
      </c>
      <c r="G13004" s="260" t="s">
        <v>2229</v>
      </c>
      <c r="H13004" s="265" t="s">
        <v>2250</v>
      </c>
      <c r="I13004" s="265" t="s">
        <v>135</v>
      </c>
      <c r="J13004" s="265">
        <v>-9.5</v>
      </c>
      <c r="K13004" s="83" t="str">
        <f>IFERROR(IFERROR(VLOOKUP(I13004,'DE-PARA'!B:D,3,0),VLOOKUP(I13004,'DE-PARA'!C:D,2,0)),"NÃO ENCONTRADO")</f>
        <v>Outras Saídas</v>
      </c>
      <c r="L13004" s="50" t="str">
        <f>VLOOKUP(K13004,'Base -Receita-Despesa'!$B:$AS,1,FALSE)</f>
        <v>Outras Saídas</v>
      </c>
    </row>
    <row r="13005" spans="1:12" x14ac:dyDescent="0.3">
      <c r="A13005" s="82" t="str">
        <f t="shared" si="406"/>
        <v>2019</v>
      </c>
      <c r="B13005" s="260" t="s">
        <v>2228</v>
      </c>
      <c r="C13005" s="261" t="s">
        <v>138</v>
      </c>
      <c r="D13005" s="74" t="str">
        <f t="shared" si="407"/>
        <v>mar/2019</v>
      </c>
      <c r="E13005" s="264">
        <v>43550</v>
      </c>
      <c r="F13005" s="260" t="s">
        <v>1261</v>
      </c>
      <c r="G13005" s="260" t="s">
        <v>2229</v>
      </c>
      <c r="H13005" s="265" t="s">
        <v>2250</v>
      </c>
      <c r="I13005" s="265" t="s">
        <v>135</v>
      </c>
      <c r="J13005" s="265">
        <v>-9.5</v>
      </c>
      <c r="K13005" s="83" t="str">
        <f>IFERROR(IFERROR(VLOOKUP(I13005,'DE-PARA'!B:D,3,0),VLOOKUP(I13005,'DE-PARA'!C:D,2,0)),"NÃO ENCONTRADO")</f>
        <v>Outras Saídas</v>
      </c>
      <c r="L13005" s="50" t="str">
        <f>VLOOKUP(K13005,'Base -Receita-Despesa'!$B:$AS,1,FALSE)</f>
        <v>Outras Saídas</v>
      </c>
    </row>
    <row r="13006" spans="1:12" x14ac:dyDescent="0.3">
      <c r="A13006" s="82" t="str">
        <f t="shared" si="406"/>
        <v>2019</v>
      </c>
      <c r="B13006" s="260" t="s">
        <v>2228</v>
      </c>
      <c r="C13006" s="261" t="s">
        <v>138</v>
      </c>
      <c r="D13006" s="74" t="str">
        <f t="shared" si="407"/>
        <v>mar/2019</v>
      </c>
      <c r="E13006" s="264">
        <v>43550</v>
      </c>
      <c r="F13006" s="260" t="s">
        <v>1261</v>
      </c>
      <c r="G13006" s="260" t="s">
        <v>2229</v>
      </c>
      <c r="H13006" s="265" t="s">
        <v>2250</v>
      </c>
      <c r="I13006" s="265" t="s">
        <v>135</v>
      </c>
      <c r="J13006" s="265">
        <v>-9.5</v>
      </c>
      <c r="K13006" s="83" t="str">
        <f>IFERROR(IFERROR(VLOOKUP(I13006,'DE-PARA'!B:D,3,0),VLOOKUP(I13006,'DE-PARA'!C:D,2,0)),"NÃO ENCONTRADO")</f>
        <v>Outras Saídas</v>
      </c>
      <c r="L13006" s="50" t="str">
        <f>VLOOKUP(K13006,'Base -Receita-Despesa'!$B:$AS,1,FALSE)</f>
        <v>Outras Saídas</v>
      </c>
    </row>
    <row r="13007" spans="1:12" x14ac:dyDescent="0.3">
      <c r="A13007" s="82" t="str">
        <f t="shared" si="406"/>
        <v>2019</v>
      </c>
      <c r="B13007" s="260" t="s">
        <v>2228</v>
      </c>
      <c r="C13007" s="261" t="s">
        <v>138</v>
      </c>
      <c r="D13007" s="74" t="str">
        <f t="shared" si="407"/>
        <v>mar/2019</v>
      </c>
      <c r="E13007" s="264">
        <v>43550</v>
      </c>
      <c r="F13007" s="260" t="s">
        <v>1261</v>
      </c>
      <c r="G13007" s="260" t="s">
        <v>2229</v>
      </c>
      <c r="H13007" s="265" t="s">
        <v>2250</v>
      </c>
      <c r="I13007" s="265" t="s">
        <v>135</v>
      </c>
      <c r="J13007" s="265">
        <v>-9.5</v>
      </c>
      <c r="K13007" s="83" t="str">
        <f>IFERROR(IFERROR(VLOOKUP(I13007,'DE-PARA'!B:D,3,0),VLOOKUP(I13007,'DE-PARA'!C:D,2,0)),"NÃO ENCONTRADO")</f>
        <v>Outras Saídas</v>
      </c>
      <c r="L13007" s="50" t="str">
        <f>VLOOKUP(K13007,'Base -Receita-Despesa'!$B:$AS,1,FALSE)</f>
        <v>Outras Saídas</v>
      </c>
    </row>
    <row r="13008" spans="1:12" x14ac:dyDescent="0.3">
      <c r="A13008" s="82" t="str">
        <f t="shared" si="406"/>
        <v>2019</v>
      </c>
      <c r="B13008" s="260" t="s">
        <v>2228</v>
      </c>
      <c r="C13008" s="261" t="s">
        <v>138</v>
      </c>
      <c r="D13008" s="74" t="str">
        <f t="shared" si="407"/>
        <v>mar/2019</v>
      </c>
      <c r="E13008" s="264">
        <v>43550</v>
      </c>
      <c r="F13008" s="260" t="s">
        <v>1261</v>
      </c>
      <c r="G13008" s="260" t="s">
        <v>2229</v>
      </c>
      <c r="H13008" s="265" t="s">
        <v>2250</v>
      </c>
      <c r="I13008" s="265" t="s">
        <v>135</v>
      </c>
      <c r="J13008" s="265">
        <v>-9.5</v>
      </c>
      <c r="K13008" s="83" t="str">
        <f>IFERROR(IFERROR(VLOOKUP(I13008,'DE-PARA'!B:D,3,0),VLOOKUP(I13008,'DE-PARA'!C:D,2,0)),"NÃO ENCONTRADO")</f>
        <v>Outras Saídas</v>
      </c>
      <c r="L13008" s="50" t="str">
        <f>VLOOKUP(K13008,'Base -Receita-Despesa'!$B:$AS,1,FALSE)</f>
        <v>Outras Saídas</v>
      </c>
    </row>
    <row r="13009" spans="1:12" x14ac:dyDescent="0.3">
      <c r="A13009" s="82" t="str">
        <f t="shared" si="406"/>
        <v>2019</v>
      </c>
      <c r="B13009" s="260" t="s">
        <v>2228</v>
      </c>
      <c r="C13009" s="261" t="s">
        <v>138</v>
      </c>
      <c r="D13009" s="74" t="str">
        <f t="shared" si="407"/>
        <v>mar/2019</v>
      </c>
      <c r="E13009" s="264">
        <v>43551</v>
      </c>
      <c r="F13009" s="260" t="s">
        <v>4423</v>
      </c>
      <c r="G13009" s="260" t="s">
        <v>2229</v>
      </c>
      <c r="H13009" s="265" t="s">
        <v>2586</v>
      </c>
      <c r="I13009" s="265" t="s">
        <v>540</v>
      </c>
      <c r="J13009" s="265">
        <v>-140.88</v>
      </c>
      <c r="K13009" s="83" t="str">
        <f>IFERROR(IFERROR(VLOOKUP(I13009,'DE-PARA'!B:D,3,0),VLOOKUP(I13009,'DE-PARA'!C:D,2,0)),"NÃO ENCONTRADO")</f>
        <v>Tributos, Taxas e Contribuições</v>
      </c>
      <c r="L13009" s="50" t="str">
        <f>VLOOKUP(K13009,'Base -Receita-Despesa'!$B:$AS,1,FALSE)</f>
        <v>Tributos, Taxas e Contribuições</v>
      </c>
    </row>
    <row r="13010" spans="1:12" x14ac:dyDescent="0.3">
      <c r="A13010" s="82" t="str">
        <f t="shared" si="406"/>
        <v>2019</v>
      </c>
      <c r="B13010" s="260" t="s">
        <v>2228</v>
      </c>
      <c r="C13010" s="261" t="s">
        <v>138</v>
      </c>
      <c r="D13010" s="74" t="str">
        <f t="shared" si="407"/>
        <v>mar/2019</v>
      </c>
      <c r="E13010" s="264">
        <v>43551</v>
      </c>
      <c r="F13010" s="260" t="s">
        <v>1070</v>
      </c>
      <c r="G13010" s="260" t="s">
        <v>2229</v>
      </c>
      <c r="H13010" s="265" t="s">
        <v>1071</v>
      </c>
      <c r="I13010" s="265" t="s">
        <v>2237</v>
      </c>
      <c r="J13010" s="265">
        <v>140.88</v>
      </c>
      <c r="K13010" s="83" t="str">
        <f>IFERROR(IFERROR(VLOOKUP(I13010,'DE-PARA'!B:D,3,0),VLOOKUP(I13010,'DE-PARA'!C:D,2,0)),"NÃO ENCONTRADO")</f>
        <v>Entrada Conta Aplicação (+)</v>
      </c>
      <c r="L13010" s="50" t="str">
        <f>VLOOKUP(K13010,'Base -Receita-Despesa'!$B:$AS,1,FALSE)</f>
        <v>ENTRADA CONTA APLICAÇÃO (+)</v>
      </c>
    </row>
    <row r="13011" spans="1:12" x14ac:dyDescent="0.3">
      <c r="A13011" s="82" t="str">
        <f t="shared" si="406"/>
        <v>2019</v>
      </c>
      <c r="B13011" s="260" t="s">
        <v>2240</v>
      </c>
      <c r="C13011" s="261" t="s">
        <v>138</v>
      </c>
      <c r="D13011" s="74" t="str">
        <f t="shared" si="407"/>
        <v>mar/2019</v>
      </c>
      <c r="E13011" s="264">
        <v>43552</v>
      </c>
      <c r="F13011" s="260" t="s">
        <v>161</v>
      </c>
      <c r="G13011" s="260" t="s">
        <v>2229</v>
      </c>
      <c r="H13011" s="265" t="s">
        <v>161</v>
      </c>
      <c r="I13011" s="265" t="s">
        <v>2168</v>
      </c>
      <c r="J13011" s="266">
        <v>775741.43</v>
      </c>
      <c r="K13011" s="83" t="str">
        <f>IFERROR(IFERROR(VLOOKUP(I13011,'DE-PARA'!B:D,3,0),VLOOKUP(I13011,'DE-PARA'!C:D,2,0)),"NÃO ENCONTRADO")</f>
        <v>Repasses Contrato de Gestão</v>
      </c>
      <c r="L13011" s="50" t="str">
        <f>VLOOKUP(K13011,'Base -Receita-Despesa'!$B:$AS,1,FALSE)</f>
        <v>Repasses Contrato de Gestão</v>
      </c>
    </row>
    <row r="13012" spans="1:12" x14ac:dyDescent="0.3">
      <c r="A13012" s="82" t="str">
        <f t="shared" si="406"/>
        <v>2019</v>
      </c>
      <c r="B13012" s="260" t="s">
        <v>2240</v>
      </c>
      <c r="C13012" s="261" t="s">
        <v>138</v>
      </c>
      <c r="D13012" s="74" t="str">
        <f t="shared" si="407"/>
        <v>mar/2019</v>
      </c>
      <c r="E13012" s="264">
        <v>43552</v>
      </c>
      <c r="F13012" s="260" t="s">
        <v>1061</v>
      </c>
      <c r="G13012" s="260" t="s">
        <v>2229</v>
      </c>
      <c r="H13012" s="265" t="s">
        <v>4370</v>
      </c>
      <c r="I13012" s="265" t="s">
        <v>126</v>
      </c>
      <c r="J13012" s="266">
        <v>-500000</v>
      </c>
      <c r="K13012" s="83" t="str">
        <f>IFERROR(IFERROR(VLOOKUP(I13012,'DE-PARA'!B:D,3,0),VLOOKUP(I13012,'DE-PARA'!C:D,2,0)),"NÃO ENCONTRADO")</f>
        <v>TEV – Transferências Entre Contas (Entradas)</v>
      </c>
      <c r="L13012" s="50" t="str">
        <f>VLOOKUP(K13012,'Base -Receita-Despesa'!$B:$AS,1,FALSE)</f>
        <v>TEV – Transferências Entre Contas (Entradas)</v>
      </c>
    </row>
    <row r="13013" spans="1:12" x14ac:dyDescent="0.3">
      <c r="A13013" s="82" t="str">
        <f t="shared" si="406"/>
        <v>2019</v>
      </c>
      <c r="B13013" s="260" t="s">
        <v>2228</v>
      </c>
      <c r="C13013" s="261" t="s">
        <v>138</v>
      </c>
      <c r="D13013" s="74" t="str">
        <f t="shared" si="407"/>
        <v>mar/2019</v>
      </c>
      <c r="E13013" s="264">
        <v>43552</v>
      </c>
      <c r="F13013" s="260" t="s">
        <v>131</v>
      </c>
      <c r="G13013" s="260" t="s">
        <v>2229</v>
      </c>
      <c r="H13013" s="265" t="s">
        <v>4472</v>
      </c>
      <c r="I13013" s="265" t="s">
        <v>133</v>
      </c>
      <c r="J13013" s="266">
        <v>-5132.87</v>
      </c>
      <c r="K13013" s="83" t="str">
        <f>IFERROR(IFERROR(VLOOKUP(I13013,'DE-PARA'!B:D,3,0),VLOOKUP(I13013,'DE-PARA'!C:D,2,0)),"NÃO ENCONTRADO")</f>
        <v>Pessoal</v>
      </c>
      <c r="L13013" s="50" t="str">
        <f>VLOOKUP(K13013,'Base -Receita-Despesa'!$B:$AS,1,FALSE)</f>
        <v>Pessoal</v>
      </c>
    </row>
    <row r="13014" spans="1:12" x14ac:dyDescent="0.3">
      <c r="A13014" s="82" t="str">
        <f t="shared" si="406"/>
        <v>2019</v>
      </c>
      <c r="B13014" s="260" t="s">
        <v>2228</v>
      </c>
      <c r="C13014" s="261" t="s">
        <v>138</v>
      </c>
      <c r="D13014" s="74" t="str">
        <f t="shared" si="407"/>
        <v>mar/2019</v>
      </c>
      <c r="E13014" s="264">
        <v>43552</v>
      </c>
      <c r="F13014" s="260" t="s">
        <v>131</v>
      </c>
      <c r="G13014" s="260" t="s">
        <v>2229</v>
      </c>
      <c r="H13014" s="265" t="s">
        <v>4473</v>
      </c>
      <c r="I13014" s="265" t="s">
        <v>133</v>
      </c>
      <c r="J13014" s="266">
        <v>-1622.57</v>
      </c>
      <c r="K13014" s="83" t="str">
        <f>IFERROR(IFERROR(VLOOKUP(I13014,'DE-PARA'!B:D,3,0),VLOOKUP(I13014,'DE-PARA'!C:D,2,0)),"NÃO ENCONTRADO")</f>
        <v>Pessoal</v>
      </c>
      <c r="L13014" s="50" t="str">
        <f>VLOOKUP(K13014,'Base -Receita-Despesa'!$B:$AS,1,FALSE)</f>
        <v>Pessoal</v>
      </c>
    </row>
    <row r="13015" spans="1:12" x14ac:dyDescent="0.3">
      <c r="A13015" s="82" t="str">
        <f t="shared" si="406"/>
        <v>2019</v>
      </c>
      <c r="B13015" s="260" t="s">
        <v>2228</v>
      </c>
      <c r="C13015" s="261" t="s">
        <v>138</v>
      </c>
      <c r="D13015" s="74" t="str">
        <f t="shared" si="407"/>
        <v>mar/2019</v>
      </c>
      <c r="E13015" s="264">
        <v>43552</v>
      </c>
      <c r="F13015" s="260">
        <v>1894119</v>
      </c>
      <c r="G13015" s="260" t="s">
        <v>2229</v>
      </c>
      <c r="H13015" s="265" t="s">
        <v>3364</v>
      </c>
      <c r="I13015" s="265" t="s">
        <v>846</v>
      </c>
      <c r="J13015" s="265">
        <v>-338.3</v>
      </c>
      <c r="K13015" s="83" t="str">
        <f>IFERROR(IFERROR(VLOOKUP(I13015,'DE-PARA'!B:D,3,0),VLOOKUP(I13015,'DE-PARA'!C:D,2,0)),"NÃO ENCONTRADO")</f>
        <v>Pessoal</v>
      </c>
      <c r="L13015" s="50" t="str">
        <f>VLOOKUP(K13015,'Base -Receita-Despesa'!$B:$AS,1,FALSE)</f>
        <v>Pessoal</v>
      </c>
    </row>
    <row r="13016" spans="1:12" x14ac:dyDescent="0.3">
      <c r="A13016" s="82" t="str">
        <f t="shared" si="406"/>
        <v>2019</v>
      </c>
      <c r="B13016" s="260" t="s">
        <v>2228</v>
      </c>
      <c r="C13016" s="261" t="s">
        <v>138</v>
      </c>
      <c r="D13016" s="74" t="str">
        <f t="shared" si="407"/>
        <v>mar/2019</v>
      </c>
      <c r="E13016" s="264">
        <v>43552</v>
      </c>
      <c r="F13016" s="260" t="s">
        <v>1261</v>
      </c>
      <c r="G13016" s="260" t="s">
        <v>2229</v>
      </c>
      <c r="H13016" s="265" t="s">
        <v>2250</v>
      </c>
      <c r="I13016" s="265" t="s">
        <v>135</v>
      </c>
      <c r="J13016" s="265">
        <v>-9.5</v>
      </c>
      <c r="K13016" s="83" t="str">
        <f>IFERROR(IFERROR(VLOOKUP(I13016,'DE-PARA'!B:D,3,0),VLOOKUP(I13016,'DE-PARA'!C:D,2,0)),"NÃO ENCONTRADO")</f>
        <v>Outras Saídas</v>
      </c>
      <c r="L13016" s="50" t="str">
        <f>VLOOKUP(K13016,'Base -Receita-Despesa'!$B:$AS,1,FALSE)</f>
        <v>Outras Saídas</v>
      </c>
    </row>
    <row r="13017" spans="1:12" x14ac:dyDescent="0.3">
      <c r="A13017" s="82" t="str">
        <f t="shared" si="406"/>
        <v>2019</v>
      </c>
      <c r="B13017" s="260" t="s">
        <v>2228</v>
      </c>
      <c r="C13017" s="261" t="s">
        <v>138</v>
      </c>
      <c r="D13017" s="74" t="str">
        <f t="shared" si="407"/>
        <v>mar/2019</v>
      </c>
      <c r="E13017" s="264">
        <v>43552</v>
      </c>
      <c r="F13017" s="260" t="s">
        <v>1061</v>
      </c>
      <c r="G13017" s="260" t="s">
        <v>2229</v>
      </c>
      <c r="H13017" s="265" t="s">
        <v>4370</v>
      </c>
      <c r="I13017" s="265" t="s">
        <v>126</v>
      </c>
      <c r="J13017" s="266">
        <v>500000</v>
      </c>
      <c r="K13017" s="83" t="str">
        <f>IFERROR(IFERROR(VLOOKUP(I13017,'DE-PARA'!B:D,3,0),VLOOKUP(I13017,'DE-PARA'!C:D,2,0)),"NÃO ENCONTRADO")</f>
        <v>TEV – Transferências Entre Contas (Entradas)</v>
      </c>
      <c r="L13017" s="50" t="str">
        <f>VLOOKUP(K13017,'Base -Receita-Despesa'!$B:$AS,1,FALSE)</f>
        <v>TEV – Transferências Entre Contas (Entradas)</v>
      </c>
    </row>
    <row r="13018" spans="1:12" x14ac:dyDescent="0.3">
      <c r="A13018" s="82" t="str">
        <f t="shared" si="406"/>
        <v>2019</v>
      </c>
      <c r="B13018" s="260" t="s">
        <v>2228</v>
      </c>
      <c r="C13018" s="261" t="s">
        <v>138</v>
      </c>
      <c r="D13018" s="74" t="str">
        <f t="shared" si="407"/>
        <v>mar/2019</v>
      </c>
      <c r="E13018" s="264">
        <v>43552</v>
      </c>
      <c r="F13018" s="260" t="s">
        <v>131</v>
      </c>
      <c r="G13018" s="260" t="s">
        <v>2229</v>
      </c>
      <c r="H13018" s="265" t="s">
        <v>1044</v>
      </c>
      <c r="I13018" s="265" t="s">
        <v>133</v>
      </c>
      <c r="J13018" s="266">
        <v>-2426.85</v>
      </c>
      <c r="K13018" s="83" t="str">
        <f>IFERROR(IFERROR(VLOOKUP(I13018,'DE-PARA'!B:D,3,0),VLOOKUP(I13018,'DE-PARA'!C:D,2,0)),"NÃO ENCONTRADO")</f>
        <v>Pessoal</v>
      </c>
      <c r="L13018" s="50" t="str">
        <f>VLOOKUP(K13018,'Base -Receita-Despesa'!$B:$AS,1,FALSE)</f>
        <v>Pessoal</v>
      </c>
    </row>
    <row r="13019" spans="1:12" x14ac:dyDescent="0.3">
      <c r="A13019" s="82" t="str">
        <f t="shared" si="406"/>
        <v>2019</v>
      </c>
      <c r="B13019" s="260" t="s">
        <v>2240</v>
      </c>
      <c r="C13019" s="261" t="s">
        <v>138</v>
      </c>
      <c r="D13019" s="74" t="str">
        <f t="shared" si="407"/>
        <v>mar/2019</v>
      </c>
      <c r="E13019" s="264">
        <v>43553</v>
      </c>
      <c r="F13019" s="260" t="s">
        <v>1061</v>
      </c>
      <c r="G13019" s="260" t="s">
        <v>2229</v>
      </c>
      <c r="H13019" s="265" t="s">
        <v>4370</v>
      </c>
      <c r="I13019" s="265" t="s">
        <v>126</v>
      </c>
      <c r="J13019" s="266">
        <v>-275741.43</v>
      </c>
      <c r="K13019" s="83" t="str">
        <f>IFERROR(IFERROR(VLOOKUP(I13019,'DE-PARA'!B:D,3,0),VLOOKUP(I13019,'DE-PARA'!C:D,2,0)),"NÃO ENCONTRADO")</f>
        <v>TEV – Transferências Entre Contas (Entradas)</v>
      </c>
      <c r="L13019" s="50" t="str">
        <f>VLOOKUP(K13019,'Base -Receita-Despesa'!$B:$AS,1,FALSE)</f>
        <v>TEV – Transferências Entre Contas (Entradas)</v>
      </c>
    </row>
    <row r="13020" spans="1:12" x14ac:dyDescent="0.3">
      <c r="A13020" s="82" t="str">
        <f t="shared" si="406"/>
        <v>2019</v>
      </c>
      <c r="B13020" s="260" t="s">
        <v>2228</v>
      </c>
      <c r="C13020" s="261" t="s">
        <v>138</v>
      </c>
      <c r="D13020" s="74" t="str">
        <f t="shared" si="407"/>
        <v>mar/2019</v>
      </c>
      <c r="E13020" s="264">
        <v>43553</v>
      </c>
      <c r="F13020" s="260">
        <v>4184</v>
      </c>
      <c r="G13020" s="260" t="s">
        <v>2229</v>
      </c>
      <c r="H13020" s="265" t="s">
        <v>2335</v>
      </c>
      <c r="I13020" s="265" t="s">
        <v>200</v>
      </c>
      <c r="J13020" s="266">
        <v>-63059.7</v>
      </c>
      <c r="K13020" s="83" t="str">
        <f>IFERROR(IFERROR(VLOOKUP(I13020,'DE-PARA'!B:D,3,0),VLOOKUP(I13020,'DE-PARA'!C:D,2,0)),"NÃO ENCONTRADO")</f>
        <v>Serviços</v>
      </c>
      <c r="L13020" s="50" t="str">
        <f>VLOOKUP(K13020,'Base -Receita-Despesa'!$B:$AS,1,FALSE)</f>
        <v>Serviços</v>
      </c>
    </row>
    <row r="13021" spans="1:12" x14ac:dyDescent="0.3">
      <c r="A13021" s="82" t="str">
        <f t="shared" si="406"/>
        <v>2019</v>
      </c>
      <c r="B13021" s="260" t="s">
        <v>2228</v>
      </c>
      <c r="C13021" s="261" t="s">
        <v>138</v>
      </c>
      <c r="D13021" s="74" t="str">
        <f t="shared" si="407"/>
        <v>mar/2019</v>
      </c>
      <c r="E13021" s="264">
        <v>43553</v>
      </c>
      <c r="F13021" s="260" t="s">
        <v>4374</v>
      </c>
      <c r="G13021" s="260" t="s">
        <v>2229</v>
      </c>
      <c r="H13021" s="265" t="s">
        <v>72</v>
      </c>
      <c r="I13021" s="265" t="s">
        <v>1064</v>
      </c>
      <c r="J13021" s="266">
        <v>-26406.33</v>
      </c>
      <c r="K13021" s="83" t="str">
        <f>IFERROR(IFERROR(VLOOKUP(I13021,'DE-PARA'!B:D,3,0),VLOOKUP(I13021,'DE-PARA'!C:D,2,0)),"NÃO ENCONTRADO")</f>
        <v>Saídas Da C/A Por Regates (-)</v>
      </c>
      <c r="L13021" s="50" t="str">
        <f>VLOOKUP(K13021,'Base -Receita-Despesa'!$B:$AS,1,FALSE)</f>
        <v>SAÍDAS DA C/A POR REGATES (-)</v>
      </c>
    </row>
    <row r="13022" spans="1:12" x14ac:dyDescent="0.3">
      <c r="A13022" s="82" t="str">
        <f t="shared" si="406"/>
        <v>2019</v>
      </c>
      <c r="B13022" s="260" t="s">
        <v>2228</v>
      </c>
      <c r="C13022" s="261" t="s">
        <v>138</v>
      </c>
      <c r="D13022" s="74" t="str">
        <f t="shared" si="407"/>
        <v>mar/2019</v>
      </c>
      <c r="E13022" s="264">
        <v>43553</v>
      </c>
      <c r="F13022" s="260" t="s">
        <v>131</v>
      </c>
      <c r="G13022" s="260" t="s">
        <v>2229</v>
      </c>
      <c r="H13022" s="265" t="s">
        <v>4474</v>
      </c>
      <c r="I13022" s="265" t="s">
        <v>133</v>
      </c>
      <c r="J13022" s="266">
        <v>-1547.23</v>
      </c>
      <c r="K13022" s="83" t="str">
        <f>IFERROR(IFERROR(VLOOKUP(I13022,'DE-PARA'!B:D,3,0),VLOOKUP(I13022,'DE-PARA'!C:D,2,0)),"NÃO ENCONTRADO")</f>
        <v>Pessoal</v>
      </c>
      <c r="L13022" s="50" t="str">
        <f>VLOOKUP(K13022,'Base -Receita-Despesa'!$B:$AS,1,FALSE)</f>
        <v>Pessoal</v>
      </c>
    </row>
    <row r="13023" spans="1:12" x14ac:dyDescent="0.3">
      <c r="A13023" s="82" t="str">
        <f t="shared" si="406"/>
        <v>2019</v>
      </c>
      <c r="B13023" s="260" t="s">
        <v>2228</v>
      </c>
      <c r="C13023" s="261" t="s">
        <v>138</v>
      </c>
      <c r="D13023" s="74" t="str">
        <f t="shared" si="407"/>
        <v>mar/2019</v>
      </c>
      <c r="E13023" s="264">
        <v>43553</v>
      </c>
      <c r="F13023" s="260" t="s">
        <v>1061</v>
      </c>
      <c r="G13023" s="260" t="s">
        <v>2229</v>
      </c>
      <c r="H13023" s="265" t="s">
        <v>4371</v>
      </c>
      <c r="I13023" s="265" t="s">
        <v>2170</v>
      </c>
      <c r="J13023" s="265">
        <v>881.36</v>
      </c>
      <c r="K13023" s="83" t="str">
        <f>IFERROR(IFERROR(VLOOKUP(I13023,'DE-PARA'!B:D,3,0),VLOOKUP(I13023,'DE-PARA'!C:D,2,0)),"NÃO ENCONTRADO")</f>
        <v>Reembolso de Rateios(-)</v>
      </c>
      <c r="L13023" s="50" t="str">
        <f>VLOOKUP(K13023,'Base -Receita-Despesa'!$B:$AS,1,FALSE)</f>
        <v>Reembolso de Rateios(-)</v>
      </c>
    </row>
    <row r="13024" spans="1:12" x14ac:dyDescent="0.3">
      <c r="A13024" s="82" t="str">
        <f t="shared" si="406"/>
        <v>2019</v>
      </c>
      <c r="B13024" s="260" t="s">
        <v>2228</v>
      </c>
      <c r="C13024" s="261" t="s">
        <v>138</v>
      </c>
      <c r="D13024" s="74" t="str">
        <f t="shared" si="407"/>
        <v>mar/2019</v>
      </c>
      <c r="E13024" s="264">
        <v>43553</v>
      </c>
      <c r="F13024" s="260">
        <v>3101749</v>
      </c>
      <c r="G13024" s="260" t="s">
        <v>2229</v>
      </c>
      <c r="H13024" s="265" t="s">
        <v>2362</v>
      </c>
      <c r="I13024" s="265" t="s">
        <v>164</v>
      </c>
      <c r="J13024" s="265">
        <v>-47.58</v>
      </c>
      <c r="K13024" s="83" t="str">
        <f>IFERROR(IFERROR(VLOOKUP(I13024,'DE-PARA'!B:D,3,0),VLOOKUP(I13024,'DE-PARA'!C:D,2,0)),"NÃO ENCONTRADO")</f>
        <v>Concessionárias (água, luz e telefone)</v>
      </c>
      <c r="L13024" s="50" t="str">
        <f>VLOOKUP(K13024,'Base -Receita-Despesa'!$B:$AS,1,FALSE)</f>
        <v>Concessionárias (água, luz e telefone)</v>
      </c>
    </row>
    <row r="13025" spans="1:12" x14ac:dyDescent="0.3">
      <c r="A13025" s="82" t="str">
        <f t="shared" si="406"/>
        <v>2019</v>
      </c>
      <c r="B13025" s="260" t="s">
        <v>2228</v>
      </c>
      <c r="C13025" s="261" t="s">
        <v>138</v>
      </c>
      <c r="D13025" s="74" t="str">
        <f t="shared" si="407"/>
        <v>mar/2019</v>
      </c>
      <c r="E13025" s="264">
        <v>43553</v>
      </c>
      <c r="F13025" s="260" t="s">
        <v>437</v>
      </c>
      <c r="G13025" s="260" t="s">
        <v>2229</v>
      </c>
      <c r="H13025" s="265" t="s">
        <v>2362</v>
      </c>
      <c r="I13025" s="265" t="s">
        <v>439</v>
      </c>
      <c r="J13025" s="265">
        <v>-998</v>
      </c>
      <c r="K13025" s="83" t="str">
        <f>IFERROR(IFERROR(VLOOKUP(I13025,'DE-PARA'!B:D,3,0),VLOOKUP(I13025,'DE-PARA'!C:D,2,0)),"NÃO ENCONTRADO")</f>
        <v>Aluguéis</v>
      </c>
      <c r="L13025" s="50" t="str">
        <f>VLOOKUP(K13025,'Base -Receita-Despesa'!$B:$AS,1,FALSE)</f>
        <v>Aluguéis</v>
      </c>
    </row>
    <row r="13026" spans="1:12" x14ac:dyDescent="0.3">
      <c r="A13026" s="82" t="str">
        <f t="shared" si="406"/>
        <v>2019</v>
      </c>
      <c r="B13026" s="260" t="s">
        <v>2228</v>
      </c>
      <c r="C13026" s="261" t="s">
        <v>138</v>
      </c>
      <c r="D13026" s="74" t="str">
        <f t="shared" si="407"/>
        <v>mar/2019</v>
      </c>
      <c r="E13026" s="264">
        <v>43553</v>
      </c>
      <c r="F13026" s="260">
        <v>44</v>
      </c>
      <c r="G13026" s="260" t="s">
        <v>2229</v>
      </c>
      <c r="H13026" s="265" t="s">
        <v>2353</v>
      </c>
      <c r="I13026" s="265" t="s">
        <v>188</v>
      </c>
      <c r="J13026" s="266">
        <v>-20358.78</v>
      </c>
      <c r="K13026" s="83" t="str">
        <f>IFERROR(IFERROR(VLOOKUP(I13026,'DE-PARA'!B:D,3,0),VLOOKUP(I13026,'DE-PARA'!C:D,2,0)),"NÃO ENCONTRADO")</f>
        <v>Serviços</v>
      </c>
      <c r="L13026" s="50" t="str">
        <f>VLOOKUP(K13026,'Base -Receita-Despesa'!$B:$AS,1,FALSE)</f>
        <v>Serviços</v>
      </c>
    </row>
    <row r="13027" spans="1:12" x14ac:dyDescent="0.3">
      <c r="A13027" s="82" t="str">
        <f t="shared" si="406"/>
        <v>2019</v>
      </c>
      <c r="B13027" s="260" t="s">
        <v>2228</v>
      </c>
      <c r="C13027" s="261" t="s">
        <v>138</v>
      </c>
      <c r="D13027" s="74" t="str">
        <f t="shared" si="407"/>
        <v>mar/2019</v>
      </c>
      <c r="E13027" s="264">
        <v>43553</v>
      </c>
      <c r="F13027" s="260">
        <v>43</v>
      </c>
      <c r="G13027" s="260" t="s">
        <v>2229</v>
      </c>
      <c r="H13027" s="265" t="s">
        <v>2353</v>
      </c>
      <c r="I13027" s="265" t="s">
        <v>179</v>
      </c>
      <c r="J13027" s="266">
        <v>-43871.79</v>
      </c>
      <c r="K13027" s="83" t="str">
        <f>IFERROR(IFERROR(VLOOKUP(I13027,'DE-PARA'!B:D,3,0),VLOOKUP(I13027,'DE-PARA'!C:D,2,0)),"NÃO ENCONTRADO")</f>
        <v>Serviços</v>
      </c>
      <c r="L13027" s="50" t="str">
        <f>VLOOKUP(K13027,'Base -Receita-Despesa'!$B:$AS,1,FALSE)</f>
        <v>Serviços</v>
      </c>
    </row>
    <row r="13028" spans="1:12" x14ac:dyDescent="0.3">
      <c r="A13028" s="82" t="str">
        <f t="shared" si="406"/>
        <v>2019</v>
      </c>
      <c r="B13028" s="260" t="s">
        <v>2228</v>
      </c>
      <c r="C13028" s="261" t="s">
        <v>138</v>
      </c>
      <c r="D13028" s="74" t="str">
        <f t="shared" si="407"/>
        <v>mar/2019</v>
      </c>
      <c r="E13028" s="264">
        <v>43553</v>
      </c>
      <c r="F13028" s="260" t="s">
        <v>131</v>
      </c>
      <c r="G13028" s="260" t="s">
        <v>2229</v>
      </c>
      <c r="H13028" s="265" t="s">
        <v>4458</v>
      </c>
      <c r="I13028" s="265" t="s">
        <v>133</v>
      </c>
      <c r="J13028" s="265">
        <v>-449.03</v>
      </c>
      <c r="K13028" s="83" t="str">
        <f>IFERROR(IFERROR(VLOOKUP(I13028,'DE-PARA'!B:D,3,0),VLOOKUP(I13028,'DE-PARA'!C:D,2,0)),"NÃO ENCONTRADO")</f>
        <v>Pessoal</v>
      </c>
      <c r="L13028" s="50" t="str">
        <f>VLOOKUP(K13028,'Base -Receita-Despesa'!$B:$AS,1,FALSE)</f>
        <v>Pessoal</v>
      </c>
    </row>
    <row r="13029" spans="1:12" x14ac:dyDescent="0.3">
      <c r="A13029" s="82" t="str">
        <f t="shared" si="406"/>
        <v>2019</v>
      </c>
      <c r="B13029" s="260" t="s">
        <v>2228</v>
      </c>
      <c r="C13029" s="261" t="s">
        <v>138</v>
      </c>
      <c r="D13029" s="74" t="str">
        <f t="shared" si="407"/>
        <v>mar/2019</v>
      </c>
      <c r="E13029" s="264">
        <v>43553</v>
      </c>
      <c r="F13029" s="260">
        <v>22</v>
      </c>
      <c r="G13029" s="260" t="s">
        <v>2229</v>
      </c>
      <c r="H13029" s="265" t="s">
        <v>3533</v>
      </c>
      <c r="I13029" s="265" t="s">
        <v>119</v>
      </c>
      <c r="J13029" s="266">
        <v>-136302.45000000001</v>
      </c>
      <c r="K13029" s="83" t="str">
        <f>IFERROR(IFERROR(VLOOKUP(I13029,'DE-PARA'!B:D,3,0),VLOOKUP(I13029,'DE-PARA'!C:D,2,0)),"NÃO ENCONTRADO")</f>
        <v>Serviços</v>
      </c>
      <c r="L13029" s="50" t="str">
        <f>VLOOKUP(K13029,'Base -Receita-Despesa'!$B:$AS,1,FALSE)</f>
        <v>Serviços</v>
      </c>
    </row>
    <row r="13030" spans="1:12" x14ac:dyDescent="0.3">
      <c r="A13030" s="82" t="str">
        <f t="shared" si="406"/>
        <v>2019</v>
      </c>
      <c r="B13030" s="260" t="s">
        <v>2228</v>
      </c>
      <c r="C13030" s="261" t="s">
        <v>138</v>
      </c>
      <c r="D13030" s="74" t="str">
        <f t="shared" si="407"/>
        <v>mar/2019</v>
      </c>
      <c r="E13030" s="264">
        <v>43553</v>
      </c>
      <c r="F13030" s="260" t="s">
        <v>131</v>
      </c>
      <c r="G13030" s="260" t="s">
        <v>2229</v>
      </c>
      <c r="H13030" s="265" t="s">
        <v>1027</v>
      </c>
      <c r="I13030" s="265" t="s">
        <v>133</v>
      </c>
      <c r="J13030" s="266">
        <v>-4010.98</v>
      </c>
      <c r="K13030" s="83" t="str">
        <f>IFERROR(IFERROR(VLOOKUP(I13030,'DE-PARA'!B:D,3,0),VLOOKUP(I13030,'DE-PARA'!C:D,2,0)),"NÃO ENCONTRADO")</f>
        <v>Pessoal</v>
      </c>
      <c r="L13030" s="50" t="str">
        <f>VLOOKUP(K13030,'Base -Receita-Despesa'!$B:$AS,1,FALSE)</f>
        <v>Pessoal</v>
      </c>
    </row>
    <row r="13031" spans="1:12" x14ac:dyDescent="0.3">
      <c r="A13031" s="82" t="str">
        <f t="shared" si="406"/>
        <v>2019</v>
      </c>
      <c r="B13031" s="260" t="s">
        <v>2228</v>
      </c>
      <c r="C13031" s="261" t="s">
        <v>138</v>
      </c>
      <c r="D13031" s="74" t="str">
        <f t="shared" si="407"/>
        <v>mar/2019</v>
      </c>
      <c r="E13031" s="264">
        <v>43553</v>
      </c>
      <c r="F13031" s="260">
        <v>35</v>
      </c>
      <c r="G13031" s="260" t="s">
        <v>2229</v>
      </c>
      <c r="H13031" s="265" t="s">
        <v>3189</v>
      </c>
      <c r="I13031" s="265" t="s">
        <v>2176</v>
      </c>
      <c r="J13031" s="266">
        <v>-18679.900000000001</v>
      </c>
      <c r="K13031" s="83" t="str">
        <f>IFERROR(IFERROR(VLOOKUP(I13031,'DE-PARA'!B:D,3,0),VLOOKUP(I13031,'DE-PARA'!C:D,2,0)),"NÃO ENCONTRADO")</f>
        <v>Pessoal</v>
      </c>
      <c r="L13031" s="50" t="str">
        <f>VLOOKUP(K13031,'Base -Receita-Despesa'!$B:$AS,1,FALSE)</f>
        <v>Pessoal</v>
      </c>
    </row>
    <row r="13032" spans="1:12" x14ac:dyDescent="0.3">
      <c r="A13032" s="82" t="str">
        <f t="shared" si="406"/>
        <v>2019</v>
      </c>
      <c r="B13032" s="260" t="s">
        <v>2228</v>
      </c>
      <c r="C13032" s="261" t="s">
        <v>138</v>
      </c>
      <c r="D13032" s="74" t="str">
        <f t="shared" si="407"/>
        <v>mar/2019</v>
      </c>
      <c r="E13032" s="264">
        <v>43553</v>
      </c>
      <c r="F13032" s="260">
        <v>32</v>
      </c>
      <c r="G13032" s="260" t="s">
        <v>2229</v>
      </c>
      <c r="H13032" s="265" t="s">
        <v>3189</v>
      </c>
      <c r="I13032" s="265" t="s">
        <v>2176</v>
      </c>
      <c r="J13032" s="266">
        <v>-443449.86</v>
      </c>
      <c r="K13032" s="83" t="str">
        <f>IFERROR(IFERROR(VLOOKUP(I13032,'DE-PARA'!B:D,3,0),VLOOKUP(I13032,'DE-PARA'!C:D,2,0)),"NÃO ENCONTRADO")</f>
        <v>Pessoal</v>
      </c>
      <c r="L13032" s="50" t="str">
        <f>VLOOKUP(K13032,'Base -Receita-Despesa'!$B:$AS,1,FALSE)</f>
        <v>Pessoal</v>
      </c>
    </row>
    <row r="13033" spans="1:12" x14ac:dyDescent="0.3">
      <c r="A13033" s="82" t="str">
        <f t="shared" si="406"/>
        <v>2019</v>
      </c>
      <c r="B13033" s="260" t="s">
        <v>2228</v>
      </c>
      <c r="C13033" s="261" t="s">
        <v>138</v>
      </c>
      <c r="D13033" s="74" t="str">
        <f t="shared" si="407"/>
        <v>mar/2019</v>
      </c>
      <c r="E13033" s="264">
        <v>43553</v>
      </c>
      <c r="F13033" s="260" t="s">
        <v>250</v>
      </c>
      <c r="G13033" s="260" t="s">
        <v>2229</v>
      </c>
      <c r="H13033" s="265" t="s">
        <v>4475</v>
      </c>
      <c r="I13033" s="265" t="s">
        <v>2171</v>
      </c>
      <c r="J13033" s="265">
        <v>-68.77</v>
      </c>
      <c r="K13033" s="83" t="str">
        <f>IFERROR(IFERROR(VLOOKUP(I13033,'DE-PARA'!B:D,3,0),VLOOKUP(I13033,'DE-PARA'!C:D,2,0)),"NÃO ENCONTRADO")</f>
        <v>Rendimentos sobre Aplicações Financeiras</v>
      </c>
      <c r="L13033" s="50" t="str">
        <f>VLOOKUP(K13033,'Base -Receita-Despesa'!$B:$AS,1,FALSE)</f>
        <v>Rendimentos sobre Aplicações Financeiras</v>
      </c>
    </row>
    <row r="13034" spans="1:12" x14ac:dyDescent="0.3">
      <c r="A13034" s="82" t="str">
        <f t="shared" ref="A13034:A13097" si="408">IF(K13034="NÃO ENCONTRADO",0,RIGHT(D13034,4))</f>
        <v>2019</v>
      </c>
      <c r="B13034" s="260" t="s">
        <v>2228</v>
      </c>
      <c r="C13034" s="261" t="s">
        <v>138</v>
      </c>
      <c r="D13034" s="74" t="str">
        <f t="shared" si="407"/>
        <v>mar/2019</v>
      </c>
      <c r="E13034" s="264">
        <v>43553</v>
      </c>
      <c r="F13034" s="260" t="s">
        <v>1070</v>
      </c>
      <c r="G13034" s="260" t="s">
        <v>2229</v>
      </c>
      <c r="H13034" s="265" t="s">
        <v>1071</v>
      </c>
      <c r="I13034" s="265" t="s">
        <v>2237</v>
      </c>
      <c r="J13034" s="266">
        <v>4674.43</v>
      </c>
      <c r="K13034" s="83" t="str">
        <f>IFERROR(IFERROR(VLOOKUP(I13034,'DE-PARA'!B:D,3,0),VLOOKUP(I13034,'DE-PARA'!C:D,2,0)),"NÃO ENCONTRADO")</f>
        <v>Entrada Conta Aplicação (+)</v>
      </c>
      <c r="L13034" s="50" t="str">
        <f>VLOOKUP(K13034,'Base -Receita-Despesa'!$B:$AS,1,FALSE)</f>
        <v>ENTRADA CONTA APLICAÇÃO (+)</v>
      </c>
    </row>
    <row r="13035" spans="1:12" x14ac:dyDescent="0.3">
      <c r="A13035" s="82" t="str">
        <f t="shared" si="408"/>
        <v>2019</v>
      </c>
      <c r="B13035" s="260" t="s">
        <v>2228</v>
      </c>
      <c r="C13035" s="261" t="s">
        <v>138</v>
      </c>
      <c r="D13035" s="74" t="str">
        <f t="shared" si="407"/>
        <v>mar/2019</v>
      </c>
      <c r="E13035" s="264">
        <v>43553</v>
      </c>
      <c r="F13035" s="260">
        <v>349</v>
      </c>
      <c r="G13035" s="260" t="s">
        <v>2229</v>
      </c>
      <c r="H13035" s="265" t="s">
        <v>2395</v>
      </c>
      <c r="I13035" s="265" t="s">
        <v>215</v>
      </c>
      <c r="J13035" s="266">
        <v>-12500</v>
      </c>
      <c r="K13035" s="83" t="str">
        <f>IFERROR(IFERROR(VLOOKUP(I13035,'DE-PARA'!B:D,3,0),VLOOKUP(I13035,'DE-PARA'!C:D,2,0)),"NÃO ENCONTRADO")</f>
        <v>Serviços</v>
      </c>
      <c r="L13035" s="50" t="str">
        <f>VLOOKUP(K13035,'Base -Receita-Despesa'!$B:$AS,1,FALSE)</f>
        <v>Serviços</v>
      </c>
    </row>
    <row r="13036" spans="1:12" x14ac:dyDescent="0.3">
      <c r="A13036" s="82" t="str">
        <f t="shared" si="408"/>
        <v>2019</v>
      </c>
      <c r="B13036" s="260" t="s">
        <v>2228</v>
      </c>
      <c r="C13036" s="261" t="s">
        <v>138</v>
      </c>
      <c r="D13036" s="74" t="str">
        <f t="shared" si="407"/>
        <v>mar/2019</v>
      </c>
      <c r="E13036" s="264">
        <v>43553</v>
      </c>
      <c r="F13036" s="260" t="s">
        <v>1261</v>
      </c>
      <c r="G13036" s="260" t="s">
        <v>2229</v>
      </c>
      <c r="H13036" s="265" t="s">
        <v>2250</v>
      </c>
      <c r="I13036" s="265" t="s">
        <v>135</v>
      </c>
      <c r="J13036" s="265">
        <v>-9.5</v>
      </c>
      <c r="K13036" s="83" t="str">
        <f>IFERROR(IFERROR(VLOOKUP(I13036,'DE-PARA'!B:D,3,0),VLOOKUP(I13036,'DE-PARA'!C:D,2,0)),"NÃO ENCONTRADO")</f>
        <v>Outras Saídas</v>
      </c>
      <c r="L13036" s="50" t="str">
        <f>VLOOKUP(K13036,'Base -Receita-Despesa'!$B:$AS,1,FALSE)</f>
        <v>Outras Saídas</v>
      </c>
    </row>
    <row r="13037" spans="1:12" x14ac:dyDescent="0.3">
      <c r="A13037" s="82" t="str">
        <f t="shared" si="408"/>
        <v>2019</v>
      </c>
      <c r="B13037" s="260" t="s">
        <v>2228</v>
      </c>
      <c r="C13037" s="261" t="s">
        <v>138</v>
      </c>
      <c r="D13037" s="74" t="str">
        <f t="shared" si="407"/>
        <v>mar/2019</v>
      </c>
      <c r="E13037" s="264">
        <v>43553</v>
      </c>
      <c r="F13037" s="260" t="s">
        <v>1261</v>
      </c>
      <c r="G13037" s="260" t="s">
        <v>2229</v>
      </c>
      <c r="H13037" s="265" t="s">
        <v>2250</v>
      </c>
      <c r="I13037" s="265" t="s">
        <v>135</v>
      </c>
      <c r="J13037" s="265">
        <v>-9.5</v>
      </c>
      <c r="K13037" s="83" t="str">
        <f>IFERROR(IFERROR(VLOOKUP(I13037,'DE-PARA'!B:D,3,0),VLOOKUP(I13037,'DE-PARA'!C:D,2,0)),"NÃO ENCONTRADO")</f>
        <v>Outras Saídas</v>
      </c>
      <c r="L13037" s="50" t="str">
        <f>VLOOKUP(K13037,'Base -Receita-Despesa'!$B:$AS,1,FALSE)</f>
        <v>Outras Saídas</v>
      </c>
    </row>
    <row r="13038" spans="1:12" x14ac:dyDescent="0.3">
      <c r="A13038" s="82" t="str">
        <f t="shared" si="408"/>
        <v>2019</v>
      </c>
      <c r="B13038" s="260" t="s">
        <v>2228</v>
      </c>
      <c r="C13038" s="261" t="s">
        <v>138</v>
      </c>
      <c r="D13038" s="74" t="str">
        <f t="shared" si="407"/>
        <v>mar/2019</v>
      </c>
      <c r="E13038" s="264">
        <v>43553</v>
      </c>
      <c r="F13038" s="260" t="s">
        <v>1261</v>
      </c>
      <c r="G13038" s="260" t="s">
        <v>2229</v>
      </c>
      <c r="H13038" s="265" t="s">
        <v>2250</v>
      </c>
      <c r="I13038" s="265" t="s">
        <v>135</v>
      </c>
      <c r="J13038" s="265">
        <v>-9.5</v>
      </c>
      <c r="K13038" s="83" t="str">
        <f>IFERROR(IFERROR(VLOOKUP(I13038,'DE-PARA'!B:D,3,0),VLOOKUP(I13038,'DE-PARA'!C:D,2,0)),"NÃO ENCONTRADO")</f>
        <v>Outras Saídas</v>
      </c>
      <c r="L13038" s="50" t="str">
        <f>VLOOKUP(K13038,'Base -Receita-Despesa'!$B:$AS,1,FALSE)</f>
        <v>Outras Saídas</v>
      </c>
    </row>
    <row r="13039" spans="1:12" x14ac:dyDescent="0.3">
      <c r="A13039" s="82" t="str">
        <f t="shared" si="408"/>
        <v>2019</v>
      </c>
      <c r="B13039" s="260" t="s">
        <v>2228</v>
      </c>
      <c r="C13039" s="261" t="s">
        <v>138</v>
      </c>
      <c r="D13039" s="74" t="str">
        <f t="shared" si="407"/>
        <v>mar/2019</v>
      </c>
      <c r="E13039" s="264">
        <v>43553</v>
      </c>
      <c r="F13039" s="260" t="s">
        <v>1261</v>
      </c>
      <c r="G13039" s="260" t="s">
        <v>2229</v>
      </c>
      <c r="H13039" s="265" t="s">
        <v>2250</v>
      </c>
      <c r="I13039" s="265" t="s">
        <v>135</v>
      </c>
      <c r="J13039" s="265">
        <v>-9.5</v>
      </c>
      <c r="K13039" s="83" t="str">
        <f>IFERROR(IFERROR(VLOOKUP(I13039,'DE-PARA'!B:D,3,0),VLOOKUP(I13039,'DE-PARA'!C:D,2,0)),"NÃO ENCONTRADO")</f>
        <v>Outras Saídas</v>
      </c>
      <c r="L13039" s="50" t="str">
        <f>VLOOKUP(K13039,'Base -Receita-Despesa'!$B:$AS,1,FALSE)</f>
        <v>Outras Saídas</v>
      </c>
    </row>
    <row r="13040" spans="1:12" x14ac:dyDescent="0.3">
      <c r="A13040" s="82" t="str">
        <f t="shared" si="408"/>
        <v>2019</v>
      </c>
      <c r="B13040" s="260" t="s">
        <v>2228</v>
      </c>
      <c r="C13040" s="261" t="s">
        <v>138</v>
      </c>
      <c r="D13040" s="74" t="str">
        <f t="shared" si="407"/>
        <v>mar/2019</v>
      </c>
      <c r="E13040" s="264">
        <v>43553</v>
      </c>
      <c r="F13040" s="260" t="s">
        <v>1261</v>
      </c>
      <c r="G13040" s="260" t="s">
        <v>2229</v>
      </c>
      <c r="H13040" s="265" t="s">
        <v>2250</v>
      </c>
      <c r="I13040" s="265" t="s">
        <v>135</v>
      </c>
      <c r="J13040" s="265">
        <v>-9.5</v>
      </c>
      <c r="K13040" s="83" t="str">
        <f>IFERROR(IFERROR(VLOOKUP(I13040,'DE-PARA'!B:D,3,0),VLOOKUP(I13040,'DE-PARA'!C:D,2,0)),"NÃO ENCONTRADO")</f>
        <v>Outras Saídas</v>
      </c>
      <c r="L13040" s="50" t="str">
        <f>VLOOKUP(K13040,'Base -Receita-Despesa'!$B:$AS,1,FALSE)</f>
        <v>Outras Saídas</v>
      </c>
    </row>
    <row r="13041" spans="1:12" x14ac:dyDescent="0.3">
      <c r="A13041" s="82" t="str">
        <f t="shared" si="408"/>
        <v>2019</v>
      </c>
      <c r="B13041" s="260" t="s">
        <v>2228</v>
      </c>
      <c r="C13041" s="261" t="s">
        <v>138</v>
      </c>
      <c r="D13041" s="74" t="str">
        <f t="shared" si="407"/>
        <v>mar/2019</v>
      </c>
      <c r="E13041" s="264">
        <v>43553</v>
      </c>
      <c r="F13041" s="260" t="s">
        <v>1261</v>
      </c>
      <c r="G13041" s="260" t="s">
        <v>2229</v>
      </c>
      <c r="H13041" s="265" t="s">
        <v>2250</v>
      </c>
      <c r="I13041" s="265" t="s">
        <v>135</v>
      </c>
      <c r="J13041" s="265">
        <v>-9.5</v>
      </c>
      <c r="K13041" s="83" t="str">
        <f>IFERROR(IFERROR(VLOOKUP(I13041,'DE-PARA'!B:D,3,0),VLOOKUP(I13041,'DE-PARA'!C:D,2,0)),"NÃO ENCONTRADO")</f>
        <v>Outras Saídas</v>
      </c>
      <c r="L13041" s="50" t="str">
        <f>VLOOKUP(K13041,'Base -Receita-Despesa'!$B:$AS,1,FALSE)</f>
        <v>Outras Saídas</v>
      </c>
    </row>
    <row r="13042" spans="1:12" x14ac:dyDescent="0.3">
      <c r="A13042" s="82" t="str">
        <f t="shared" si="408"/>
        <v>2019</v>
      </c>
      <c r="B13042" s="260" t="s">
        <v>2228</v>
      </c>
      <c r="C13042" s="261" t="s">
        <v>138</v>
      </c>
      <c r="D13042" s="74" t="str">
        <f t="shared" si="407"/>
        <v>mar/2019</v>
      </c>
      <c r="E13042" s="264">
        <v>43553</v>
      </c>
      <c r="F13042" s="260" t="s">
        <v>1261</v>
      </c>
      <c r="G13042" s="260" t="s">
        <v>2229</v>
      </c>
      <c r="H13042" s="265" t="s">
        <v>2250</v>
      </c>
      <c r="I13042" s="265" t="s">
        <v>135</v>
      </c>
      <c r="J13042" s="265">
        <v>-9.5</v>
      </c>
      <c r="K13042" s="83" t="str">
        <f>IFERROR(IFERROR(VLOOKUP(I13042,'DE-PARA'!B:D,3,0),VLOOKUP(I13042,'DE-PARA'!C:D,2,0)),"NÃO ENCONTRADO")</f>
        <v>Outras Saídas</v>
      </c>
      <c r="L13042" s="50" t="str">
        <f>VLOOKUP(K13042,'Base -Receita-Despesa'!$B:$AS,1,FALSE)</f>
        <v>Outras Saídas</v>
      </c>
    </row>
    <row r="13043" spans="1:12" x14ac:dyDescent="0.3">
      <c r="A13043" s="82" t="str">
        <f t="shared" si="408"/>
        <v>2019</v>
      </c>
      <c r="B13043" s="260" t="s">
        <v>2228</v>
      </c>
      <c r="C13043" s="261" t="s">
        <v>138</v>
      </c>
      <c r="D13043" s="74" t="str">
        <f t="shared" si="407"/>
        <v>mar/2019</v>
      </c>
      <c r="E13043" s="264">
        <v>43553</v>
      </c>
      <c r="F13043" s="260" t="s">
        <v>1261</v>
      </c>
      <c r="G13043" s="260" t="s">
        <v>2229</v>
      </c>
      <c r="H13043" s="265" t="s">
        <v>2250</v>
      </c>
      <c r="I13043" s="265" t="s">
        <v>135</v>
      </c>
      <c r="J13043" s="265">
        <v>-9.5</v>
      </c>
      <c r="K13043" s="83" t="str">
        <f>IFERROR(IFERROR(VLOOKUP(I13043,'DE-PARA'!B:D,3,0),VLOOKUP(I13043,'DE-PARA'!C:D,2,0)),"NÃO ENCONTRADO")</f>
        <v>Outras Saídas</v>
      </c>
      <c r="L13043" s="50" t="str">
        <f>VLOOKUP(K13043,'Base -Receita-Despesa'!$B:$AS,1,FALSE)</f>
        <v>Outras Saídas</v>
      </c>
    </row>
    <row r="13044" spans="1:12" x14ac:dyDescent="0.3">
      <c r="A13044" s="82" t="str">
        <f t="shared" si="408"/>
        <v>2019</v>
      </c>
      <c r="B13044" s="260" t="s">
        <v>2228</v>
      </c>
      <c r="C13044" s="261" t="s">
        <v>138</v>
      </c>
      <c r="D13044" s="74" t="str">
        <f t="shared" si="407"/>
        <v>mar/2019</v>
      </c>
      <c r="E13044" s="264">
        <v>43553</v>
      </c>
      <c r="F13044" s="260" t="s">
        <v>1261</v>
      </c>
      <c r="G13044" s="260" t="s">
        <v>2229</v>
      </c>
      <c r="H13044" s="265" t="s">
        <v>2250</v>
      </c>
      <c r="I13044" s="265" t="s">
        <v>135</v>
      </c>
      <c r="J13044" s="265">
        <v>-9.5</v>
      </c>
      <c r="K13044" s="83" t="str">
        <f>IFERROR(IFERROR(VLOOKUP(I13044,'DE-PARA'!B:D,3,0),VLOOKUP(I13044,'DE-PARA'!C:D,2,0)),"NÃO ENCONTRADO")</f>
        <v>Outras Saídas</v>
      </c>
      <c r="L13044" s="50" t="str">
        <f>VLOOKUP(K13044,'Base -Receita-Despesa'!$B:$AS,1,FALSE)</f>
        <v>Outras Saídas</v>
      </c>
    </row>
    <row r="13045" spans="1:12" x14ac:dyDescent="0.3">
      <c r="A13045" s="82" t="str">
        <f t="shared" si="408"/>
        <v>2019</v>
      </c>
      <c r="B13045" s="260" t="s">
        <v>2228</v>
      </c>
      <c r="C13045" s="261" t="s">
        <v>138</v>
      </c>
      <c r="D13045" s="74" t="str">
        <f t="shared" si="407"/>
        <v>mar/2019</v>
      </c>
      <c r="E13045" s="264">
        <v>43553</v>
      </c>
      <c r="F13045" s="260" t="s">
        <v>1061</v>
      </c>
      <c r="G13045" s="260" t="s">
        <v>2229</v>
      </c>
      <c r="H13045" s="265" t="s">
        <v>4370</v>
      </c>
      <c r="I13045" s="265" t="s">
        <v>126</v>
      </c>
      <c r="J13045" s="266">
        <v>275741.43</v>
      </c>
      <c r="K13045" s="83" t="str">
        <f>IFERROR(IFERROR(VLOOKUP(I13045,'DE-PARA'!B:D,3,0),VLOOKUP(I13045,'DE-PARA'!C:D,2,0)),"NÃO ENCONTRADO")</f>
        <v>TEV – Transferências Entre Contas (Entradas)</v>
      </c>
      <c r="L13045" s="50" t="str">
        <f>VLOOKUP(K13045,'Base -Receita-Despesa'!$B:$AS,1,FALSE)</f>
        <v>TEV – Transferências Entre Contas (Entradas)</v>
      </c>
    </row>
    <row r="13046" spans="1:12" x14ac:dyDescent="0.3">
      <c r="A13046" s="82" t="str">
        <f t="shared" si="408"/>
        <v>2019</v>
      </c>
      <c r="B13046" s="260" t="s">
        <v>2228</v>
      </c>
      <c r="C13046" s="261" t="s">
        <v>138</v>
      </c>
      <c r="D13046" s="74" t="str">
        <f t="shared" si="407"/>
        <v>abr/2019</v>
      </c>
      <c r="E13046" s="264">
        <v>43556</v>
      </c>
      <c r="F13046" s="260">
        <v>151076</v>
      </c>
      <c r="G13046" s="260" t="s">
        <v>2229</v>
      </c>
      <c r="H13046" s="265" t="s">
        <v>1337</v>
      </c>
      <c r="I13046" s="265" t="s">
        <v>145</v>
      </c>
      <c r="J13046" s="265">
        <v>-579.29999999999995</v>
      </c>
      <c r="K13046" s="83" t="str">
        <f>IFERROR(IFERROR(VLOOKUP(I13046,'DE-PARA'!B:D,3,0),VLOOKUP(I13046,'DE-PARA'!C:D,2,0)),"NÃO ENCONTRADO")</f>
        <v>Serviços</v>
      </c>
      <c r="L13046" s="50" t="str">
        <f>VLOOKUP(K13046,'Base -Receita-Despesa'!$B:$AS,1,FALSE)</f>
        <v>Serviços</v>
      </c>
    </row>
    <row r="13047" spans="1:12" x14ac:dyDescent="0.3">
      <c r="A13047" s="82" t="str">
        <f t="shared" si="408"/>
        <v>2019</v>
      </c>
      <c r="B13047" s="260" t="s">
        <v>2228</v>
      </c>
      <c r="C13047" s="261" t="s">
        <v>138</v>
      </c>
      <c r="D13047" s="74" t="str">
        <f t="shared" si="407"/>
        <v>abr/2019</v>
      </c>
      <c r="E13047" s="264">
        <v>43556</v>
      </c>
      <c r="F13047" s="260" t="s">
        <v>1070</v>
      </c>
      <c r="G13047" s="260" t="s">
        <v>2229</v>
      </c>
      <c r="H13047" s="265" t="s">
        <v>1071</v>
      </c>
      <c r="I13047" s="265" t="s">
        <v>2237</v>
      </c>
      <c r="J13047" s="266">
        <v>1563.28</v>
      </c>
      <c r="K13047" s="83" t="str">
        <f>IFERROR(IFERROR(VLOOKUP(I13047,'DE-PARA'!B:D,3,0),VLOOKUP(I13047,'DE-PARA'!C:D,2,0)),"NÃO ENCONTRADO")</f>
        <v>Entrada Conta Aplicação (+)</v>
      </c>
      <c r="L13047" s="50" t="str">
        <f>VLOOKUP(K13047,'Base -Receita-Despesa'!$B:$AS,1,FALSE)</f>
        <v>ENTRADA CONTA APLICAÇÃO (+)</v>
      </c>
    </row>
    <row r="13048" spans="1:12" x14ac:dyDescent="0.3">
      <c r="A13048" s="82" t="str">
        <f t="shared" si="408"/>
        <v>2019</v>
      </c>
      <c r="B13048" s="260" t="s">
        <v>2228</v>
      </c>
      <c r="C13048" s="261" t="s">
        <v>138</v>
      </c>
      <c r="D13048" s="74" t="str">
        <f t="shared" si="407"/>
        <v>abr/2019</v>
      </c>
      <c r="E13048" s="264">
        <v>43556</v>
      </c>
      <c r="F13048" s="260">
        <v>2508</v>
      </c>
      <c r="G13048" s="260" t="s">
        <v>2229</v>
      </c>
      <c r="H13048" s="265" t="s">
        <v>2322</v>
      </c>
      <c r="I13048" s="265" t="s">
        <v>120</v>
      </c>
      <c r="J13048" s="265">
        <v>-983.98</v>
      </c>
      <c r="K13048" s="83" t="str">
        <f>IFERROR(IFERROR(VLOOKUP(I13048,'DE-PARA'!B:D,3,0),VLOOKUP(I13048,'DE-PARA'!C:D,2,0)),"NÃO ENCONTRADO")</f>
        <v>Serviços</v>
      </c>
      <c r="L13048" s="50" t="str">
        <f>VLOOKUP(K13048,'Base -Receita-Despesa'!$B:$AS,1,FALSE)</f>
        <v>Serviços</v>
      </c>
    </row>
    <row r="13049" spans="1:12" x14ac:dyDescent="0.3">
      <c r="A13049" s="82" t="str">
        <f t="shared" si="408"/>
        <v>2019</v>
      </c>
      <c r="B13049" s="260" t="s">
        <v>2240</v>
      </c>
      <c r="C13049" s="261" t="s">
        <v>138</v>
      </c>
      <c r="D13049" s="74" t="str">
        <f t="shared" si="407"/>
        <v>abr/2019</v>
      </c>
      <c r="E13049" s="264">
        <v>43557</v>
      </c>
      <c r="F13049" s="260" t="s">
        <v>161</v>
      </c>
      <c r="G13049" s="260" t="s">
        <v>2229</v>
      </c>
      <c r="H13049" s="265" t="s">
        <v>161</v>
      </c>
      <c r="I13049" s="265" t="s">
        <v>2168</v>
      </c>
      <c r="J13049" s="266">
        <v>208883.7</v>
      </c>
      <c r="K13049" s="83" t="str">
        <f>IFERROR(IFERROR(VLOOKUP(I13049,'DE-PARA'!B:D,3,0),VLOOKUP(I13049,'DE-PARA'!C:D,2,0)),"NÃO ENCONTRADO")</f>
        <v>Repasses Contrato de Gestão</v>
      </c>
      <c r="L13049" s="50" t="str">
        <f>VLOOKUP(K13049,'Base -Receita-Despesa'!$B:$AS,1,FALSE)</f>
        <v>Repasses Contrato de Gestão</v>
      </c>
    </row>
    <row r="13050" spans="1:12" x14ac:dyDescent="0.3">
      <c r="A13050" s="82" t="str">
        <f t="shared" si="408"/>
        <v>2019</v>
      </c>
      <c r="B13050" s="260" t="s">
        <v>2240</v>
      </c>
      <c r="C13050" s="261" t="s">
        <v>138</v>
      </c>
      <c r="D13050" s="74" t="str">
        <f t="shared" si="407"/>
        <v>abr/2019</v>
      </c>
      <c r="E13050" s="264">
        <v>43557</v>
      </c>
      <c r="F13050" s="260" t="s">
        <v>1061</v>
      </c>
      <c r="G13050" s="260" t="s">
        <v>2229</v>
      </c>
      <c r="H13050" s="265" t="s">
        <v>4370</v>
      </c>
      <c r="I13050" s="265" t="s">
        <v>126</v>
      </c>
      <c r="J13050" s="266">
        <v>-208883.7</v>
      </c>
      <c r="K13050" s="83" t="str">
        <f>IFERROR(IFERROR(VLOOKUP(I13050,'DE-PARA'!B:D,3,0),VLOOKUP(I13050,'DE-PARA'!C:D,2,0)),"NÃO ENCONTRADO")</f>
        <v>TEV – Transferências Entre Contas (Entradas)</v>
      </c>
      <c r="L13050" s="50" t="str">
        <f>VLOOKUP(K13050,'Base -Receita-Despesa'!$B:$AS,1,FALSE)</f>
        <v>TEV – Transferências Entre Contas (Entradas)</v>
      </c>
    </row>
    <row r="13051" spans="1:12" x14ac:dyDescent="0.3">
      <c r="A13051" s="82" t="str">
        <f t="shared" si="408"/>
        <v>2019</v>
      </c>
      <c r="B13051" s="260" t="s">
        <v>2228</v>
      </c>
      <c r="C13051" s="261" t="s">
        <v>138</v>
      </c>
      <c r="D13051" s="74" t="str">
        <f t="shared" si="407"/>
        <v>abr/2019</v>
      </c>
      <c r="E13051" s="264">
        <v>43557</v>
      </c>
      <c r="F13051" s="260" t="s">
        <v>1061</v>
      </c>
      <c r="G13051" s="260" t="s">
        <v>2229</v>
      </c>
      <c r="H13051" s="265" t="s">
        <v>4370</v>
      </c>
      <c r="I13051" s="265" t="s">
        <v>126</v>
      </c>
      <c r="J13051" s="266">
        <v>208883.7</v>
      </c>
      <c r="K13051" s="83" t="str">
        <f>IFERROR(IFERROR(VLOOKUP(I13051,'DE-PARA'!B:D,3,0),VLOOKUP(I13051,'DE-PARA'!C:D,2,0)),"NÃO ENCONTRADO")</f>
        <v>TEV – Transferências Entre Contas (Entradas)</v>
      </c>
      <c r="L13051" s="50" t="str">
        <f>VLOOKUP(K13051,'Base -Receita-Despesa'!$B:$AS,1,FALSE)</f>
        <v>TEV – Transferências Entre Contas (Entradas)</v>
      </c>
    </row>
    <row r="13052" spans="1:12" x14ac:dyDescent="0.3">
      <c r="A13052" s="82" t="str">
        <f t="shared" si="408"/>
        <v>2019</v>
      </c>
      <c r="B13052" s="260" t="s">
        <v>2228</v>
      </c>
      <c r="C13052" s="261" t="s">
        <v>138</v>
      </c>
      <c r="D13052" s="74" t="str">
        <f t="shared" si="407"/>
        <v>abr/2019</v>
      </c>
      <c r="E13052" s="264">
        <v>43558</v>
      </c>
      <c r="F13052" s="260" t="s">
        <v>2326</v>
      </c>
      <c r="G13052" s="260" t="s">
        <v>2229</v>
      </c>
      <c r="H13052" s="265" t="s">
        <v>1508</v>
      </c>
      <c r="I13052" s="265" t="s">
        <v>2209</v>
      </c>
      <c r="J13052" s="265">
        <v>-309.61</v>
      </c>
      <c r="K13052" s="83" t="str">
        <f>IFERROR(IFERROR(VLOOKUP(I13052,'DE-PARA'!B:D,3,0),VLOOKUP(I13052,'DE-PARA'!C:D,2,0)),"NÃO ENCONTRADO")</f>
        <v>Despesas com Viagens</v>
      </c>
      <c r="L13052" s="50" t="str">
        <f>VLOOKUP(K13052,'Base -Receita-Despesa'!$B:$AS,1,FALSE)</f>
        <v>Despesas com Viagens</v>
      </c>
    </row>
    <row r="13053" spans="1:12" x14ac:dyDescent="0.3">
      <c r="A13053" s="82" t="str">
        <f t="shared" si="408"/>
        <v>2019</v>
      </c>
      <c r="B13053" s="260" t="s">
        <v>2228</v>
      </c>
      <c r="C13053" s="261" t="s">
        <v>138</v>
      </c>
      <c r="D13053" s="74" t="str">
        <f t="shared" si="407"/>
        <v>abr/2019</v>
      </c>
      <c r="E13053" s="264">
        <v>43558</v>
      </c>
      <c r="F13053" s="260" t="s">
        <v>208</v>
      </c>
      <c r="G13053" s="260" t="s">
        <v>2229</v>
      </c>
      <c r="H13053" s="265" t="s">
        <v>4399</v>
      </c>
      <c r="I13053" s="265" t="s">
        <v>160</v>
      </c>
      <c r="J13053" s="265">
        <v>-177.3</v>
      </c>
      <c r="K13053" s="83" t="str">
        <f>IFERROR(IFERROR(VLOOKUP(I13053,'DE-PARA'!B:D,3,0),VLOOKUP(I13053,'DE-PARA'!C:D,2,0)),"NÃO ENCONTRADO")</f>
        <v>Outras Saídas</v>
      </c>
      <c r="L13053" s="50" t="str">
        <f>VLOOKUP(K13053,'Base -Receita-Despesa'!$B:$AS,1,FALSE)</f>
        <v>Outras Saídas</v>
      </c>
    </row>
    <row r="13054" spans="1:12" x14ac:dyDescent="0.3">
      <c r="A13054" s="82" t="str">
        <f t="shared" si="408"/>
        <v>2019</v>
      </c>
      <c r="B13054" s="260" t="s">
        <v>2228</v>
      </c>
      <c r="C13054" s="261" t="s">
        <v>138</v>
      </c>
      <c r="D13054" s="74" t="str">
        <f t="shared" si="407"/>
        <v>abr/2019</v>
      </c>
      <c r="E13054" s="264">
        <v>43558</v>
      </c>
      <c r="F13054" s="260" t="s">
        <v>2326</v>
      </c>
      <c r="G13054" s="260" t="s">
        <v>2229</v>
      </c>
      <c r="H13054" s="265" t="s">
        <v>1080</v>
      </c>
      <c r="I13054" s="265" t="s">
        <v>2209</v>
      </c>
      <c r="J13054" s="265">
        <v>-686.32</v>
      </c>
      <c r="K13054" s="83" t="str">
        <f>IFERROR(IFERROR(VLOOKUP(I13054,'DE-PARA'!B:D,3,0),VLOOKUP(I13054,'DE-PARA'!C:D,2,0)),"NÃO ENCONTRADO")</f>
        <v>Despesas com Viagens</v>
      </c>
      <c r="L13054" s="50" t="str">
        <f>VLOOKUP(K13054,'Base -Receita-Despesa'!$B:$AS,1,FALSE)</f>
        <v>Despesas com Viagens</v>
      </c>
    </row>
    <row r="13055" spans="1:12" x14ac:dyDescent="0.3">
      <c r="A13055" s="82" t="str">
        <f t="shared" si="408"/>
        <v>2019</v>
      </c>
      <c r="B13055" s="260" t="s">
        <v>2228</v>
      </c>
      <c r="C13055" s="261" t="s">
        <v>138</v>
      </c>
      <c r="D13055" s="74" t="str">
        <f t="shared" si="407"/>
        <v>abr/2019</v>
      </c>
      <c r="E13055" s="264">
        <v>43558</v>
      </c>
      <c r="F13055" s="260" t="s">
        <v>159</v>
      </c>
      <c r="G13055" s="260" t="s">
        <v>2229</v>
      </c>
      <c r="H13055" s="265" t="s">
        <v>4476</v>
      </c>
      <c r="I13055" s="265" t="s">
        <v>160</v>
      </c>
      <c r="J13055" s="266">
        <v>-2000</v>
      </c>
      <c r="K13055" s="83" t="str">
        <f>IFERROR(IFERROR(VLOOKUP(I13055,'DE-PARA'!B:D,3,0),VLOOKUP(I13055,'DE-PARA'!C:D,2,0)),"NÃO ENCONTRADO")</f>
        <v>Outras Saídas</v>
      </c>
      <c r="L13055" s="50" t="str">
        <f>VLOOKUP(K13055,'Base -Receita-Despesa'!$B:$AS,1,FALSE)</f>
        <v>Outras Saídas</v>
      </c>
    </row>
    <row r="13056" spans="1:12" x14ac:dyDescent="0.3">
      <c r="A13056" s="82" t="str">
        <f t="shared" si="408"/>
        <v>2019</v>
      </c>
      <c r="B13056" s="260" t="s">
        <v>2228</v>
      </c>
      <c r="C13056" s="261" t="s">
        <v>138</v>
      </c>
      <c r="D13056" s="74" t="str">
        <f t="shared" si="407"/>
        <v>abr/2019</v>
      </c>
      <c r="E13056" s="264">
        <v>43558</v>
      </c>
      <c r="F13056" s="260" t="s">
        <v>2326</v>
      </c>
      <c r="G13056" s="260" t="s">
        <v>2229</v>
      </c>
      <c r="H13056" s="261" t="s">
        <v>3263</v>
      </c>
      <c r="I13056" s="265" t="s">
        <v>2209</v>
      </c>
      <c r="J13056" s="265">
        <v>-87.5</v>
      </c>
      <c r="K13056" s="83" t="str">
        <f>IFERROR(IFERROR(VLOOKUP(I13056,'DE-PARA'!B:D,3,0),VLOOKUP(I13056,'DE-PARA'!C:D,2,0)),"NÃO ENCONTRADO")</f>
        <v>Despesas com Viagens</v>
      </c>
      <c r="L13056" s="50" t="str">
        <f>VLOOKUP(K13056,'Base -Receita-Despesa'!$B:$AS,1,FALSE)</f>
        <v>Despesas com Viagens</v>
      </c>
    </row>
    <row r="13057" spans="1:12" x14ac:dyDescent="0.3">
      <c r="A13057" s="82" t="str">
        <f t="shared" si="408"/>
        <v>2019</v>
      </c>
      <c r="B13057" s="260" t="s">
        <v>2228</v>
      </c>
      <c r="C13057" s="261" t="s">
        <v>138</v>
      </c>
      <c r="D13057" s="74" t="str">
        <f t="shared" si="407"/>
        <v>abr/2019</v>
      </c>
      <c r="E13057" s="264">
        <v>43558</v>
      </c>
      <c r="F13057" s="260" t="s">
        <v>208</v>
      </c>
      <c r="G13057" s="260" t="s">
        <v>2229</v>
      </c>
      <c r="H13057" s="265" t="s">
        <v>4392</v>
      </c>
      <c r="I13057" s="265" t="s">
        <v>160</v>
      </c>
      <c r="J13057" s="266">
        <v>-1076.29</v>
      </c>
      <c r="K13057" s="83" t="str">
        <f>IFERROR(IFERROR(VLOOKUP(I13057,'DE-PARA'!B:D,3,0),VLOOKUP(I13057,'DE-PARA'!C:D,2,0)),"NÃO ENCONTRADO")</f>
        <v>Outras Saídas</v>
      </c>
      <c r="L13057" s="50" t="str">
        <f>VLOOKUP(K13057,'Base -Receita-Despesa'!$B:$AS,1,FALSE)</f>
        <v>Outras Saídas</v>
      </c>
    </row>
    <row r="13058" spans="1:12" x14ac:dyDescent="0.3">
      <c r="A13058" s="82" t="str">
        <f t="shared" si="408"/>
        <v>2019</v>
      </c>
      <c r="B13058" s="260" t="s">
        <v>2228</v>
      </c>
      <c r="C13058" s="261" t="s">
        <v>138</v>
      </c>
      <c r="D13058" s="74" t="str">
        <f t="shared" si="407"/>
        <v>abr/2019</v>
      </c>
      <c r="E13058" s="264">
        <v>43558</v>
      </c>
      <c r="F13058" s="260" t="s">
        <v>2326</v>
      </c>
      <c r="G13058" s="260" t="s">
        <v>2229</v>
      </c>
      <c r="H13058" s="265" t="s">
        <v>4392</v>
      </c>
      <c r="I13058" s="265" t="s">
        <v>2209</v>
      </c>
      <c r="J13058" s="265">
        <v>-94.1</v>
      </c>
      <c r="K13058" s="83" t="str">
        <f>IFERROR(IFERROR(VLOOKUP(I13058,'DE-PARA'!B:D,3,0),VLOOKUP(I13058,'DE-PARA'!C:D,2,0)),"NÃO ENCONTRADO")</f>
        <v>Despesas com Viagens</v>
      </c>
      <c r="L13058" s="50" t="str">
        <f>VLOOKUP(K13058,'Base -Receita-Despesa'!$B:$AS,1,FALSE)</f>
        <v>Despesas com Viagens</v>
      </c>
    </row>
    <row r="13059" spans="1:12" x14ac:dyDescent="0.3">
      <c r="A13059" s="82" t="str">
        <f t="shared" si="408"/>
        <v>2019</v>
      </c>
      <c r="B13059" s="260" t="s">
        <v>2228</v>
      </c>
      <c r="C13059" s="261" t="s">
        <v>138</v>
      </c>
      <c r="D13059" s="74" t="str">
        <f t="shared" si="407"/>
        <v>abr/2019</v>
      </c>
      <c r="E13059" s="264">
        <v>43558</v>
      </c>
      <c r="F13059" s="260" t="s">
        <v>208</v>
      </c>
      <c r="G13059" s="260" t="s">
        <v>2229</v>
      </c>
      <c r="H13059" s="265" t="s">
        <v>2761</v>
      </c>
      <c r="I13059" s="265" t="s">
        <v>160</v>
      </c>
      <c r="J13059" s="265">
        <v>-44.7</v>
      </c>
      <c r="K13059" s="83" t="str">
        <f>IFERROR(IFERROR(VLOOKUP(I13059,'DE-PARA'!B:D,3,0),VLOOKUP(I13059,'DE-PARA'!C:D,2,0)),"NÃO ENCONTRADO")</f>
        <v>Outras Saídas</v>
      </c>
      <c r="L13059" s="50" t="str">
        <f>VLOOKUP(K13059,'Base -Receita-Despesa'!$B:$AS,1,FALSE)</f>
        <v>Outras Saídas</v>
      </c>
    </row>
    <row r="13060" spans="1:12" x14ac:dyDescent="0.3">
      <c r="A13060" s="82" t="str">
        <f t="shared" si="408"/>
        <v>2019</v>
      </c>
      <c r="B13060" s="260" t="s">
        <v>2228</v>
      </c>
      <c r="C13060" s="261" t="s">
        <v>138</v>
      </c>
      <c r="D13060" s="74" t="str">
        <f t="shared" ref="D13060:D13123" si="409">TEXT(E13060,"mmm/aaaa")</f>
        <v>abr/2019</v>
      </c>
      <c r="E13060" s="264">
        <v>43558</v>
      </c>
      <c r="F13060" s="260" t="s">
        <v>208</v>
      </c>
      <c r="G13060" s="260" t="s">
        <v>2229</v>
      </c>
      <c r="H13060" s="265" t="s">
        <v>4477</v>
      </c>
      <c r="I13060" s="265" t="s">
        <v>160</v>
      </c>
      <c r="J13060" s="265">
        <v>-18</v>
      </c>
      <c r="K13060" s="83" t="str">
        <f>IFERROR(IFERROR(VLOOKUP(I13060,'DE-PARA'!B:D,3,0),VLOOKUP(I13060,'DE-PARA'!C:D,2,0)),"NÃO ENCONTRADO")</f>
        <v>Outras Saídas</v>
      </c>
      <c r="L13060" s="50" t="str">
        <f>VLOOKUP(K13060,'Base -Receita-Despesa'!$B:$AS,1,FALSE)</f>
        <v>Outras Saídas</v>
      </c>
    </row>
    <row r="13061" spans="1:12" x14ac:dyDescent="0.3">
      <c r="A13061" s="82" t="str">
        <f t="shared" si="408"/>
        <v>2019</v>
      </c>
      <c r="B13061" s="260" t="s">
        <v>2228</v>
      </c>
      <c r="C13061" s="261" t="s">
        <v>138</v>
      </c>
      <c r="D13061" s="74" t="str">
        <f t="shared" si="409"/>
        <v>abr/2019</v>
      </c>
      <c r="E13061" s="264">
        <v>43558</v>
      </c>
      <c r="F13061" s="260" t="s">
        <v>208</v>
      </c>
      <c r="G13061" s="260" t="s">
        <v>2229</v>
      </c>
      <c r="H13061" s="265" t="s">
        <v>1027</v>
      </c>
      <c r="I13061" s="265" t="s">
        <v>160</v>
      </c>
      <c r="J13061" s="265">
        <v>-52</v>
      </c>
      <c r="K13061" s="83" t="str">
        <f>IFERROR(IFERROR(VLOOKUP(I13061,'DE-PARA'!B:D,3,0),VLOOKUP(I13061,'DE-PARA'!C:D,2,0)),"NÃO ENCONTRADO")</f>
        <v>Outras Saídas</v>
      </c>
      <c r="L13061" s="50" t="str">
        <f>VLOOKUP(K13061,'Base -Receita-Despesa'!$B:$AS,1,FALSE)</f>
        <v>Outras Saídas</v>
      </c>
    </row>
    <row r="13062" spans="1:12" x14ac:dyDescent="0.3">
      <c r="A13062" s="82" t="str">
        <f t="shared" si="408"/>
        <v>2019</v>
      </c>
      <c r="B13062" s="260" t="s">
        <v>2228</v>
      </c>
      <c r="C13062" s="261" t="s">
        <v>138</v>
      </c>
      <c r="D13062" s="74" t="str">
        <f t="shared" si="409"/>
        <v>abr/2019</v>
      </c>
      <c r="E13062" s="264">
        <v>43558</v>
      </c>
      <c r="F13062" s="260" t="s">
        <v>2326</v>
      </c>
      <c r="G13062" s="260" t="s">
        <v>2229</v>
      </c>
      <c r="H13062" s="265" t="s">
        <v>4385</v>
      </c>
      <c r="I13062" s="265" t="s">
        <v>2209</v>
      </c>
      <c r="J13062" s="266">
        <v>-2966.32</v>
      </c>
      <c r="K13062" s="83" t="str">
        <f>IFERROR(IFERROR(VLOOKUP(I13062,'DE-PARA'!B:D,3,0),VLOOKUP(I13062,'DE-PARA'!C:D,2,0)),"NÃO ENCONTRADO")</f>
        <v>Despesas com Viagens</v>
      </c>
      <c r="L13062" s="50" t="str">
        <f>VLOOKUP(K13062,'Base -Receita-Despesa'!$B:$AS,1,FALSE)</f>
        <v>Despesas com Viagens</v>
      </c>
    </row>
    <row r="13063" spans="1:12" x14ac:dyDescent="0.3">
      <c r="A13063" s="82" t="str">
        <f t="shared" si="408"/>
        <v>2019</v>
      </c>
      <c r="B13063" s="260" t="s">
        <v>2228</v>
      </c>
      <c r="C13063" s="261" t="s">
        <v>138</v>
      </c>
      <c r="D13063" s="74" t="str">
        <f t="shared" si="409"/>
        <v>abr/2019</v>
      </c>
      <c r="E13063" s="264">
        <v>43558</v>
      </c>
      <c r="F13063" s="260" t="s">
        <v>2326</v>
      </c>
      <c r="G13063" s="260" t="s">
        <v>2229</v>
      </c>
      <c r="H13063" s="265" t="s">
        <v>4463</v>
      </c>
      <c r="I13063" s="265" t="s">
        <v>2209</v>
      </c>
      <c r="J13063" s="265">
        <v>-470.22</v>
      </c>
      <c r="K13063" s="83" t="str">
        <f>IFERROR(IFERROR(VLOOKUP(I13063,'DE-PARA'!B:D,3,0),VLOOKUP(I13063,'DE-PARA'!C:D,2,0)),"NÃO ENCONTRADO")</f>
        <v>Despesas com Viagens</v>
      </c>
      <c r="L13063" s="50" t="str">
        <f>VLOOKUP(K13063,'Base -Receita-Despesa'!$B:$AS,1,FALSE)</f>
        <v>Despesas com Viagens</v>
      </c>
    </row>
    <row r="13064" spans="1:12" x14ac:dyDescent="0.3">
      <c r="A13064" s="82" t="str">
        <f t="shared" si="408"/>
        <v>2019</v>
      </c>
      <c r="B13064" s="260" t="s">
        <v>2228</v>
      </c>
      <c r="C13064" s="261" t="s">
        <v>138</v>
      </c>
      <c r="D13064" s="74" t="str">
        <f t="shared" si="409"/>
        <v>abr/2019</v>
      </c>
      <c r="E13064" s="264">
        <v>43558</v>
      </c>
      <c r="F13064" s="260">
        <v>2810</v>
      </c>
      <c r="G13064" s="260" t="s">
        <v>2229</v>
      </c>
      <c r="H13064" s="265" t="s">
        <v>4442</v>
      </c>
      <c r="I13064" s="265" t="s">
        <v>241</v>
      </c>
      <c r="J13064" s="265">
        <v>-355.17</v>
      </c>
      <c r="K13064" s="83" t="str">
        <f>IFERROR(IFERROR(VLOOKUP(I13064,'DE-PARA'!B:D,3,0),VLOOKUP(I13064,'DE-PARA'!C:D,2,0)),"NÃO ENCONTRADO")</f>
        <v>Serviços</v>
      </c>
      <c r="L13064" s="50" t="str">
        <f>VLOOKUP(K13064,'Base -Receita-Despesa'!$B:$AS,1,FALSE)</f>
        <v>Serviços</v>
      </c>
    </row>
    <row r="13065" spans="1:12" x14ac:dyDescent="0.3">
      <c r="A13065" s="82" t="str">
        <f t="shared" si="408"/>
        <v>2019</v>
      </c>
      <c r="B13065" s="260" t="s">
        <v>2228</v>
      </c>
      <c r="C13065" s="261" t="s">
        <v>138</v>
      </c>
      <c r="D13065" s="74" t="str">
        <f t="shared" si="409"/>
        <v>abr/2019</v>
      </c>
      <c r="E13065" s="264">
        <v>43558</v>
      </c>
      <c r="F13065" s="260" t="s">
        <v>1261</v>
      </c>
      <c r="G13065" s="260" t="s">
        <v>2229</v>
      </c>
      <c r="H13065" s="265" t="s">
        <v>2250</v>
      </c>
      <c r="I13065" s="265" t="s">
        <v>135</v>
      </c>
      <c r="J13065" s="265">
        <v>-9.5</v>
      </c>
      <c r="K13065" s="83" t="str">
        <f>IFERROR(IFERROR(VLOOKUP(I13065,'DE-PARA'!B:D,3,0),VLOOKUP(I13065,'DE-PARA'!C:D,2,0)),"NÃO ENCONTRADO")</f>
        <v>Outras Saídas</v>
      </c>
      <c r="L13065" s="50" t="str">
        <f>VLOOKUP(K13065,'Base -Receita-Despesa'!$B:$AS,1,FALSE)</f>
        <v>Outras Saídas</v>
      </c>
    </row>
    <row r="13066" spans="1:12" x14ac:dyDescent="0.3">
      <c r="A13066" s="82" t="str">
        <f t="shared" si="408"/>
        <v>2019</v>
      </c>
      <c r="B13066" s="260" t="s">
        <v>2228</v>
      </c>
      <c r="C13066" s="261" t="s">
        <v>138</v>
      </c>
      <c r="D13066" s="74" t="str">
        <f t="shared" si="409"/>
        <v>abr/2019</v>
      </c>
      <c r="E13066" s="264">
        <v>43558</v>
      </c>
      <c r="F13066" s="260" t="s">
        <v>1261</v>
      </c>
      <c r="G13066" s="260" t="s">
        <v>2229</v>
      </c>
      <c r="H13066" s="265" t="s">
        <v>2250</v>
      </c>
      <c r="I13066" s="265" t="s">
        <v>135</v>
      </c>
      <c r="J13066" s="265">
        <v>-9.5</v>
      </c>
      <c r="K13066" s="83" t="str">
        <f>IFERROR(IFERROR(VLOOKUP(I13066,'DE-PARA'!B:D,3,0),VLOOKUP(I13066,'DE-PARA'!C:D,2,0)),"NÃO ENCONTRADO")</f>
        <v>Outras Saídas</v>
      </c>
      <c r="L13066" s="50" t="str">
        <f>VLOOKUP(K13066,'Base -Receita-Despesa'!$B:$AS,1,FALSE)</f>
        <v>Outras Saídas</v>
      </c>
    </row>
    <row r="13067" spans="1:12" x14ac:dyDescent="0.3">
      <c r="A13067" s="82" t="str">
        <f t="shared" si="408"/>
        <v>2019</v>
      </c>
      <c r="B13067" s="260" t="s">
        <v>2228</v>
      </c>
      <c r="C13067" s="261" t="s">
        <v>138</v>
      </c>
      <c r="D13067" s="74" t="str">
        <f t="shared" si="409"/>
        <v>abr/2019</v>
      </c>
      <c r="E13067" s="264">
        <v>43558</v>
      </c>
      <c r="F13067" s="260" t="s">
        <v>1261</v>
      </c>
      <c r="G13067" s="260" t="s">
        <v>2229</v>
      </c>
      <c r="H13067" s="265" t="s">
        <v>2250</v>
      </c>
      <c r="I13067" s="265" t="s">
        <v>135</v>
      </c>
      <c r="J13067" s="265">
        <v>-9.5</v>
      </c>
      <c r="K13067" s="83" t="str">
        <f>IFERROR(IFERROR(VLOOKUP(I13067,'DE-PARA'!B:D,3,0),VLOOKUP(I13067,'DE-PARA'!C:D,2,0)),"NÃO ENCONTRADO")</f>
        <v>Outras Saídas</v>
      </c>
      <c r="L13067" s="50" t="str">
        <f>VLOOKUP(K13067,'Base -Receita-Despesa'!$B:$AS,1,FALSE)</f>
        <v>Outras Saídas</v>
      </c>
    </row>
    <row r="13068" spans="1:12" x14ac:dyDescent="0.3">
      <c r="A13068" s="82" t="str">
        <f t="shared" si="408"/>
        <v>2019</v>
      </c>
      <c r="B13068" s="260" t="s">
        <v>2228</v>
      </c>
      <c r="C13068" s="261" t="s">
        <v>138</v>
      </c>
      <c r="D13068" s="74" t="str">
        <f t="shared" si="409"/>
        <v>abr/2019</v>
      </c>
      <c r="E13068" s="264">
        <v>43558</v>
      </c>
      <c r="F13068" s="260" t="s">
        <v>1261</v>
      </c>
      <c r="G13068" s="260" t="s">
        <v>2229</v>
      </c>
      <c r="H13068" s="265" t="s">
        <v>2250</v>
      </c>
      <c r="I13068" s="265" t="s">
        <v>135</v>
      </c>
      <c r="J13068" s="265">
        <v>-9.5</v>
      </c>
      <c r="K13068" s="83" t="str">
        <f>IFERROR(IFERROR(VLOOKUP(I13068,'DE-PARA'!B:D,3,0),VLOOKUP(I13068,'DE-PARA'!C:D,2,0)),"NÃO ENCONTRADO")</f>
        <v>Outras Saídas</v>
      </c>
      <c r="L13068" s="50" t="str">
        <f>VLOOKUP(K13068,'Base -Receita-Despesa'!$B:$AS,1,FALSE)</f>
        <v>Outras Saídas</v>
      </c>
    </row>
    <row r="13069" spans="1:12" x14ac:dyDescent="0.3">
      <c r="A13069" s="82" t="str">
        <f t="shared" si="408"/>
        <v>2019</v>
      </c>
      <c r="B13069" s="260" t="s">
        <v>2228</v>
      </c>
      <c r="C13069" s="261" t="s">
        <v>138</v>
      </c>
      <c r="D13069" s="74" t="str">
        <f t="shared" si="409"/>
        <v>abr/2019</v>
      </c>
      <c r="E13069" s="264">
        <v>43559</v>
      </c>
      <c r="F13069" s="260" t="s">
        <v>4478</v>
      </c>
      <c r="G13069" s="260" t="s">
        <v>2229</v>
      </c>
      <c r="H13069" s="265" t="s">
        <v>4479</v>
      </c>
      <c r="I13069" s="265" t="s">
        <v>141</v>
      </c>
      <c r="J13069" s="266">
        <v>-61249.32</v>
      </c>
      <c r="K13069" s="83" t="str">
        <f>IFERROR(IFERROR(VLOOKUP(I13069,'DE-PARA'!B:D,3,0),VLOOKUP(I13069,'DE-PARA'!C:D,2,0)),"NÃO ENCONTRADO")</f>
        <v>Pessoal</v>
      </c>
      <c r="L13069" s="50" t="str">
        <f>VLOOKUP(K13069,'Base -Receita-Despesa'!$B:$AS,1,FALSE)</f>
        <v>Pessoal</v>
      </c>
    </row>
    <row r="13070" spans="1:12" x14ac:dyDescent="0.3">
      <c r="A13070" s="82" t="str">
        <f t="shared" si="408"/>
        <v>2019</v>
      </c>
      <c r="B13070" s="260" t="s">
        <v>2228</v>
      </c>
      <c r="C13070" s="261" t="s">
        <v>138</v>
      </c>
      <c r="D13070" s="74" t="str">
        <f t="shared" si="409"/>
        <v>abr/2019</v>
      </c>
      <c r="E13070" s="264">
        <v>43559</v>
      </c>
      <c r="F13070" s="260">
        <v>36198</v>
      </c>
      <c r="G13070" s="260" t="s">
        <v>2229</v>
      </c>
      <c r="H13070" s="265" t="s">
        <v>4380</v>
      </c>
      <c r="I13070" s="265" t="s">
        <v>120</v>
      </c>
      <c r="J13070" s="266">
        <v>-1500</v>
      </c>
      <c r="K13070" s="83" t="str">
        <f>IFERROR(IFERROR(VLOOKUP(I13070,'DE-PARA'!B:D,3,0),VLOOKUP(I13070,'DE-PARA'!C:D,2,0)),"NÃO ENCONTRADO")</f>
        <v>Serviços</v>
      </c>
      <c r="L13070" s="50" t="str">
        <f>VLOOKUP(K13070,'Base -Receita-Despesa'!$B:$AS,1,FALSE)</f>
        <v>Serviços</v>
      </c>
    </row>
    <row r="13071" spans="1:12" x14ac:dyDescent="0.3">
      <c r="A13071" s="82" t="str">
        <f t="shared" si="408"/>
        <v>2019</v>
      </c>
      <c r="B13071" s="260" t="s">
        <v>2228</v>
      </c>
      <c r="C13071" s="261" t="s">
        <v>138</v>
      </c>
      <c r="D13071" s="74" t="str">
        <f t="shared" si="409"/>
        <v>abr/2019</v>
      </c>
      <c r="E13071" s="264">
        <v>43559</v>
      </c>
      <c r="F13071" s="260" t="s">
        <v>1431</v>
      </c>
      <c r="G13071" s="260" t="s">
        <v>2229</v>
      </c>
      <c r="H13071" s="265" t="s">
        <v>4477</v>
      </c>
      <c r="I13071" s="265" t="s">
        <v>141</v>
      </c>
      <c r="J13071" s="266">
        <v>-2229.5</v>
      </c>
      <c r="K13071" s="83" t="str">
        <f>IFERROR(IFERROR(VLOOKUP(I13071,'DE-PARA'!B:D,3,0),VLOOKUP(I13071,'DE-PARA'!C:D,2,0)),"NÃO ENCONTRADO")</f>
        <v>Pessoal</v>
      </c>
      <c r="L13071" s="50" t="str">
        <f>VLOOKUP(K13071,'Base -Receita-Despesa'!$B:$AS,1,FALSE)</f>
        <v>Pessoal</v>
      </c>
    </row>
    <row r="13072" spans="1:12" x14ac:dyDescent="0.3">
      <c r="A13072" s="82" t="str">
        <f t="shared" si="408"/>
        <v>2019</v>
      </c>
      <c r="B13072" s="260" t="s">
        <v>2228</v>
      </c>
      <c r="C13072" s="261" t="s">
        <v>138</v>
      </c>
      <c r="D13072" s="74" t="str">
        <f t="shared" si="409"/>
        <v>abr/2019</v>
      </c>
      <c r="E13072" s="264">
        <v>43559</v>
      </c>
      <c r="F13072" s="260" t="s">
        <v>1261</v>
      </c>
      <c r="G13072" s="260" t="s">
        <v>2229</v>
      </c>
      <c r="H13072" s="265" t="s">
        <v>2250</v>
      </c>
      <c r="I13072" s="265" t="s">
        <v>135</v>
      </c>
      <c r="J13072" s="265">
        <v>-9.5</v>
      </c>
      <c r="K13072" s="83" t="str">
        <f>IFERROR(IFERROR(VLOOKUP(I13072,'DE-PARA'!B:D,3,0),VLOOKUP(I13072,'DE-PARA'!C:D,2,0)),"NÃO ENCONTRADO")</f>
        <v>Outras Saídas</v>
      </c>
      <c r="L13072" s="50" t="str">
        <f>VLOOKUP(K13072,'Base -Receita-Despesa'!$B:$AS,1,FALSE)</f>
        <v>Outras Saídas</v>
      </c>
    </row>
    <row r="13073" spans="1:12" x14ac:dyDescent="0.3">
      <c r="A13073" s="82" t="str">
        <f t="shared" si="408"/>
        <v>2019</v>
      </c>
      <c r="B13073" s="260" t="s">
        <v>2228</v>
      </c>
      <c r="C13073" s="261" t="s">
        <v>138</v>
      </c>
      <c r="D13073" s="74" t="str">
        <f t="shared" si="409"/>
        <v>abr/2019</v>
      </c>
      <c r="E13073" s="264">
        <v>43559</v>
      </c>
      <c r="F13073" s="260" t="s">
        <v>1261</v>
      </c>
      <c r="G13073" s="260" t="s">
        <v>2229</v>
      </c>
      <c r="H13073" s="265" t="s">
        <v>2250</v>
      </c>
      <c r="I13073" s="265" t="s">
        <v>135</v>
      </c>
      <c r="J13073" s="265">
        <v>-9.5</v>
      </c>
      <c r="K13073" s="83" t="str">
        <f>IFERROR(IFERROR(VLOOKUP(I13073,'DE-PARA'!B:D,3,0),VLOOKUP(I13073,'DE-PARA'!C:D,2,0)),"NÃO ENCONTRADO")</f>
        <v>Outras Saídas</v>
      </c>
      <c r="L13073" s="50" t="str">
        <f>VLOOKUP(K13073,'Base -Receita-Despesa'!$B:$AS,1,FALSE)</f>
        <v>Outras Saídas</v>
      </c>
    </row>
    <row r="13074" spans="1:12" x14ac:dyDescent="0.3">
      <c r="A13074" s="82" t="str">
        <f t="shared" si="408"/>
        <v>2019</v>
      </c>
      <c r="B13074" s="260" t="s">
        <v>2228</v>
      </c>
      <c r="C13074" s="261" t="s">
        <v>138</v>
      </c>
      <c r="D13074" s="74" t="str">
        <f t="shared" si="409"/>
        <v>abr/2019</v>
      </c>
      <c r="E13074" s="264">
        <v>43559</v>
      </c>
      <c r="F13074" s="260" t="s">
        <v>1261</v>
      </c>
      <c r="G13074" s="260" t="s">
        <v>2229</v>
      </c>
      <c r="H13074" s="265" t="s">
        <v>2250</v>
      </c>
      <c r="I13074" s="265" t="s">
        <v>135</v>
      </c>
      <c r="J13074" s="265">
        <v>-9.5</v>
      </c>
      <c r="K13074" s="83" t="str">
        <f>IFERROR(IFERROR(VLOOKUP(I13074,'DE-PARA'!B:D,3,0),VLOOKUP(I13074,'DE-PARA'!C:D,2,0)),"NÃO ENCONTRADO")</f>
        <v>Outras Saídas</v>
      </c>
      <c r="L13074" s="50" t="str">
        <f>VLOOKUP(K13074,'Base -Receita-Despesa'!$B:$AS,1,FALSE)</f>
        <v>Outras Saídas</v>
      </c>
    </row>
    <row r="13075" spans="1:12" x14ac:dyDescent="0.3">
      <c r="A13075" s="82" t="str">
        <f t="shared" si="408"/>
        <v>2019</v>
      </c>
      <c r="B13075" s="260" t="s">
        <v>2228</v>
      </c>
      <c r="C13075" s="261" t="s">
        <v>138</v>
      </c>
      <c r="D13075" s="74" t="str">
        <f t="shared" si="409"/>
        <v>abr/2019</v>
      </c>
      <c r="E13075" s="264">
        <v>43559</v>
      </c>
      <c r="F13075" s="260">
        <v>66043</v>
      </c>
      <c r="G13075" s="260" t="s">
        <v>2324</v>
      </c>
      <c r="H13075" s="265" t="s">
        <v>4383</v>
      </c>
      <c r="I13075" s="265" t="s">
        <v>2183</v>
      </c>
      <c r="J13075" s="265">
        <v>-149.77000000000001</v>
      </c>
      <c r="K13075" s="83" t="str">
        <f>IFERROR(IFERROR(VLOOKUP(I13075,'DE-PARA'!B:D,3,0),VLOOKUP(I13075,'DE-PARA'!C:D,2,0)),"NÃO ENCONTRADO")</f>
        <v>Materiais</v>
      </c>
      <c r="L13075" s="50" t="str">
        <f>VLOOKUP(K13075,'Base -Receita-Despesa'!$B:$AS,1,FALSE)</f>
        <v>Materiais</v>
      </c>
    </row>
    <row r="13076" spans="1:12" x14ac:dyDescent="0.3">
      <c r="A13076" s="82" t="str">
        <f t="shared" si="408"/>
        <v>2019</v>
      </c>
      <c r="B13076" s="260" t="s">
        <v>2228</v>
      </c>
      <c r="C13076" s="261" t="s">
        <v>138</v>
      </c>
      <c r="D13076" s="74" t="str">
        <f t="shared" si="409"/>
        <v>abr/2019</v>
      </c>
      <c r="E13076" s="264">
        <v>43559</v>
      </c>
      <c r="F13076" s="260">
        <v>66043</v>
      </c>
      <c r="G13076" s="260" t="s">
        <v>2324</v>
      </c>
      <c r="H13076" s="265" t="s">
        <v>4383</v>
      </c>
      <c r="I13076" s="265" t="s">
        <v>562</v>
      </c>
      <c r="J13076" s="265">
        <v>-6</v>
      </c>
      <c r="K13076" s="83" t="str">
        <f>IFERROR(IFERROR(VLOOKUP(I13076,'DE-PARA'!B:D,3,0),VLOOKUP(I13076,'DE-PARA'!C:D,2,0)),"NÃO ENCONTRADO")</f>
        <v>Outras Saídas</v>
      </c>
      <c r="L13076" s="50" t="str">
        <f>VLOOKUP(K13076,'Base -Receita-Despesa'!$B:$AS,1,FALSE)</f>
        <v>Outras Saídas</v>
      </c>
    </row>
    <row r="13077" spans="1:12" x14ac:dyDescent="0.3">
      <c r="A13077" s="82" t="str">
        <f t="shared" si="408"/>
        <v>2019</v>
      </c>
      <c r="B13077" s="260" t="s">
        <v>2228</v>
      </c>
      <c r="C13077" s="261" t="s">
        <v>138</v>
      </c>
      <c r="D13077" s="74" t="str">
        <f t="shared" si="409"/>
        <v>abr/2019</v>
      </c>
      <c r="E13077" s="264">
        <v>43559</v>
      </c>
      <c r="F13077" s="260">
        <v>67094</v>
      </c>
      <c r="G13077" s="260" t="s">
        <v>2229</v>
      </c>
      <c r="H13077" s="265" t="s">
        <v>4383</v>
      </c>
      <c r="I13077" s="265" t="s">
        <v>2183</v>
      </c>
      <c r="J13077" s="265">
        <v>-785.68</v>
      </c>
      <c r="K13077" s="83" t="str">
        <f>IFERROR(IFERROR(VLOOKUP(I13077,'DE-PARA'!B:D,3,0),VLOOKUP(I13077,'DE-PARA'!C:D,2,0)),"NÃO ENCONTRADO")</f>
        <v>Materiais</v>
      </c>
      <c r="L13077" s="50" t="str">
        <f>VLOOKUP(K13077,'Base -Receita-Despesa'!$B:$AS,1,FALSE)</f>
        <v>Materiais</v>
      </c>
    </row>
    <row r="13078" spans="1:12" x14ac:dyDescent="0.3">
      <c r="A13078" s="82" t="str">
        <f t="shared" si="408"/>
        <v>2019</v>
      </c>
      <c r="B13078" s="260" t="s">
        <v>2228</v>
      </c>
      <c r="C13078" s="261" t="s">
        <v>138</v>
      </c>
      <c r="D13078" s="74" t="str">
        <f t="shared" si="409"/>
        <v>abr/2019</v>
      </c>
      <c r="E13078" s="264">
        <v>43559</v>
      </c>
      <c r="F13078" s="260">
        <v>67094</v>
      </c>
      <c r="G13078" s="260" t="s">
        <v>2229</v>
      </c>
      <c r="H13078" s="265" t="s">
        <v>4383</v>
      </c>
      <c r="I13078" s="265" t="s">
        <v>562</v>
      </c>
      <c r="J13078" s="265">
        <v>-24.35</v>
      </c>
      <c r="K13078" s="83" t="str">
        <f>IFERROR(IFERROR(VLOOKUP(I13078,'DE-PARA'!B:D,3,0),VLOOKUP(I13078,'DE-PARA'!C:D,2,0)),"NÃO ENCONTRADO")</f>
        <v>Outras Saídas</v>
      </c>
      <c r="L13078" s="50" t="str">
        <f>VLOOKUP(K13078,'Base -Receita-Despesa'!$B:$AS,1,FALSE)</f>
        <v>Outras Saídas</v>
      </c>
    </row>
    <row r="13079" spans="1:12" x14ac:dyDescent="0.3">
      <c r="A13079" s="82" t="str">
        <f t="shared" si="408"/>
        <v>2019</v>
      </c>
      <c r="B13079" s="260" t="s">
        <v>2228</v>
      </c>
      <c r="C13079" s="261" t="s">
        <v>138</v>
      </c>
      <c r="D13079" s="74" t="str">
        <f t="shared" si="409"/>
        <v>abr/2019</v>
      </c>
      <c r="E13079" s="264">
        <v>43559</v>
      </c>
      <c r="F13079" s="260">
        <v>67594</v>
      </c>
      <c r="G13079" s="260" t="s">
        <v>2229</v>
      </c>
      <c r="H13079" s="265" t="s">
        <v>4383</v>
      </c>
      <c r="I13079" s="265" t="s">
        <v>2183</v>
      </c>
      <c r="J13079" s="266">
        <v>-2020</v>
      </c>
      <c r="K13079" s="83" t="str">
        <f>IFERROR(IFERROR(VLOOKUP(I13079,'DE-PARA'!B:D,3,0),VLOOKUP(I13079,'DE-PARA'!C:D,2,0)),"NÃO ENCONTRADO")</f>
        <v>Materiais</v>
      </c>
      <c r="L13079" s="50" t="str">
        <f>VLOOKUP(K13079,'Base -Receita-Despesa'!$B:$AS,1,FALSE)</f>
        <v>Materiais</v>
      </c>
    </row>
    <row r="13080" spans="1:12" x14ac:dyDescent="0.3">
      <c r="A13080" s="82" t="str">
        <f t="shared" si="408"/>
        <v>2019</v>
      </c>
      <c r="B13080" s="260" t="s">
        <v>2228</v>
      </c>
      <c r="C13080" s="261" t="s">
        <v>138</v>
      </c>
      <c r="D13080" s="74" t="str">
        <f t="shared" si="409"/>
        <v>abr/2019</v>
      </c>
      <c r="E13080" s="264">
        <v>43559</v>
      </c>
      <c r="F13080" s="260">
        <v>67594</v>
      </c>
      <c r="G13080" s="260" t="s">
        <v>2229</v>
      </c>
      <c r="H13080" s="265" t="s">
        <v>4383</v>
      </c>
      <c r="I13080" s="265" t="s">
        <v>562</v>
      </c>
      <c r="J13080" s="265">
        <v>-47.13</v>
      </c>
      <c r="K13080" s="83" t="str">
        <f>IFERROR(IFERROR(VLOOKUP(I13080,'DE-PARA'!B:D,3,0),VLOOKUP(I13080,'DE-PARA'!C:D,2,0)),"NÃO ENCONTRADO")</f>
        <v>Outras Saídas</v>
      </c>
      <c r="L13080" s="50" t="str">
        <f>VLOOKUP(K13080,'Base -Receita-Despesa'!$B:$AS,1,FALSE)</f>
        <v>Outras Saídas</v>
      </c>
    </row>
    <row r="13081" spans="1:12" x14ac:dyDescent="0.3">
      <c r="A13081" s="82" t="str">
        <f t="shared" si="408"/>
        <v>2019</v>
      </c>
      <c r="B13081" s="260" t="s">
        <v>2228</v>
      </c>
      <c r="C13081" s="261" t="s">
        <v>138</v>
      </c>
      <c r="D13081" s="74" t="str">
        <f t="shared" si="409"/>
        <v>abr/2019</v>
      </c>
      <c r="E13081" s="264">
        <v>43559</v>
      </c>
      <c r="F13081" s="260">
        <v>66866</v>
      </c>
      <c r="G13081" s="260" t="s">
        <v>2330</v>
      </c>
      <c r="H13081" s="265" t="s">
        <v>4383</v>
      </c>
      <c r="I13081" s="265" t="s">
        <v>2183</v>
      </c>
      <c r="J13081" s="265">
        <v>-513.26</v>
      </c>
      <c r="K13081" s="83" t="str">
        <f>IFERROR(IFERROR(VLOOKUP(I13081,'DE-PARA'!B:D,3,0),VLOOKUP(I13081,'DE-PARA'!C:D,2,0)),"NÃO ENCONTRADO")</f>
        <v>Materiais</v>
      </c>
      <c r="L13081" s="50" t="str">
        <f>VLOOKUP(K13081,'Base -Receita-Despesa'!$B:$AS,1,FALSE)</f>
        <v>Materiais</v>
      </c>
    </row>
    <row r="13082" spans="1:12" x14ac:dyDescent="0.3">
      <c r="A13082" s="82" t="str">
        <f t="shared" si="408"/>
        <v>2019</v>
      </c>
      <c r="B13082" s="260" t="s">
        <v>2228</v>
      </c>
      <c r="C13082" s="261" t="s">
        <v>138</v>
      </c>
      <c r="D13082" s="74" t="str">
        <f t="shared" si="409"/>
        <v>abr/2019</v>
      </c>
      <c r="E13082" s="264">
        <v>43559</v>
      </c>
      <c r="F13082" s="260">
        <v>66866</v>
      </c>
      <c r="G13082" s="260" t="s">
        <v>2330</v>
      </c>
      <c r="H13082" s="265" t="s">
        <v>4383</v>
      </c>
      <c r="I13082" s="265" t="s">
        <v>562</v>
      </c>
      <c r="J13082" s="265">
        <v>-17.28</v>
      </c>
      <c r="K13082" s="83" t="str">
        <f>IFERROR(IFERROR(VLOOKUP(I13082,'DE-PARA'!B:D,3,0),VLOOKUP(I13082,'DE-PARA'!C:D,2,0)),"NÃO ENCONTRADO")</f>
        <v>Outras Saídas</v>
      </c>
      <c r="L13082" s="50" t="str">
        <f>VLOOKUP(K13082,'Base -Receita-Despesa'!$B:$AS,1,FALSE)</f>
        <v>Outras Saídas</v>
      </c>
    </row>
    <row r="13083" spans="1:12" x14ac:dyDescent="0.3">
      <c r="A13083" s="82" t="str">
        <f t="shared" si="408"/>
        <v>2019</v>
      </c>
      <c r="B13083" s="260" t="s">
        <v>2228</v>
      </c>
      <c r="C13083" s="261" t="s">
        <v>138</v>
      </c>
      <c r="D13083" s="74" t="str">
        <f t="shared" si="409"/>
        <v>abr/2019</v>
      </c>
      <c r="E13083" s="264">
        <v>43559</v>
      </c>
      <c r="F13083" s="260">
        <v>66043</v>
      </c>
      <c r="G13083" s="260" t="s">
        <v>2238</v>
      </c>
      <c r="H13083" s="265" t="s">
        <v>4383</v>
      </c>
      <c r="I13083" s="265" t="s">
        <v>2183</v>
      </c>
      <c r="J13083" s="265">
        <v>-149.77000000000001</v>
      </c>
      <c r="K13083" s="83" t="str">
        <f>IFERROR(IFERROR(VLOOKUP(I13083,'DE-PARA'!B:D,3,0),VLOOKUP(I13083,'DE-PARA'!C:D,2,0)),"NÃO ENCONTRADO")</f>
        <v>Materiais</v>
      </c>
      <c r="L13083" s="50" t="str">
        <f>VLOOKUP(K13083,'Base -Receita-Despesa'!$B:$AS,1,FALSE)</f>
        <v>Materiais</v>
      </c>
    </row>
    <row r="13084" spans="1:12" x14ac:dyDescent="0.3">
      <c r="A13084" s="82" t="str">
        <f t="shared" si="408"/>
        <v>2019</v>
      </c>
      <c r="B13084" s="260" t="s">
        <v>2228</v>
      </c>
      <c r="C13084" s="261" t="s">
        <v>138</v>
      </c>
      <c r="D13084" s="74" t="str">
        <f t="shared" si="409"/>
        <v>abr/2019</v>
      </c>
      <c r="E13084" s="264">
        <v>43559</v>
      </c>
      <c r="F13084" s="260">
        <v>66043</v>
      </c>
      <c r="G13084" s="260" t="s">
        <v>2238</v>
      </c>
      <c r="H13084" s="265" t="s">
        <v>4383</v>
      </c>
      <c r="I13084" s="265" t="s">
        <v>562</v>
      </c>
      <c r="J13084" s="265">
        <v>-4.5</v>
      </c>
      <c r="K13084" s="83" t="str">
        <f>IFERROR(IFERROR(VLOOKUP(I13084,'DE-PARA'!B:D,3,0),VLOOKUP(I13084,'DE-PARA'!C:D,2,0)),"NÃO ENCONTRADO")</f>
        <v>Outras Saídas</v>
      </c>
      <c r="L13084" s="50" t="str">
        <f>VLOOKUP(K13084,'Base -Receita-Despesa'!$B:$AS,1,FALSE)</f>
        <v>Outras Saídas</v>
      </c>
    </row>
    <row r="13085" spans="1:12" x14ac:dyDescent="0.3">
      <c r="A13085" s="82" t="str">
        <f t="shared" si="408"/>
        <v>2019</v>
      </c>
      <c r="B13085" s="260" t="s">
        <v>2228</v>
      </c>
      <c r="C13085" s="261" t="s">
        <v>138</v>
      </c>
      <c r="D13085" s="74" t="str">
        <f t="shared" si="409"/>
        <v>abr/2019</v>
      </c>
      <c r="E13085" s="264">
        <v>43559</v>
      </c>
      <c r="F13085" s="260">
        <v>66463</v>
      </c>
      <c r="G13085" s="260" t="s">
        <v>2324</v>
      </c>
      <c r="H13085" s="265" t="s">
        <v>4383</v>
      </c>
      <c r="I13085" s="265" t="s">
        <v>2183</v>
      </c>
      <c r="J13085" s="265">
        <v>-256.63</v>
      </c>
      <c r="K13085" s="83" t="str">
        <f>IFERROR(IFERROR(VLOOKUP(I13085,'DE-PARA'!B:D,3,0),VLOOKUP(I13085,'DE-PARA'!C:D,2,0)),"NÃO ENCONTRADO")</f>
        <v>Materiais</v>
      </c>
      <c r="L13085" s="50" t="str">
        <f>VLOOKUP(K13085,'Base -Receita-Despesa'!$B:$AS,1,FALSE)</f>
        <v>Materiais</v>
      </c>
    </row>
    <row r="13086" spans="1:12" x14ac:dyDescent="0.3">
      <c r="A13086" s="82" t="str">
        <f t="shared" si="408"/>
        <v>2019</v>
      </c>
      <c r="B13086" s="260" t="s">
        <v>2228</v>
      </c>
      <c r="C13086" s="261" t="s">
        <v>138</v>
      </c>
      <c r="D13086" s="74" t="str">
        <f t="shared" si="409"/>
        <v>abr/2019</v>
      </c>
      <c r="E13086" s="264">
        <v>43559</v>
      </c>
      <c r="F13086" s="260">
        <v>66463</v>
      </c>
      <c r="G13086" s="260" t="s">
        <v>2324</v>
      </c>
      <c r="H13086" s="265" t="s">
        <v>4383</v>
      </c>
      <c r="I13086" s="265" t="s">
        <v>562</v>
      </c>
      <c r="J13086" s="265">
        <v>-8.98</v>
      </c>
      <c r="K13086" s="83" t="str">
        <f>IFERROR(IFERROR(VLOOKUP(I13086,'DE-PARA'!B:D,3,0),VLOOKUP(I13086,'DE-PARA'!C:D,2,0)),"NÃO ENCONTRADO")</f>
        <v>Outras Saídas</v>
      </c>
      <c r="L13086" s="50" t="str">
        <f>VLOOKUP(K13086,'Base -Receita-Despesa'!$B:$AS,1,FALSE)</f>
        <v>Outras Saídas</v>
      </c>
    </row>
    <row r="13087" spans="1:12" x14ac:dyDescent="0.3">
      <c r="A13087" s="82" t="str">
        <f t="shared" si="408"/>
        <v>2019</v>
      </c>
      <c r="B13087" s="260" t="s">
        <v>2228</v>
      </c>
      <c r="C13087" s="261" t="s">
        <v>138</v>
      </c>
      <c r="D13087" s="74" t="str">
        <f t="shared" si="409"/>
        <v>abr/2019</v>
      </c>
      <c r="E13087" s="264">
        <v>43559</v>
      </c>
      <c r="F13087" s="260">
        <v>67406</v>
      </c>
      <c r="G13087" s="260" t="s">
        <v>2229</v>
      </c>
      <c r="H13087" s="265" t="s">
        <v>4383</v>
      </c>
      <c r="I13087" s="265" t="s">
        <v>2183</v>
      </c>
      <c r="J13087" s="266">
        <v>-2581.04</v>
      </c>
      <c r="K13087" s="83" t="str">
        <f>IFERROR(IFERROR(VLOOKUP(I13087,'DE-PARA'!B:D,3,0),VLOOKUP(I13087,'DE-PARA'!C:D,2,0)),"NÃO ENCONTRADO")</f>
        <v>Materiais</v>
      </c>
      <c r="L13087" s="50" t="str">
        <f>VLOOKUP(K13087,'Base -Receita-Despesa'!$B:$AS,1,FALSE)</f>
        <v>Materiais</v>
      </c>
    </row>
    <row r="13088" spans="1:12" x14ac:dyDescent="0.3">
      <c r="A13088" s="82" t="str">
        <f t="shared" si="408"/>
        <v>2019</v>
      </c>
      <c r="B13088" s="260" t="s">
        <v>2228</v>
      </c>
      <c r="C13088" s="261" t="s">
        <v>138</v>
      </c>
      <c r="D13088" s="74" t="str">
        <f t="shared" si="409"/>
        <v>abr/2019</v>
      </c>
      <c r="E13088" s="264">
        <v>43559</v>
      </c>
      <c r="F13088" s="260">
        <v>67406</v>
      </c>
      <c r="G13088" s="260" t="s">
        <v>2229</v>
      </c>
      <c r="H13088" s="265" t="s">
        <v>4383</v>
      </c>
      <c r="I13088" s="265" t="s">
        <v>562</v>
      </c>
      <c r="J13088" s="265">
        <v>-67.97</v>
      </c>
      <c r="K13088" s="83" t="str">
        <f>IFERROR(IFERROR(VLOOKUP(I13088,'DE-PARA'!B:D,3,0),VLOOKUP(I13088,'DE-PARA'!C:D,2,0)),"NÃO ENCONTRADO")</f>
        <v>Outras Saídas</v>
      </c>
      <c r="L13088" s="50" t="str">
        <f>VLOOKUP(K13088,'Base -Receita-Despesa'!$B:$AS,1,FALSE)</f>
        <v>Outras Saídas</v>
      </c>
    </row>
    <row r="13089" spans="1:12" x14ac:dyDescent="0.3">
      <c r="A13089" s="82" t="str">
        <f t="shared" si="408"/>
        <v>2019</v>
      </c>
      <c r="B13089" s="260" t="s">
        <v>2228</v>
      </c>
      <c r="C13089" s="261" t="s">
        <v>138</v>
      </c>
      <c r="D13089" s="74" t="str">
        <f t="shared" si="409"/>
        <v>abr/2019</v>
      </c>
      <c r="E13089" s="264">
        <v>43559</v>
      </c>
      <c r="F13089" s="260">
        <v>66463</v>
      </c>
      <c r="G13089" s="260" t="s">
        <v>2238</v>
      </c>
      <c r="H13089" s="265" t="s">
        <v>4383</v>
      </c>
      <c r="I13089" s="265" t="s">
        <v>2183</v>
      </c>
      <c r="J13089" s="265">
        <v>-256.63</v>
      </c>
      <c r="K13089" s="83" t="str">
        <f>IFERROR(IFERROR(VLOOKUP(I13089,'DE-PARA'!B:D,3,0),VLOOKUP(I13089,'DE-PARA'!C:D,2,0)),"NÃO ENCONTRADO")</f>
        <v>Materiais</v>
      </c>
      <c r="L13089" s="50" t="str">
        <f>VLOOKUP(K13089,'Base -Receita-Despesa'!$B:$AS,1,FALSE)</f>
        <v>Materiais</v>
      </c>
    </row>
    <row r="13090" spans="1:12" x14ac:dyDescent="0.3">
      <c r="A13090" s="82" t="str">
        <f t="shared" si="408"/>
        <v>2019</v>
      </c>
      <c r="B13090" s="260" t="s">
        <v>2228</v>
      </c>
      <c r="C13090" s="261" t="s">
        <v>138</v>
      </c>
      <c r="D13090" s="74" t="str">
        <f t="shared" si="409"/>
        <v>abr/2019</v>
      </c>
      <c r="E13090" s="264">
        <v>43559</v>
      </c>
      <c r="F13090" s="260">
        <v>66463</v>
      </c>
      <c r="G13090" s="260" t="s">
        <v>2238</v>
      </c>
      <c r="H13090" s="265" t="s">
        <v>4383</v>
      </c>
      <c r="I13090" s="265" t="s">
        <v>562</v>
      </c>
      <c r="J13090" s="265">
        <v>-6.41</v>
      </c>
      <c r="K13090" s="83" t="str">
        <f>IFERROR(IFERROR(VLOOKUP(I13090,'DE-PARA'!B:D,3,0),VLOOKUP(I13090,'DE-PARA'!C:D,2,0)),"NÃO ENCONTRADO")</f>
        <v>Outras Saídas</v>
      </c>
      <c r="L13090" s="50" t="str">
        <f>VLOOKUP(K13090,'Base -Receita-Despesa'!$B:$AS,1,FALSE)</f>
        <v>Outras Saídas</v>
      </c>
    </row>
    <row r="13091" spans="1:12" x14ac:dyDescent="0.3">
      <c r="A13091" s="82" t="str">
        <f t="shared" si="408"/>
        <v>2019</v>
      </c>
      <c r="B13091" s="260" t="s">
        <v>2228</v>
      </c>
      <c r="C13091" s="261" t="s">
        <v>138</v>
      </c>
      <c r="D13091" s="74" t="str">
        <f t="shared" si="409"/>
        <v>abr/2019</v>
      </c>
      <c r="E13091" s="264">
        <v>43559</v>
      </c>
      <c r="F13091" s="260">
        <v>66866</v>
      </c>
      <c r="G13091" s="260" t="s">
        <v>2324</v>
      </c>
      <c r="H13091" s="265" t="s">
        <v>4383</v>
      </c>
      <c r="I13091" s="265" t="s">
        <v>2183</v>
      </c>
      <c r="J13091" s="265">
        <v>-513.26</v>
      </c>
      <c r="K13091" s="83" t="str">
        <f>IFERROR(IFERROR(VLOOKUP(I13091,'DE-PARA'!B:D,3,0),VLOOKUP(I13091,'DE-PARA'!C:D,2,0)),"NÃO ENCONTRADO")</f>
        <v>Materiais</v>
      </c>
      <c r="L13091" s="50" t="str">
        <f>VLOOKUP(K13091,'Base -Receita-Despesa'!$B:$AS,1,FALSE)</f>
        <v>Materiais</v>
      </c>
    </row>
    <row r="13092" spans="1:12" x14ac:dyDescent="0.3">
      <c r="A13092" s="82" t="str">
        <f t="shared" si="408"/>
        <v>2019</v>
      </c>
      <c r="B13092" s="260" t="s">
        <v>2228</v>
      </c>
      <c r="C13092" s="261" t="s">
        <v>138</v>
      </c>
      <c r="D13092" s="74" t="str">
        <f t="shared" si="409"/>
        <v>abr/2019</v>
      </c>
      <c r="E13092" s="264">
        <v>43559</v>
      </c>
      <c r="F13092" s="260">
        <v>66866</v>
      </c>
      <c r="G13092" s="260" t="s">
        <v>2324</v>
      </c>
      <c r="H13092" s="265" t="s">
        <v>4383</v>
      </c>
      <c r="I13092" s="265" t="s">
        <v>562</v>
      </c>
      <c r="J13092" s="265">
        <v>-12.15</v>
      </c>
      <c r="K13092" s="83" t="str">
        <f>IFERROR(IFERROR(VLOOKUP(I13092,'DE-PARA'!B:D,3,0),VLOOKUP(I13092,'DE-PARA'!C:D,2,0)),"NÃO ENCONTRADO")</f>
        <v>Outras Saídas</v>
      </c>
      <c r="L13092" s="50" t="str">
        <f>VLOOKUP(K13092,'Base -Receita-Despesa'!$B:$AS,1,FALSE)</f>
        <v>Outras Saídas</v>
      </c>
    </row>
    <row r="13093" spans="1:12" x14ac:dyDescent="0.3">
      <c r="A13093" s="82" t="str">
        <f t="shared" si="408"/>
        <v>2019</v>
      </c>
      <c r="B13093" s="260" t="s">
        <v>2228</v>
      </c>
      <c r="C13093" s="261" t="s">
        <v>138</v>
      </c>
      <c r="D13093" s="74" t="str">
        <f t="shared" si="409"/>
        <v>abr/2019</v>
      </c>
      <c r="E13093" s="264">
        <v>43559</v>
      </c>
      <c r="F13093" s="260">
        <v>67093</v>
      </c>
      <c r="G13093" s="260" t="s">
        <v>2229</v>
      </c>
      <c r="H13093" s="265" t="s">
        <v>4383</v>
      </c>
      <c r="I13093" s="265" t="s">
        <v>2183</v>
      </c>
      <c r="J13093" s="266">
        <v>-2020</v>
      </c>
      <c r="K13093" s="83" t="str">
        <f>IFERROR(IFERROR(VLOOKUP(I13093,'DE-PARA'!B:D,3,0),VLOOKUP(I13093,'DE-PARA'!C:D,2,0)),"NÃO ENCONTRADO")</f>
        <v>Materiais</v>
      </c>
      <c r="L13093" s="50" t="str">
        <f>VLOOKUP(K13093,'Base -Receita-Despesa'!$B:$AS,1,FALSE)</f>
        <v>Materiais</v>
      </c>
    </row>
    <row r="13094" spans="1:12" x14ac:dyDescent="0.3">
      <c r="A13094" s="82" t="str">
        <f t="shared" si="408"/>
        <v>2019</v>
      </c>
      <c r="B13094" s="260" t="s">
        <v>2228</v>
      </c>
      <c r="C13094" s="261" t="s">
        <v>138</v>
      </c>
      <c r="D13094" s="74" t="str">
        <f t="shared" si="409"/>
        <v>abr/2019</v>
      </c>
      <c r="E13094" s="264">
        <v>43559</v>
      </c>
      <c r="F13094" s="260">
        <v>67093</v>
      </c>
      <c r="G13094" s="260" t="s">
        <v>2229</v>
      </c>
      <c r="H13094" s="265" t="s">
        <v>4383</v>
      </c>
      <c r="I13094" s="265" t="s">
        <v>562</v>
      </c>
      <c r="J13094" s="265">
        <v>-61.27</v>
      </c>
      <c r="K13094" s="83" t="str">
        <f>IFERROR(IFERROR(VLOOKUP(I13094,'DE-PARA'!B:D,3,0),VLOOKUP(I13094,'DE-PARA'!C:D,2,0)),"NÃO ENCONTRADO")</f>
        <v>Outras Saídas</v>
      </c>
      <c r="L13094" s="50" t="str">
        <f>VLOOKUP(K13094,'Base -Receita-Despesa'!$B:$AS,1,FALSE)</f>
        <v>Outras Saídas</v>
      </c>
    </row>
    <row r="13095" spans="1:12" x14ac:dyDescent="0.3">
      <c r="A13095" s="82" t="str">
        <f t="shared" si="408"/>
        <v>2019</v>
      </c>
      <c r="B13095" s="260" t="s">
        <v>2228</v>
      </c>
      <c r="C13095" s="261" t="s">
        <v>138</v>
      </c>
      <c r="D13095" s="74" t="str">
        <f t="shared" si="409"/>
        <v>abr/2019</v>
      </c>
      <c r="E13095" s="264">
        <v>43559</v>
      </c>
      <c r="F13095" s="260" t="s">
        <v>208</v>
      </c>
      <c r="G13095" s="260" t="s">
        <v>2229</v>
      </c>
      <c r="H13095" s="265" t="s">
        <v>2421</v>
      </c>
      <c r="I13095" s="265" t="s">
        <v>160</v>
      </c>
      <c r="J13095" s="265">
        <v>-18</v>
      </c>
      <c r="K13095" s="83" t="str">
        <f>IFERROR(IFERROR(VLOOKUP(I13095,'DE-PARA'!B:D,3,0),VLOOKUP(I13095,'DE-PARA'!C:D,2,0)),"NÃO ENCONTRADO")</f>
        <v>Outras Saídas</v>
      </c>
      <c r="L13095" s="50" t="str">
        <f>VLOOKUP(K13095,'Base -Receita-Despesa'!$B:$AS,1,FALSE)</f>
        <v>Outras Saídas</v>
      </c>
    </row>
    <row r="13096" spans="1:12" x14ac:dyDescent="0.3">
      <c r="A13096" s="82" t="str">
        <f t="shared" si="408"/>
        <v>2019</v>
      </c>
      <c r="B13096" s="260" t="s">
        <v>2228</v>
      </c>
      <c r="C13096" s="261" t="s">
        <v>138</v>
      </c>
      <c r="D13096" s="74" t="str">
        <f t="shared" si="409"/>
        <v>abr/2019</v>
      </c>
      <c r="E13096" s="264">
        <v>43560</v>
      </c>
      <c r="F13096" s="260" t="s">
        <v>131</v>
      </c>
      <c r="G13096" s="260" t="s">
        <v>2229</v>
      </c>
      <c r="H13096" s="265" t="s">
        <v>4480</v>
      </c>
      <c r="I13096" s="265" t="s">
        <v>133</v>
      </c>
      <c r="J13096" s="266">
        <v>-1774.63</v>
      </c>
      <c r="K13096" s="83" t="str">
        <f>IFERROR(IFERROR(VLOOKUP(I13096,'DE-PARA'!B:D,3,0),VLOOKUP(I13096,'DE-PARA'!C:D,2,0)),"NÃO ENCONTRADO")</f>
        <v>Pessoal</v>
      </c>
      <c r="L13096" s="50" t="str">
        <f>VLOOKUP(K13096,'Base -Receita-Despesa'!$B:$AS,1,FALSE)</f>
        <v>Pessoal</v>
      </c>
    </row>
    <row r="13097" spans="1:12" x14ac:dyDescent="0.3">
      <c r="A13097" s="82" t="str">
        <f t="shared" si="408"/>
        <v>2019</v>
      </c>
      <c r="B13097" s="260" t="s">
        <v>2228</v>
      </c>
      <c r="C13097" s="261" t="s">
        <v>138</v>
      </c>
      <c r="D13097" s="74" t="str">
        <f t="shared" si="409"/>
        <v>abr/2019</v>
      </c>
      <c r="E13097" s="264">
        <v>43560</v>
      </c>
      <c r="F13097" s="260">
        <v>35912</v>
      </c>
      <c r="G13097" s="260" t="s">
        <v>2229</v>
      </c>
      <c r="H13097" s="265" t="s">
        <v>4481</v>
      </c>
      <c r="I13097" s="265" t="s">
        <v>2209</v>
      </c>
      <c r="J13097" s="266">
        <v>-1699.75</v>
      </c>
      <c r="K13097" s="83" t="str">
        <f>IFERROR(IFERROR(VLOOKUP(I13097,'DE-PARA'!B:D,3,0),VLOOKUP(I13097,'DE-PARA'!C:D,2,0)),"NÃO ENCONTRADO")</f>
        <v>Despesas com Viagens</v>
      </c>
      <c r="L13097" s="50" t="str">
        <f>VLOOKUP(K13097,'Base -Receita-Despesa'!$B:$AS,1,FALSE)</f>
        <v>Despesas com Viagens</v>
      </c>
    </row>
    <row r="13098" spans="1:12" x14ac:dyDescent="0.3">
      <c r="A13098" s="82" t="str">
        <f t="shared" ref="A13098:A13161" si="410">IF(K13098="NÃO ENCONTRADO",0,RIGHT(D13098,4))</f>
        <v>2019</v>
      </c>
      <c r="B13098" s="260" t="s">
        <v>2228</v>
      </c>
      <c r="C13098" s="261" t="s">
        <v>138</v>
      </c>
      <c r="D13098" s="74" t="str">
        <f t="shared" si="409"/>
        <v>abr/2019</v>
      </c>
      <c r="E13098" s="264">
        <v>43560</v>
      </c>
      <c r="F13098" s="260">
        <v>35911</v>
      </c>
      <c r="G13098" s="260" t="s">
        <v>2229</v>
      </c>
      <c r="H13098" s="265" t="s">
        <v>4481</v>
      </c>
      <c r="I13098" s="265" t="s">
        <v>2209</v>
      </c>
      <c r="J13098" s="266">
        <v>-1458.7</v>
      </c>
      <c r="K13098" s="83" t="str">
        <f>IFERROR(IFERROR(VLOOKUP(I13098,'DE-PARA'!B:D,3,0),VLOOKUP(I13098,'DE-PARA'!C:D,2,0)),"NÃO ENCONTRADO")</f>
        <v>Despesas com Viagens</v>
      </c>
      <c r="L13098" s="50" t="str">
        <f>VLOOKUP(K13098,'Base -Receita-Despesa'!$B:$AS,1,FALSE)</f>
        <v>Despesas com Viagens</v>
      </c>
    </row>
    <row r="13099" spans="1:12" x14ac:dyDescent="0.3">
      <c r="A13099" s="82" t="str">
        <f t="shared" si="410"/>
        <v>2019</v>
      </c>
      <c r="B13099" s="260" t="s">
        <v>2228</v>
      </c>
      <c r="C13099" s="261" t="s">
        <v>138</v>
      </c>
      <c r="D13099" s="74" t="str">
        <f t="shared" si="409"/>
        <v>abr/2019</v>
      </c>
      <c r="E13099" s="264">
        <v>43560</v>
      </c>
      <c r="F13099" s="260" t="s">
        <v>1061</v>
      </c>
      <c r="G13099" s="260" t="s">
        <v>2229</v>
      </c>
      <c r="H13099" s="265" t="s">
        <v>4371</v>
      </c>
      <c r="I13099" s="265" t="s">
        <v>2170</v>
      </c>
      <c r="J13099" s="266">
        <v>-62798.3</v>
      </c>
      <c r="K13099" s="83" t="str">
        <f>IFERROR(IFERROR(VLOOKUP(I13099,'DE-PARA'!B:D,3,0),VLOOKUP(I13099,'DE-PARA'!C:D,2,0)),"NÃO ENCONTRADO")</f>
        <v>Reembolso de Rateios(-)</v>
      </c>
      <c r="L13099" s="50" t="str">
        <f>VLOOKUP(K13099,'Base -Receita-Despesa'!$B:$AS,1,FALSE)</f>
        <v>Reembolso de Rateios(-)</v>
      </c>
    </row>
    <row r="13100" spans="1:12" x14ac:dyDescent="0.3">
      <c r="A13100" s="82" t="str">
        <f t="shared" si="410"/>
        <v>2019</v>
      </c>
      <c r="B13100" s="260" t="s">
        <v>2228</v>
      </c>
      <c r="C13100" s="261" t="s">
        <v>138</v>
      </c>
      <c r="D13100" s="74" t="str">
        <f t="shared" si="409"/>
        <v>abr/2019</v>
      </c>
      <c r="E13100" s="264">
        <v>43560</v>
      </c>
      <c r="F13100" s="260" t="s">
        <v>4377</v>
      </c>
      <c r="G13100" s="260" t="s">
        <v>2229</v>
      </c>
      <c r="H13100" s="265" t="s">
        <v>4482</v>
      </c>
      <c r="I13100" s="265" t="s">
        <v>128</v>
      </c>
      <c r="J13100" s="266">
        <v>-27647.119999999999</v>
      </c>
      <c r="K13100" s="83" t="str">
        <f>IFERROR(IFERROR(VLOOKUP(I13100,'DE-PARA'!B:D,3,0),VLOOKUP(I13100,'DE-PARA'!C:D,2,0)),"NÃO ENCONTRADO")</f>
        <v>Encargos sobre Folha de Pagamento</v>
      </c>
      <c r="L13100" s="50" t="str">
        <f>VLOOKUP(K13100,'Base -Receita-Despesa'!$B:$AS,1,FALSE)</f>
        <v>Encargos sobre Folha de Pagamento</v>
      </c>
    </row>
    <row r="13101" spans="1:12" x14ac:dyDescent="0.3">
      <c r="A13101" s="82" t="str">
        <f t="shared" si="410"/>
        <v>2019</v>
      </c>
      <c r="B13101" s="260" t="s">
        <v>2228</v>
      </c>
      <c r="C13101" s="261" t="s">
        <v>138</v>
      </c>
      <c r="D13101" s="74" t="str">
        <f t="shared" si="409"/>
        <v>abr/2019</v>
      </c>
      <c r="E13101" s="264">
        <v>43560</v>
      </c>
      <c r="F13101" s="260" t="s">
        <v>4478</v>
      </c>
      <c r="G13101" s="260" t="s">
        <v>2229</v>
      </c>
      <c r="H13101" s="265" t="s">
        <v>4483</v>
      </c>
      <c r="I13101" s="265" t="s">
        <v>141</v>
      </c>
      <c r="J13101" s="266">
        <v>-81915.009999999995</v>
      </c>
      <c r="K13101" s="83" t="str">
        <f>IFERROR(IFERROR(VLOOKUP(I13101,'DE-PARA'!B:D,3,0),VLOOKUP(I13101,'DE-PARA'!C:D,2,0)),"NÃO ENCONTRADO")</f>
        <v>Pessoal</v>
      </c>
      <c r="L13101" s="50" t="str">
        <f>VLOOKUP(K13101,'Base -Receita-Despesa'!$B:$AS,1,FALSE)</f>
        <v>Pessoal</v>
      </c>
    </row>
    <row r="13102" spans="1:12" x14ac:dyDescent="0.3">
      <c r="A13102" s="82" t="str">
        <f t="shared" si="410"/>
        <v>2019</v>
      </c>
      <c r="B13102" s="260" t="s">
        <v>2228</v>
      </c>
      <c r="C13102" s="261" t="s">
        <v>138</v>
      </c>
      <c r="D13102" s="74" t="str">
        <f t="shared" si="409"/>
        <v>abr/2019</v>
      </c>
      <c r="E13102" s="264">
        <v>43560</v>
      </c>
      <c r="F13102" s="260" t="s">
        <v>1070</v>
      </c>
      <c r="G13102" s="260" t="s">
        <v>2229</v>
      </c>
      <c r="H13102" s="265" t="s">
        <v>1071</v>
      </c>
      <c r="I13102" s="265" t="s">
        <v>2237</v>
      </c>
      <c r="J13102" s="266">
        <v>63740.95</v>
      </c>
      <c r="K13102" s="83" t="str">
        <f>IFERROR(IFERROR(VLOOKUP(I13102,'DE-PARA'!B:D,3,0),VLOOKUP(I13102,'DE-PARA'!C:D,2,0)),"NÃO ENCONTRADO")</f>
        <v>Entrada Conta Aplicação (+)</v>
      </c>
      <c r="L13102" s="50" t="str">
        <f>VLOOKUP(K13102,'Base -Receita-Despesa'!$B:$AS,1,FALSE)</f>
        <v>ENTRADA CONTA APLICAÇÃO (+)</v>
      </c>
    </row>
    <row r="13103" spans="1:12" x14ac:dyDescent="0.3">
      <c r="A13103" s="82" t="str">
        <f t="shared" si="410"/>
        <v>2019</v>
      </c>
      <c r="B13103" s="260" t="s">
        <v>2228</v>
      </c>
      <c r="C13103" s="261" t="s">
        <v>138</v>
      </c>
      <c r="D13103" s="74" t="str">
        <f t="shared" si="409"/>
        <v>abr/2019</v>
      </c>
      <c r="E13103" s="264">
        <v>43560</v>
      </c>
      <c r="F13103" s="260">
        <v>2834114085</v>
      </c>
      <c r="G13103" s="260" t="s">
        <v>2229</v>
      </c>
      <c r="H13103" s="265" t="s">
        <v>3631</v>
      </c>
      <c r="I13103" s="265" t="s">
        <v>155</v>
      </c>
      <c r="J13103" s="266">
        <v>-4507.95</v>
      </c>
      <c r="K13103" s="83" t="str">
        <f>IFERROR(IFERROR(VLOOKUP(I13103,'DE-PARA'!B:D,3,0),VLOOKUP(I13103,'DE-PARA'!C:D,2,0)),"NÃO ENCONTRADO")</f>
        <v>Concessionárias (água, luz e telefone)</v>
      </c>
      <c r="L13103" s="50" t="str">
        <f>VLOOKUP(K13103,'Base -Receita-Despesa'!$B:$AS,1,FALSE)</f>
        <v>Concessionárias (água, luz e telefone)</v>
      </c>
    </row>
    <row r="13104" spans="1:12" x14ac:dyDescent="0.3">
      <c r="A13104" s="82" t="str">
        <f t="shared" si="410"/>
        <v>2019</v>
      </c>
      <c r="B13104" s="260" t="s">
        <v>2228</v>
      </c>
      <c r="C13104" s="261" t="s">
        <v>138</v>
      </c>
      <c r="D13104" s="74" t="str">
        <f t="shared" si="409"/>
        <v>abr/2019</v>
      </c>
      <c r="E13104" s="264">
        <v>43560</v>
      </c>
      <c r="F13104" s="260">
        <v>121</v>
      </c>
      <c r="G13104" s="260" t="s">
        <v>2229</v>
      </c>
      <c r="H13104" s="265" t="s">
        <v>3270</v>
      </c>
      <c r="I13104" s="265" t="s">
        <v>2177</v>
      </c>
      <c r="J13104" s="266">
        <v>-6500</v>
      </c>
      <c r="K13104" s="83" t="str">
        <f>IFERROR(IFERROR(VLOOKUP(I13104,'DE-PARA'!B:D,3,0),VLOOKUP(I13104,'DE-PARA'!C:D,2,0)),"NÃO ENCONTRADO")</f>
        <v>Pessoal</v>
      </c>
      <c r="L13104" s="50" t="str">
        <f>VLOOKUP(K13104,'Base -Receita-Despesa'!$B:$AS,1,FALSE)</f>
        <v>Pessoal</v>
      </c>
    </row>
    <row r="13105" spans="1:12" x14ac:dyDescent="0.3">
      <c r="A13105" s="82" t="str">
        <f t="shared" si="410"/>
        <v>2019</v>
      </c>
      <c r="B13105" s="260" t="s">
        <v>2228</v>
      </c>
      <c r="C13105" s="261" t="s">
        <v>138</v>
      </c>
      <c r="D13105" s="74" t="str">
        <f t="shared" si="409"/>
        <v>abr/2019</v>
      </c>
      <c r="E13105" s="264">
        <v>43560</v>
      </c>
      <c r="F13105" s="260" t="s">
        <v>1261</v>
      </c>
      <c r="G13105" s="260" t="s">
        <v>2229</v>
      </c>
      <c r="H13105" s="265" t="s">
        <v>2250</v>
      </c>
      <c r="I13105" s="265" t="s">
        <v>135</v>
      </c>
      <c r="J13105" s="265">
        <v>-9.5</v>
      </c>
      <c r="K13105" s="83" t="str">
        <f>IFERROR(IFERROR(VLOOKUP(I13105,'DE-PARA'!B:D,3,0),VLOOKUP(I13105,'DE-PARA'!C:D,2,0)),"NÃO ENCONTRADO")</f>
        <v>Outras Saídas</v>
      </c>
      <c r="L13105" s="50" t="str">
        <f>VLOOKUP(K13105,'Base -Receita-Despesa'!$B:$AS,1,FALSE)</f>
        <v>Outras Saídas</v>
      </c>
    </row>
    <row r="13106" spans="1:12" x14ac:dyDescent="0.3">
      <c r="A13106" s="82" t="str">
        <f t="shared" si="410"/>
        <v>2019</v>
      </c>
      <c r="B13106" s="260" t="s">
        <v>2228</v>
      </c>
      <c r="C13106" s="261" t="s">
        <v>138</v>
      </c>
      <c r="D13106" s="74" t="str">
        <f t="shared" si="409"/>
        <v>abr/2019</v>
      </c>
      <c r="E13106" s="264">
        <v>43560</v>
      </c>
      <c r="F13106" s="260">
        <v>326329706</v>
      </c>
      <c r="G13106" s="260" t="s">
        <v>2229</v>
      </c>
      <c r="H13106" s="265" t="s">
        <v>3126</v>
      </c>
      <c r="I13106" s="265" t="s">
        <v>190</v>
      </c>
      <c r="J13106" s="265">
        <v>-73.31</v>
      </c>
      <c r="K13106" s="83" t="str">
        <f>IFERROR(IFERROR(VLOOKUP(I13106,'DE-PARA'!B:D,3,0),VLOOKUP(I13106,'DE-PARA'!C:D,2,0)),"NÃO ENCONTRADO")</f>
        <v>Concessionárias (água, luz e telefone)</v>
      </c>
      <c r="L13106" s="50" t="str">
        <f>VLOOKUP(K13106,'Base -Receita-Despesa'!$B:$AS,1,FALSE)</f>
        <v>Concessionárias (água, luz e telefone)</v>
      </c>
    </row>
    <row r="13107" spans="1:12" x14ac:dyDescent="0.3">
      <c r="A13107" s="82" t="str">
        <f t="shared" si="410"/>
        <v>2019</v>
      </c>
      <c r="B13107" s="260" t="s">
        <v>2228</v>
      </c>
      <c r="C13107" s="261" t="s">
        <v>138</v>
      </c>
      <c r="D13107" s="74" t="str">
        <f t="shared" si="409"/>
        <v>abr/2019</v>
      </c>
      <c r="E13107" s="264">
        <v>43560</v>
      </c>
      <c r="F13107" s="260">
        <v>324895060</v>
      </c>
      <c r="G13107" s="260" t="s">
        <v>2229</v>
      </c>
      <c r="H13107" s="265" t="s">
        <v>3126</v>
      </c>
      <c r="I13107" s="265" t="s">
        <v>190</v>
      </c>
      <c r="J13107" s="265">
        <v>-272.95999999999998</v>
      </c>
      <c r="K13107" s="83" t="str">
        <f>IFERROR(IFERROR(VLOOKUP(I13107,'DE-PARA'!B:D,3,0),VLOOKUP(I13107,'DE-PARA'!C:D,2,0)),"NÃO ENCONTRADO")</f>
        <v>Concessionárias (água, luz e telefone)</v>
      </c>
      <c r="L13107" s="50" t="str">
        <f>VLOOKUP(K13107,'Base -Receita-Despesa'!$B:$AS,1,FALSE)</f>
        <v>Concessionárias (água, luz e telefone)</v>
      </c>
    </row>
    <row r="13108" spans="1:12" x14ac:dyDescent="0.3">
      <c r="A13108" s="82" t="str">
        <f t="shared" si="410"/>
        <v>2019</v>
      </c>
      <c r="B13108" s="260" t="s">
        <v>2228</v>
      </c>
      <c r="C13108" s="261" t="s">
        <v>138</v>
      </c>
      <c r="D13108" s="74" t="str">
        <f t="shared" si="409"/>
        <v>abr/2019</v>
      </c>
      <c r="E13108" s="264">
        <v>43560</v>
      </c>
      <c r="F13108" s="260">
        <v>324913602</v>
      </c>
      <c r="G13108" s="260" t="s">
        <v>2229</v>
      </c>
      <c r="H13108" s="265" t="s">
        <v>3126</v>
      </c>
      <c r="I13108" s="265" t="s">
        <v>190</v>
      </c>
      <c r="J13108" s="266">
        <v>-1064.49</v>
      </c>
      <c r="K13108" s="83" t="str">
        <f>IFERROR(IFERROR(VLOOKUP(I13108,'DE-PARA'!B:D,3,0),VLOOKUP(I13108,'DE-PARA'!C:D,2,0)),"NÃO ENCONTRADO")</f>
        <v>Concessionárias (água, luz e telefone)</v>
      </c>
      <c r="L13108" s="50" t="str">
        <f>VLOOKUP(K13108,'Base -Receita-Despesa'!$B:$AS,1,FALSE)</f>
        <v>Concessionárias (água, luz e telefone)</v>
      </c>
    </row>
    <row r="13109" spans="1:12" x14ac:dyDescent="0.3">
      <c r="A13109" s="82" t="str">
        <f t="shared" si="410"/>
        <v>2019</v>
      </c>
      <c r="B13109" s="260" t="s">
        <v>2228</v>
      </c>
      <c r="C13109" s="261" t="s">
        <v>138</v>
      </c>
      <c r="D13109" s="74" t="str">
        <f t="shared" si="409"/>
        <v>abr/2019</v>
      </c>
      <c r="E13109" s="264">
        <v>43563</v>
      </c>
      <c r="F13109" s="260" t="s">
        <v>1261</v>
      </c>
      <c r="G13109" s="260" t="s">
        <v>2229</v>
      </c>
      <c r="H13109" s="265" t="s">
        <v>262</v>
      </c>
      <c r="I13109" s="265" t="s">
        <v>135</v>
      </c>
      <c r="J13109" s="265">
        <v>-25.83</v>
      </c>
      <c r="K13109" s="83" t="str">
        <f>IFERROR(IFERROR(VLOOKUP(I13109,'DE-PARA'!B:D,3,0),VLOOKUP(I13109,'DE-PARA'!C:D,2,0)),"NÃO ENCONTRADO")</f>
        <v>Outras Saídas</v>
      </c>
      <c r="L13109" s="50" t="str">
        <f>VLOOKUP(K13109,'Base -Receita-Despesa'!$B:$AS,1,FALSE)</f>
        <v>Outras Saídas</v>
      </c>
    </row>
    <row r="13110" spans="1:12" x14ac:dyDescent="0.3">
      <c r="A13110" s="82" t="str">
        <f t="shared" si="410"/>
        <v>2019</v>
      </c>
      <c r="B13110" s="260" t="s">
        <v>2228</v>
      </c>
      <c r="C13110" s="261" t="s">
        <v>138</v>
      </c>
      <c r="D13110" s="74" t="str">
        <f t="shared" si="409"/>
        <v>abr/2019</v>
      </c>
      <c r="E13110" s="264">
        <v>43563</v>
      </c>
      <c r="F13110" s="260" t="s">
        <v>1070</v>
      </c>
      <c r="G13110" s="260" t="s">
        <v>2229</v>
      </c>
      <c r="H13110" s="265" t="s">
        <v>1071</v>
      </c>
      <c r="I13110" s="265" t="s">
        <v>2237</v>
      </c>
      <c r="J13110" s="265">
        <v>25.83</v>
      </c>
      <c r="K13110" s="83" t="str">
        <f>IFERROR(IFERROR(VLOOKUP(I13110,'DE-PARA'!B:D,3,0),VLOOKUP(I13110,'DE-PARA'!C:D,2,0)),"NÃO ENCONTRADO")</f>
        <v>Entrada Conta Aplicação (+)</v>
      </c>
      <c r="L13110" s="50" t="str">
        <f>VLOOKUP(K13110,'Base -Receita-Despesa'!$B:$AS,1,FALSE)</f>
        <v>ENTRADA CONTA APLICAÇÃO (+)</v>
      </c>
    </row>
    <row r="13111" spans="1:12" x14ac:dyDescent="0.3">
      <c r="A13111" s="82" t="str">
        <f t="shared" si="410"/>
        <v>2019</v>
      </c>
      <c r="B13111" s="260" t="s">
        <v>2228</v>
      </c>
      <c r="C13111" s="261" t="s">
        <v>138</v>
      </c>
      <c r="D13111" s="74" t="str">
        <f t="shared" si="409"/>
        <v>abr/2019</v>
      </c>
      <c r="E13111" s="264">
        <v>43564</v>
      </c>
      <c r="F13111" s="260">
        <v>188</v>
      </c>
      <c r="G13111" s="260" t="s">
        <v>2229</v>
      </c>
      <c r="H13111" s="265" t="s">
        <v>4484</v>
      </c>
      <c r="I13111" s="265" t="s">
        <v>241</v>
      </c>
      <c r="J13111" s="265">
        <v>-65</v>
      </c>
      <c r="K13111" s="83" t="str">
        <f>IFERROR(IFERROR(VLOOKUP(I13111,'DE-PARA'!B:D,3,0),VLOOKUP(I13111,'DE-PARA'!C:D,2,0)),"NÃO ENCONTRADO")</f>
        <v>Serviços</v>
      </c>
      <c r="L13111" s="50" t="str">
        <f>VLOOKUP(K13111,'Base -Receita-Despesa'!$B:$AS,1,FALSE)</f>
        <v>Serviços</v>
      </c>
    </row>
    <row r="13112" spans="1:12" x14ac:dyDescent="0.3">
      <c r="A13112" s="82" t="str">
        <f t="shared" si="410"/>
        <v>2019</v>
      </c>
      <c r="B13112" s="260" t="s">
        <v>2228</v>
      </c>
      <c r="C13112" s="261" t="s">
        <v>138</v>
      </c>
      <c r="D13112" s="74" t="str">
        <f t="shared" si="409"/>
        <v>abr/2019</v>
      </c>
      <c r="E13112" s="264">
        <v>43564</v>
      </c>
      <c r="F13112" s="260">
        <v>938</v>
      </c>
      <c r="G13112" s="260" t="s">
        <v>2229</v>
      </c>
      <c r="H13112" s="265" t="s">
        <v>4484</v>
      </c>
      <c r="I13112" s="265" t="s">
        <v>241</v>
      </c>
      <c r="J13112" s="265">
        <v>-62</v>
      </c>
      <c r="K13112" s="83" t="str">
        <f>IFERROR(IFERROR(VLOOKUP(I13112,'DE-PARA'!B:D,3,0),VLOOKUP(I13112,'DE-PARA'!C:D,2,0)),"NÃO ENCONTRADO")</f>
        <v>Serviços</v>
      </c>
      <c r="L13112" s="50" t="str">
        <f>VLOOKUP(K13112,'Base -Receita-Despesa'!$B:$AS,1,FALSE)</f>
        <v>Serviços</v>
      </c>
    </row>
    <row r="13113" spans="1:12" x14ac:dyDescent="0.3">
      <c r="A13113" s="82" t="str">
        <f t="shared" si="410"/>
        <v>2019</v>
      </c>
      <c r="B13113" s="260" t="s">
        <v>2228</v>
      </c>
      <c r="C13113" s="261" t="s">
        <v>138</v>
      </c>
      <c r="D13113" s="74" t="str">
        <f t="shared" si="409"/>
        <v>abr/2019</v>
      </c>
      <c r="E13113" s="264">
        <v>43564</v>
      </c>
      <c r="F13113" s="260" t="s">
        <v>1261</v>
      </c>
      <c r="G13113" s="260" t="s">
        <v>2229</v>
      </c>
      <c r="H13113" s="265" t="s">
        <v>262</v>
      </c>
      <c r="I13113" s="265" t="s">
        <v>135</v>
      </c>
      <c r="J13113" s="265">
        <v>-66.42</v>
      </c>
      <c r="K13113" s="83" t="str">
        <f>IFERROR(IFERROR(VLOOKUP(I13113,'DE-PARA'!B:D,3,0),VLOOKUP(I13113,'DE-PARA'!C:D,2,0)),"NÃO ENCONTRADO")</f>
        <v>Outras Saídas</v>
      </c>
      <c r="L13113" s="50" t="str">
        <f>VLOOKUP(K13113,'Base -Receita-Despesa'!$B:$AS,1,FALSE)</f>
        <v>Outras Saídas</v>
      </c>
    </row>
    <row r="13114" spans="1:12" x14ac:dyDescent="0.3">
      <c r="A13114" s="82" t="str">
        <f t="shared" si="410"/>
        <v>2019</v>
      </c>
      <c r="B13114" s="260" t="s">
        <v>2228</v>
      </c>
      <c r="C13114" s="261" t="s">
        <v>138</v>
      </c>
      <c r="D13114" s="74" t="str">
        <f t="shared" si="409"/>
        <v>abr/2019</v>
      </c>
      <c r="E13114" s="264">
        <v>43564</v>
      </c>
      <c r="F13114" s="260" t="s">
        <v>1070</v>
      </c>
      <c r="G13114" s="260" t="s">
        <v>2229</v>
      </c>
      <c r="H13114" s="265" t="s">
        <v>1071</v>
      </c>
      <c r="I13114" s="265" t="s">
        <v>2237</v>
      </c>
      <c r="J13114" s="265">
        <v>202.92</v>
      </c>
      <c r="K13114" s="83" t="str">
        <f>IFERROR(IFERROR(VLOOKUP(I13114,'DE-PARA'!B:D,3,0),VLOOKUP(I13114,'DE-PARA'!C:D,2,0)),"NÃO ENCONTRADO")</f>
        <v>Entrada Conta Aplicação (+)</v>
      </c>
      <c r="L13114" s="50" t="str">
        <f>VLOOKUP(K13114,'Base -Receita-Despesa'!$B:$AS,1,FALSE)</f>
        <v>ENTRADA CONTA APLICAÇÃO (+)</v>
      </c>
    </row>
    <row r="13115" spans="1:12" x14ac:dyDescent="0.3">
      <c r="A13115" s="82" t="str">
        <f t="shared" si="410"/>
        <v>2019</v>
      </c>
      <c r="B13115" s="260" t="s">
        <v>2228</v>
      </c>
      <c r="C13115" s="261" t="s">
        <v>138</v>
      </c>
      <c r="D13115" s="74" t="str">
        <f t="shared" si="409"/>
        <v>abr/2019</v>
      </c>
      <c r="E13115" s="264">
        <v>43564</v>
      </c>
      <c r="F13115" s="260" t="s">
        <v>1261</v>
      </c>
      <c r="G13115" s="260" t="s">
        <v>2229</v>
      </c>
      <c r="H13115" s="265" t="s">
        <v>2250</v>
      </c>
      <c r="I13115" s="265" t="s">
        <v>135</v>
      </c>
      <c r="J13115" s="265">
        <v>-9.5</v>
      </c>
      <c r="K13115" s="83" t="str">
        <f>IFERROR(IFERROR(VLOOKUP(I13115,'DE-PARA'!B:D,3,0),VLOOKUP(I13115,'DE-PARA'!C:D,2,0)),"NÃO ENCONTRADO")</f>
        <v>Outras Saídas</v>
      </c>
      <c r="L13115" s="50" t="str">
        <f>VLOOKUP(K13115,'Base -Receita-Despesa'!$B:$AS,1,FALSE)</f>
        <v>Outras Saídas</v>
      </c>
    </row>
    <row r="13116" spans="1:12" x14ac:dyDescent="0.3">
      <c r="A13116" s="82" t="str">
        <f t="shared" si="410"/>
        <v>2019</v>
      </c>
      <c r="B13116" s="260" t="s">
        <v>2228</v>
      </c>
      <c r="C13116" s="261" t="s">
        <v>138</v>
      </c>
      <c r="D13116" s="74" t="str">
        <f t="shared" si="409"/>
        <v>abr/2019</v>
      </c>
      <c r="E13116" s="264">
        <v>43565</v>
      </c>
      <c r="F13116" s="260" t="s">
        <v>4405</v>
      </c>
      <c r="G13116" s="260" t="s">
        <v>2229</v>
      </c>
      <c r="H13116" s="265" t="s">
        <v>4406</v>
      </c>
      <c r="I13116" s="265" t="s">
        <v>846</v>
      </c>
      <c r="J13116" s="265">
        <v>-769.01</v>
      </c>
      <c r="K13116" s="83" t="str">
        <f>IFERROR(IFERROR(VLOOKUP(I13116,'DE-PARA'!B:D,3,0),VLOOKUP(I13116,'DE-PARA'!C:D,2,0)),"NÃO ENCONTRADO")</f>
        <v>Pessoal</v>
      </c>
      <c r="L13116" s="50" t="str">
        <f>VLOOKUP(K13116,'Base -Receita-Despesa'!$B:$AS,1,FALSE)</f>
        <v>Pessoal</v>
      </c>
    </row>
    <row r="13117" spans="1:12" x14ac:dyDescent="0.3">
      <c r="A13117" s="82" t="str">
        <f t="shared" si="410"/>
        <v>2019</v>
      </c>
      <c r="B13117" s="260" t="s">
        <v>2228</v>
      </c>
      <c r="C13117" s="261" t="s">
        <v>138</v>
      </c>
      <c r="D13117" s="74" t="str">
        <f t="shared" si="409"/>
        <v>abr/2019</v>
      </c>
      <c r="E13117" s="264">
        <v>43565</v>
      </c>
      <c r="F13117" s="260" t="s">
        <v>1070</v>
      </c>
      <c r="G13117" s="260" t="s">
        <v>2229</v>
      </c>
      <c r="H13117" s="265" t="s">
        <v>1071</v>
      </c>
      <c r="I13117" s="265" t="s">
        <v>2237</v>
      </c>
      <c r="J13117" s="265">
        <v>769.01</v>
      </c>
      <c r="K13117" s="83" t="str">
        <f>IFERROR(IFERROR(VLOOKUP(I13117,'DE-PARA'!B:D,3,0),VLOOKUP(I13117,'DE-PARA'!C:D,2,0)),"NÃO ENCONTRADO")</f>
        <v>Entrada Conta Aplicação (+)</v>
      </c>
      <c r="L13117" s="50" t="str">
        <f>VLOOKUP(K13117,'Base -Receita-Despesa'!$B:$AS,1,FALSE)</f>
        <v>ENTRADA CONTA APLICAÇÃO (+)</v>
      </c>
    </row>
    <row r="13118" spans="1:12" x14ac:dyDescent="0.3">
      <c r="A13118" s="82" t="str">
        <f t="shared" si="410"/>
        <v>2019</v>
      </c>
      <c r="B13118" s="260" t="s">
        <v>2228</v>
      </c>
      <c r="C13118" s="261" t="s">
        <v>138</v>
      </c>
      <c r="D13118" s="74" t="str">
        <f t="shared" si="409"/>
        <v>abr/2019</v>
      </c>
      <c r="E13118" s="264">
        <v>43566</v>
      </c>
      <c r="F13118" s="260">
        <v>12513862</v>
      </c>
      <c r="G13118" s="260" t="s">
        <v>2229</v>
      </c>
      <c r="H13118" s="265" t="s">
        <v>3363</v>
      </c>
      <c r="I13118" s="265" t="s">
        <v>2214</v>
      </c>
      <c r="J13118" s="265">
        <v>-103.7</v>
      </c>
      <c r="K13118" s="83" t="str">
        <f>IFERROR(IFERROR(VLOOKUP(I13118,'DE-PARA'!B:D,3,0),VLOOKUP(I13118,'DE-PARA'!C:D,2,0)),"NÃO ENCONTRADO")</f>
        <v>Outras Saídas</v>
      </c>
      <c r="L13118" s="50" t="str">
        <f>VLOOKUP(K13118,'Base -Receita-Despesa'!$B:$AS,1,FALSE)</f>
        <v>Outras Saídas</v>
      </c>
    </row>
    <row r="13119" spans="1:12" x14ac:dyDescent="0.3">
      <c r="A13119" s="82" t="str">
        <f t="shared" si="410"/>
        <v>2019</v>
      </c>
      <c r="B13119" s="260" t="s">
        <v>2228</v>
      </c>
      <c r="C13119" s="261" t="s">
        <v>138</v>
      </c>
      <c r="D13119" s="74" t="str">
        <f t="shared" si="409"/>
        <v>abr/2019</v>
      </c>
      <c r="E13119" s="264">
        <v>43566</v>
      </c>
      <c r="F13119" s="260" t="s">
        <v>1070</v>
      </c>
      <c r="G13119" s="260" t="s">
        <v>2229</v>
      </c>
      <c r="H13119" s="265" t="s">
        <v>1071</v>
      </c>
      <c r="I13119" s="265" t="s">
        <v>2237</v>
      </c>
      <c r="J13119" s="265">
        <v>103.7</v>
      </c>
      <c r="K13119" s="83" t="str">
        <f>IFERROR(IFERROR(VLOOKUP(I13119,'DE-PARA'!B:D,3,0),VLOOKUP(I13119,'DE-PARA'!C:D,2,0)),"NÃO ENCONTRADO")</f>
        <v>Entrada Conta Aplicação (+)</v>
      </c>
      <c r="L13119" s="50" t="str">
        <f>VLOOKUP(K13119,'Base -Receita-Despesa'!$B:$AS,1,FALSE)</f>
        <v>ENTRADA CONTA APLICAÇÃO (+)</v>
      </c>
    </row>
    <row r="13120" spans="1:12" x14ac:dyDescent="0.3">
      <c r="A13120" s="82" t="str">
        <f t="shared" si="410"/>
        <v>2019</v>
      </c>
      <c r="B13120" s="260" t="s">
        <v>2240</v>
      </c>
      <c r="C13120" s="261" t="s">
        <v>138</v>
      </c>
      <c r="D13120" s="74" t="str">
        <f t="shared" si="409"/>
        <v>abr/2019</v>
      </c>
      <c r="E13120" s="264">
        <v>43567</v>
      </c>
      <c r="F13120" s="260" t="s">
        <v>161</v>
      </c>
      <c r="G13120" s="260" t="s">
        <v>2229</v>
      </c>
      <c r="H13120" s="265" t="s">
        <v>161</v>
      </c>
      <c r="I13120" s="265" t="s">
        <v>2168</v>
      </c>
      <c r="J13120" s="266">
        <v>748299.54</v>
      </c>
      <c r="K13120" s="83" t="str">
        <f>IFERROR(IFERROR(VLOOKUP(I13120,'DE-PARA'!B:D,3,0),VLOOKUP(I13120,'DE-PARA'!C:D,2,0)),"NÃO ENCONTRADO")</f>
        <v>Repasses Contrato de Gestão</v>
      </c>
      <c r="L13120" s="50" t="str">
        <f>VLOOKUP(K13120,'Base -Receita-Despesa'!$B:$AS,1,FALSE)</f>
        <v>Repasses Contrato de Gestão</v>
      </c>
    </row>
    <row r="13121" spans="1:12" x14ac:dyDescent="0.3">
      <c r="A13121" s="82" t="str">
        <f t="shared" si="410"/>
        <v>2019</v>
      </c>
      <c r="B13121" s="260" t="s">
        <v>2240</v>
      </c>
      <c r="C13121" s="261" t="s">
        <v>138</v>
      </c>
      <c r="D13121" s="74" t="str">
        <f t="shared" si="409"/>
        <v>abr/2019</v>
      </c>
      <c r="E13121" s="264">
        <v>43567</v>
      </c>
      <c r="F13121" s="260" t="s">
        <v>161</v>
      </c>
      <c r="G13121" s="260" t="s">
        <v>2229</v>
      </c>
      <c r="H13121" s="265" t="s">
        <v>161</v>
      </c>
      <c r="I13121" s="265" t="s">
        <v>2168</v>
      </c>
      <c r="J13121" s="266">
        <v>219490.42</v>
      </c>
      <c r="K13121" s="83" t="str">
        <f>IFERROR(IFERROR(VLOOKUP(I13121,'DE-PARA'!B:D,3,0),VLOOKUP(I13121,'DE-PARA'!C:D,2,0)),"NÃO ENCONTRADO")</f>
        <v>Repasses Contrato de Gestão</v>
      </c>
      <c r="L13121" s="50" t="str">
        <f>VLOOKUP(K13121,'Base -Receita-Despesa'!$B:$AS,1,FALSE)</f>
        <v>Repasses Contrato de Gestão</v>
      </c>
    </row>
    <row r="13122" spans="1:12" x14ac:dyDescent="0.3">
      <c r="A13122" s="82" t="str">
        <f t="shared" si="410"/>
        <v>2019</v>
      </c>
      <c r="B13122" s="260" t="s">
        <v>2240</v>
      </c>
      <c r="C13122" s="261" t="s">
        <v>138</v>
      </c>
      <c r="D13122" s="74" t="str">
        <f t="shared" si="409"/>
        <v>abr/2019</v>
      </c>
      <c r="E13122" s="264">
        <v>43567</v>
      </c>
      <c r="F13122" s="260" t="s">
        <v>1061</v>
      </c>
      <c r="G13122" s="260" t="s">
        <v>2229</v>
      </c>
      <c r="H13122" s="265" t="s">
        <v>4370</v>
      </c>
      <c r="I13122" s="265" t="s">
        <v>126</v>
      </c>
      <c r="J13122" s="266">
        <v>-500000</v>
      </c>
      <c r="K13122" s="83" t="str">
        <f>IFERROR(IFERROR(VLOOKUP(I13122,'DE-PARA'!B:D,3,0),VLOOKUP(I13122,'DE-PARA'!C:D,2,0)),"NÃO ENCONTRADO")</f>
        <v>TEV – Transferências Entre Contas (Entradas)</v>
      </c>
      <c r="L13122" s="50" t="str">
        <f>VLOOKUP(K13122,'Base -Receita-Despesa'!$B:$AS,1,FALSE)</f>
        <v>TEV – Transferências Entre Contas (Entradas)</v>
      </c>
    </row>
    <row r="13123" spans="1:12" x14ac:dyDescent="0.3">
      <c r="A13123" s="82" t="str">
        <f t="shared" si="410"/>
        <v>2019</v>
      </c>
      <c r="B13123" s="262" t="s">
        <v>2228</v>
      </c>
      <c r="C13123" s="261" t="s">
        <v>138</v>
      </c>
      <c r="D13123" s="74" t="str">
        <f t="shared" si="409"/>
        <v>abr/2019</v>
      </c>
      <c r="E13123" s="274">
        <v>43567</v>
      </c>
      <c r="F13123" s="262" t="s">
        <v>1431</v>
      </c>
      <c r="G13123" s="262" t="s">
        <v>2229</v>
      </c>
      <c r="H13123" s="270" t="s">
        <v>4414</v>
      </c>
      <c r="I13123" s="270" t="s">
        <v>141</v>
      </c>
      <c r="J13123" s="275">
        <v>-1421.4</v>
      </c>
      <c r="K13123" s="83" t="str">
        <f>IFERROR(IFERROR(VLOOKUP(I13123,'DE-PARA'!B:D,3,0),VLOOKUP(I13123,'DE-PARA'!C:D,2,0)),"NÃO ENCONTRADO")</f>
        <v>Pessoal</v>
      </c>
      <c r="L13123" s="50" t="str">
        <f>VLOOKUP(K13123,'Base -Receita-Despesa'!$B:$AS,1,FALSE)</f>
        <v>Pessoal</v>
      </c>
    </row>
    <row r="13124" spans="1:12" x14ac:dyDescent="0.3">
      <c r="A13124" s="82" t="str">
        <f t="shared" si="410"/>
        <v>2019</v>
      </c>
      <c r="B13124" s="260" t="s">
        <v>2228</v>
      </c>
      <c r="C13124" s="261" t="s">
        <v>138</v>
      </c>
      <c r="D13124" s="74" t="str">
        <f t="shared" ref="D13124:D13187" si="411">TEXT(E13124,"mmm/aaaa")</f>
        <v>abr/2019</v>
      </c>
      <c r="E13124" s="274">
        <v>43567</v>
      </c>
      <c r="F13124" s="262" t="s">
        <v>1431</v>
      </c>
      <c r="G13124" s="262" t="s">
        <v>2229</v>
      </c>
      <c r="H13124" s="265" t="s">
        <v>4485</v>
      </c>
      <c r="I13124" s="270" t="s">
        <v>141</v>
      </c>
      <c r="J13124" s="265">
        <v>-394.08</v>
      </c>
      <c r="K13124" s="83" t="str">
        <f>IFERROR(IFERROR(VLOOKUP(I13124,'DE-PARA'!B:D,3,0),VLOOKUP(I13124,'DE-PARA'!C:D,2,0)),"NÃO ENCONTRADO")</f>
        <v>Pessoal</v>
      </c>
      <c r="L13124" s="50" t="str">
        <f>VLOOKUP(K13124,'Base -Receita-Despesa'!$B:$AS,1,FALSE)</f>
        <v>Pessoal</v>
      </c>
    </row>
    <row r="13125" spans="1:12" x14ac:dyDescent="0.3">
      <c r="A13125" s="82" t="str">
        <f t="shared" si="410"/>
        <v>2019</v>
      </c>
      <c r="B13125" s="260" t="s">
        <v>2228</v>
      </c>
      <c r="C13125" s="261" t="s">
        <v>138</v>
      </c>
      <c r="D13125" s="74" t="str">
        <f t="shared" si="411"/>
        <v>abr/2019</v>
      </c>
      <c r="E13125" s="264">
        <v>43567</v>
      </c>
      <c r="F13125" s="260" t="s">
        <v>4478</v>
      </c>
      <c r="G13125" s="260" t="s">
        <v>2229</v>
      </c>
      <c r="H13125" s="261" t="s">
        <v>4478</v>
      </c>
      <c r="I13125" s="270" t="s">
        <v>141</v>
      </c>
      <c r="J13125" s="266">
        <v>-104964.81</v>
      </c>
      <c r="K13125" s="83" t="str">
        <f>IFERROR(IFERROR(VLOOKUP(I13125,'DE-PARA'!B:D,3,0),VLOOKUP(I13125,'DE-PARA'!C:D,2,0)),"NÃO ENCONTRADO")</f>
        <v>Pessoal</v>
      </c>
      <c r="L13125" s="50" t="str">
        <f>VLOOKUP(K13125,'Base -Receita-Despesa'!$B:$AS,1,FALSE)</f>
        <v>Pessoal</v>
      </c>
    </row>
    <row r="13126" spans="1:12" x14ac:dyDescent="0.3">
      <c r="A13126" s="82" t="str">
        <f t="shared" si="410"/>
        <v>2019</v>
      </c>
      <c r="B13126" s="260" t="s">
        <v>2228</v>
      </c>
      <c r="C13126" s="261" t="s">
        <v>138</v>
      </c>
      <c r="D13126" s="74" t="str">
        <f t="shared" si="411"/>
        <v>abr/2019</v>
      </c>
      <c r="E13126" s="274">
        <v>43567</v>
      </c>
      <c r="F13126" s="262" t="s">
        <v>1431</v>
      </c>
      <c r="G13126" s="262" t="s">
        <v>2229</v>
      </c>
      <c r="H13126" s="265" t="s">
        <v>4486</v>
      </c>
      <c r="I13126" s="270" t="s">
        <v>141</v>
      </c>
      <c r="J13126" s="266">
        <v>-2526.35</v>
      </c>
      <c r="K13126" s="83" t="str">
        <f>IFERROR(IFERROR(VLOOKUP(I13126,'DE-PARA'!B:D,3,0),VLOOKUP(I13126,'DE-PARA'!C:D,2,0)),"NÃO ENCONTRADO")</f>
        <v>Pessoal</v>
      </c>
      <c r="L13126" s="50" t="str">
        <f>VLOOKUP(K13126,'Base -Receita-Despesa'!$B:$AS,1,FALSE)</f>
        <v>Pessoal</v>
      </c>
    </row>
    <row r="13127" spans="1:12" x14ac:dyDescent="0.3">
      <c r="A13127" s="82" t="str">
        <f t="shared" si="410"/>
        <v>2019</v>
      </c>
      <c r="B13127" s="260" t="s">
        <v>2228</v>
      </c>
      <c r="C13127" s="261" t="s">
        <v>138</v>
      </c>
      <c r="D13127" s="74" t="str">
        <f t="shared" si="411"/>
        <v>abr/2019</v>
      </c>
      <c r="E13127" s="274">
        <v>43567</v>
      </c>
      <c r="F13127" s="262" t="s">
        <v>1431</v>
      </c>
      <c r="G13127" s="262" t="s">
        <v>2229</v>
      </c>
      <c r="H13127" s="265" t="s">
        <v>4487</v>
      </c>
      <c r="I13127" s="270" t="s">
        <v>141</v>
      </c>
      <c r="J13127" s="266">
        <v>-1461.53</v>
      </c>
      <c r="K13127" s="83" t="str">
        <f>IFERROR(IFERROR(VLOOKUP(I13127,'DE-PARA'!B:D,3,0),VLOOKUP(I13127,'DE-PARA'!C:D,2,0)),"NÃO ENCONTRADO")</f>
        <v>Pessoal</v>
      </c>
      <c r="L13127" s="50" t="str">
        <f>VLOOKUP(K13127,'Base -Receita-Despesa'!$B:$AS,1,FALSE)</f>
        <v>Pessoal</v>
      </c>
    </row>
    <row r="13128" spans="1:12" x14ac:dyDescent="0.3">
      <c r="A13128" s="82" t="str">
        <f t="shared" si="410"/>
        <v>2019</v>
      </c>
      <c r="B13128" s="262" t="s">
        <v>2228</v>
      </c>
      <c r="C13128" s="261" t="s">
        <v>138</v>
      </c>
      <c r="D13128" s="74" t="str">
        <f t="shared" si="411"/>
        <v>abr/2019</v>
      </c>
      <c r="E13128" s="274">
        <v>43567</v>
      </c>
      <c r="F13128" s="262" t="s">
        <v>1431</v>
      </c>
      <c r="G13128" s="262" t="s">
        <v>2229</v>
      </c>
      <c r="H13128" s="270" t="s">
        <v>4488</v>
      </c>
      <c r="I13128" s="270" t="s">
        <v>141</v>
      </c>
      <c r="J13128" s="275">
        <v>-1391.62</v>
      </c>
      <c r="K13128" s="83" t="str">
        <f>IFERROR(IFERROR(VLOOKUP(I13128,'DE-PARA'!B:D,3,0),VLOOKUP(I13128,'DE-PARA'!C:D,2,0)),"NÃO ENCONTRADO")</f>
        <v>Pessoal</v>
      </c>
      <c r="L13128" s="50" t="str">
        <f>VLOOKUP(K13128,'Base -Receita-Despesa'!$B:$AS,1,FALSE)</f>
        <v>Pessoal</v>
      </c>
    </row>
    <row r="13129" spans="1:12" x14ac:dyDescent="0.3">
      <c r="A13129" s="82" t="str">
        <f t="shared" si="410"/>
        <v>2019</v>
      </c>
      <c r="B13129" s="260" t="s">
        <v>2228</v>
      </c>
      <c r="C13129" s="261" t="s">
        <v>138</v>
      </c>
      <c r="D13129" s="74" t="str">
        <f t="shared" si="411"/>
        <v>abr/2019</v>
      </c>
      <c r="E13129" s="274">
        <v>43567</v>
      </c>
      <c r="F13129" s="262" t="s">
        <v>1431</v>
      </c>
      <c r="G13129" s="262" t="s">
        <v>2229</v>
      </c>
      <c r="H13129" s="265" t="s">
        <v>4461</v>
      </c>
      <c r="I13129" s="270" t="s">
        <v>141</v>
      </c>
      <c r="J13129" s="266">
        <v>-1530.54</v>
      </c>
      <c r="K13129" s="83" t="str">
        <f>IFERROR(IFERROR(VLOOKUP(I13129,'DE-PARA'!B:D,3,0),VLOOKUP(I13129,'DE-PARA'!C:D,2,0)),"NÃO ENCONTRADO")</f>
        <v>Pessoal</v>
      </c>
      <c r="L13129" s="50" t="str">
        <f>VLOOKUP(K13129,'Base -Receita-Despesa'!$B:$AS,1,FALSE)</f>
        <v>Pessoal</v>
      </c>
    </row>
    <row r="13130" spans="1:12" x14ac:dyDescent="0.3">
      <c r="A13130" s="82" t="str">
        <f t="shared" si="410"/>
        <v>2019</v>
      </c>
      <c r="B13130" s="260" t="s">
        <v>2228</v>
      </c>
      <c r="C13130" s="261" t="s">
        <v>138</v>
      </c>
      <c r="D13130" s="74" t="str">
        <f t="shared" si="411"/>
        <v>abr/2019</v>
      </c>
      <c r="E13130" s="274">
        <v>43567</v>
      </c>
      <c r="F13130" s="262" t="s">
        <v>1431</v>
      </c>
      <c r="G13130" s="262" t="s">
        <v>2229</v>
      </c>
      <c r="H13130" s="265" t="s">
        <v>4416</v>
      </c>
      <c r="I13130" s="270" t="s">
        <v>141</v>
      </c>
      <c r="J13130" s="266">
        <v>-1391.62</v>
      </c>
      <c r="K13130" s="83" t="str">
        <f>IFERROR(IFERROR(VLOOKUP(I13130,'DE-PARA'!B:D,3,0),VLOOKUP(I13130,'DE-PARA'!C:D,2,0)),"NÃO ENCONTRADO")</f>
        <v>Pessoal</v>
      </c>
      <c r="L13130" s="50" t="str">
        <f>VLOOKUP(K13130,'Base -Receita-Despesa'!$B:$AS,1,FALSE)</f>
        <v>Pessoal</v>
      </c>
    </row>
    <row r="13131" spans="1:12" x14ac:dyDescent="0.3">
      <c r="A13131" s="82" t="str">
        <f t="shared" si="410"/>
        <v>2019</v>
      </c>
      <c r="B13131" s="260" t="s">
        <v>2228</v>
      </c>
      <c r="C13131" s="261" t="s">
        <v>138</v>
      </c>
      <c r="D13131" s="74" t="str">
        <f t="shared" si="411"/>
        <v>abr/2019</v>
      </c>
      <c r="E13131" s="274">
        <v>43567</v>
      </c>
      <c r="F13131" s="262" t="s">
        <v>1431</v>
      </c>
      <c r="G13131" s="262" t="s">
        <v>2229</v>
      </c>
      <c r="H13131" s="265" t="s">
        <v>3280</v>
      </c>
      <c r="I13131" s="270" t="s">
        <v>141</v>
      </c>
      <c r="J13131" s="265">
        <v>-867.56</v>
      </c>
      <c r="K13131" s="83" t="str">
        <f>IFERROR(IFERROR(VLOOKUP(I13131,'DE-PARA'!B:D,3,0),VLOOKUP(I13131,'DE-PARA'!C:D,2,0)),"NÃO ENCONTRADO")</f>
        <v>Pessoal</v>
      </c>
      <c r="L13131" s="50" t="str">
        <f>VLOOKUP(K13131,'Base -Receita-Despesa'!$B:$AS,1,FALSE)</f>
        <v>Pessoal</v>
      </c>
    </row>
    <row r="13132" spans="1:12" x14ac:dyDescent="0.3">
      <c r="A13132" s="82" t="str">
        <f t="shared" si="410"/>
        <v>2019</v>
      </c>
      <c r="B13132" s="260" t="s">
        <v>2228</v>
      </c>
      <c r="C13132" s="261" t="s">
        <v>138</v>
      </c>
      <c r="D13132" s="74" t="str">
        <f t="shared" si="411"/>
        <v>abr/2019</v>
      </c>
      <c r="E13132" s="264">
        <v>43567</v>
      </c>
      <c r="F13132" s="260" t="s">
        <v>1261</v>
      </c>
      <c r="G13132" s="260" t="s">
        <v>2229</v>
      </c>
      <c r="H13132" s="265" t="s">
        <v>2250</v>
      </c>
      <c r="I13132" s="265" t="s">
        <v>135</v>
      </c>
      <c r="J13132" s="265">
        <v>-9.5</v>
      </c>
      <c r="K13132" s="83" t="str">
        <f>IFERROR(IFERROR(VLOOKUP(I13132,'DE-PARA'!B:D,3,0),VLOOKUP(I13132,'DE-PARA'!C:D,2,0)),"NÃO ENCONTRADO")</f>
        <v>Outras Saídas</v>
      </c>
      <c r="L13132" s="50" t="str">
        <f>VLOOKUP(K13132,'Base -Receita-Despesa'!$B:$AS,1,FALSE)</f>
        <v>Outras Saídas</v>
      </c>
    </row>
    <row r="13133" spans="1:12" x14ac:dyDescent="0.3">
      <c r="A13133" s="82" t="str">
        <f t="shared" si="410"/>
        <v>2019</v>
      </c>
      <c r="B13133" s="260" t="s">
        <v>2228</v>
      </c>
      <c r="C13133" s="261" t="s">
        <v>138</v>
      </c>
      <c r="D13133" s="74" t="str">
        <f t="shared" si="411"/>
        <v>abr/2019</v>
      </c>
      <c r="E13133" s="264">
        <v>43567</v>
      </c>
      <c r="F13133" s="260" t="s">
        <v>1061</v>
      </c>
      <c r="G13133" s="260" t="s">
        <v>2229</v>
      </c>
      <c r="H13133" s="265" t="s">
        <v>4370</v>
      </c>
      <c r="I13133" s="265" t="s">
        <v>126</v>
      </c>
      <c r="J13133" s="266">
        <v>500000</v>
      </c>
      <c r="K13133" s="83" t="str">
        <f>IFERROR(IFERROR(VLOOKUP(I13133,'DE-PARA'!B:D,3,0),VLOOKUP(I13133,'DE-PARA'!C:D,2,0)),"NÃO ENCONTRADO")</f>
        <v>TEV – Transferências Entre Contas (Entradas)</v>
      </c>
      <c r="L13133" s="50" t="str">
        <f>VLOOKUP(K13133,'Base -Receita-Despesa'!$B:$AS,1,FALSE)</f>
        <v>TEV – Transferências Entre Contas (Entradas)</v>
      </c>
    </row>
    <row r="13134" spans="1:12" x14ac:dyDescent="0.3">
      <c r="A13134" s="82" t="str">
        <f t="shared" si="410"/>
        <v>2019</v>
      </c>
      <c r="B13134" s="260" t="s">
        <v>2240</v>
      </c>
      <c r="C13134" s="261" t="s">
        <v>138</v>
      </c>
      <c r="D13134" s="74" t="str">
        <f t="shared" si="411"/>
        <v>abr/2019</v>
      </c>
      <c r="E13134" s="264">
        <v>43570</v>
      </c>
      <c r="F13134" s="260" t="s">
        <v>1261</v>
      </c>
      <c r="G13134" s="260" t="s">
        <v>2229</v>
      </c>
      <c r="H13134" s="265" t="s">
        <v>2338</v>
      </c>
      <c r="I13134" s="265" t="s">
        <v>135</v>
      </c>
      <c r="J13134" s="265">
        <v>-74.25</v>
      </c>
      <c r="K13134" s="83" t="str">
        <f>IFERROR(IFERROR(VLOOKUP(I13134,'DE-PARA'!B:D,3,0),VLOOKUP(I13134,'DE-PARA'!C:D,2,0)),"NÃO ENCONTRADO")</f>
        <v>Outras Saídas</v>
      </c>
      <c r="L13134" s="50" t="str">
        <f>VLOOKUP(K13134,'Base -Receita-Despesa'!$B:$AS,1,FALSE)</f>
        <v>Outras Saídas</v>
      </c>
    </row>
    <row r="13135" spans="1:12" x14ac:dyDescent="0.3">
      <c r="A13135" s="82" t="str">
        <f t="shared" si="410"/>
        <v>2019</v>
      </c>
      <c r="B13135" s="260" t="s">
        <v>2240</v>
      </c>
      <c r="C13135" s="261" t="s">
        <v>138</v>
      </c>
      <c r="D13135" s="74" t="str">
        <f t="shared" si="411"/>
        <v>abr/2019</v>
      </c>
      <c r="E13135" s="264">
        <v>43570</v>
      </c>
      <c r="F13135" s="260" t="s">
        <v>1061</v>
      </c>
      <c r="G13135" s="260" t="s">
        <v>2229</v>
      </c>
      <c r="H13135" s="265" t="s">
        <v>4370</v>
      </c>
      <c r="I13135" s="265" t="s">
        <v>126</v>
      </c>
      <c r="J13135" s="266">
        <v>-467715.71</v>
      </c>
      <c r="K13135" s="83" t="str">
        <f>IFERROR(IFERROR(VLOOKUP(I13135,'DE-PARA'!B:D,3,0),VLOOKUP(I13135,'DE-PARA'!C:D,2,0)),"NÃO ENCONTRADO")</f>
        <v>TEV – Transferências Entre Contas (Entradas)</v>
      </c>
      <c r="L13135" s="50" t="str">
        <f>VLOOKUP(K13135,'Base -Receita-Despesa'!$B:$AS,1,FALSE)</f>
        <v>TEV – Transferências Entre Contas (Entradas)</v>
      </c>
    </row>
    <row r="13136" spans="1:12" x14ac:dyDescent="0.3">
      <c r="A13136" s="82" t="str">
        <f t="shared" si="410"/>
        <v>2019</v>
      </c>
      <c r="B13136" s="260" t="s">
        <v>2228</v>
      </c>
      <c r="C13136" s="261" t="s">
        <v>138</v>
      </c>
      <c r="D13136" s="74" t="str">
        <f t="shared" si="411"/>
        <v>abr/2019</v>
      </c>
      <c r="E13136" s="264">
        <v>43570</v>
      </c>
      <c r="F13136" s="260" t="s">
        <v>1431</v>
      </c>
      <c r="G13136" s="260" t="s">
        <v>2229</v>
      </c>
      <c r="H13136" s="265" t="s">
        <v>542</v>
      </c>
      <c r="I13136" s="265" t="s">
        <v>141</v>
      </c>
      <c r="J13136" s="266">
        <v>-4164.5600000000004</v>
      </c>
      <c r="K13136" s="83" t="str">
        <f>IFERROR(IFERROR(VLOOKUP(I13136,'DE-PARA'!B:D,3,0),VLOOKUP(I13136,'DE-PARA'!C:D,2,0)),"NÃO ENCONTRADO")</f>
        <v>Pessoal</v>
      </c>
      <c r="L13136" s="50" t="str">
        <f>VLOOKUP(K13136,'Base -Receita-Despesa'!$B:$AS,1,FALSE)</f>
        <v>Pessoal</v>
      </c>
    </row>
    <row r="13137" spans="1:12" x14ac:dyDescent="0.3">
      <c r="A13137" s="82" t="str">
        <f t="shared" si="410"/>
        <v>2019</v>
      </c>
      <c r="B13137" s="260" t="s">
        <v>2228</v>
      </c>
      <c r="C13137" s="261" t="s">
        <v>138</v>
      </c>
      <c r="D13137" s="74" t="str">
        <f t="shared" si="411"/>
        <v>abr/2019</v>
      </c>
      <c r="E13137" s="264">
        <v>43570</v>
      </c>
      <c r="F13137" s="262">
        <v>195690045201</v>
      </c>
      <c r="G13137" s="260" t="s">
        <v>2229</v>
      </c>
      <c r="H13137" s="270" t="s">
        <v>4489</v>
      </c>
      <c r="I13137" s="265" t="s">
        <v>540</v>
      </c>
      <c r="J13137" s="265">
        <v>-16.149999999999999</v>
      </c>
      <c r="K13137" s="83" t="str">
        <f>IFERROR(IFERROR(VLOOKUP(I13137,'DE-PARA'!B:D,3,0),VLOOKUP(I13137,'DE-PARA'!C:D,2,0)),"NÃO ENCONTRADO")</f>
        <v>Tributos, Taxas e Contribuições</v>
      </c>
      <c r="L13137" s="50" t="str">
        <f>VLOOKUP(K13137,'Base -Receita-Despesa'!$B:$AS,1,FALSE)</f>
        <v>Tributos, Taxas e Contribuições</v>
      </c>
    </row>
    <row r="13138" spans="1:12" x14ac:dyDescent="0.3">
      <c r="A13138" s="82" t="str">
        <f t="shared" si="410"/>
        <v>2019</v>
      </c>
      <c r="B13138" s="260" t="s">
        <v>2228</v>
      </c>
      <c r="C13138" s="261" t="s">
        <v>138</v>
      </c>
      <c r="D13138" s="74" t="str">
        <f t="shared" si="411"/>
        <v>abr/2019</v>
      </c>
      <c r="E13138" s="264">
        <v>43570</v>
      </c>
      <c r="F13138" s="262">
        <v>195690044444</v>
      </c>
      <c r="G13138" s="260" t="s">
        <v>2229</v>
      </c>
      <c r="H13138" s="270" t="s">
        <v>4489</v>
      </c>
      <c r="I13138" s="265" t="s">
        <v>540</v>
      </c>
      <c r="J13138" s="265">
        <v>-16.71</v>
      </c>
      <c r="K13138" s="83" t="str">
        <f>IFERROR(IFERROR(VLOOKUP(I13138,'DE-PARA'!B:D,3,0),VLOOKUP(I13138,'DE-PARA'!C:D,2,0)),"NÃO ENCONTRADO")</f>
        <v>Tributos, Taxas e Contribuições</v>
      </c>
      <c r="L13138" s="50" t="str">
        <f>VLOOKUP(K13138,'Base -Receita-Despesa'!$B:$AS,1,FALSE)</f>
        <v>Tributos, Taxas e Contribuições</v>
      </c>
    </row>
    <row r="13139" spans="1:12" x14ac:dyDescent="0.3">
      <c r="A13139" s="82" t="str">
        <f t="shared" si="410"/>
        <v>2019</v>
      </c>
      <c r="B13139" s="260" t="s">
        <v>2228</v>
      </c>
      <c r="C13139" s="261" t="s">
        <v>138</v>
      </c>
      <c r="D13139" s="74" t="str">
        <f t="shared" si="411"/>
        <v>abr/2019</v>
      </c>
      <c r="E13139" s="264">
        <v>43570</v>
      </c>
      <c r="F13139" s="260">
        <v>20</v>
      </c>
      <c r="G13139" s="260" t="s">
        <v>2229</v>
      </c>
      <c r="H13139" s="265" t="s">
        <v>2396</v>
      </c>
      <c r="I13139" s="265" t="s">
        <v>241</v>
      </c>
      <c r="J13139" s="265">
        <v>-300</v>
      </c>
      <c r="K13139" s="83" t="str">
        <f>IFERROR(IFERROR(VLOOKUP(I13139,'DE-PARA'!B:D,3,0),VLOOKUP(I13139,'DE-PARA'!C:D,2,0)),"NÃO ENCONTRADO")</f>
        <v>Serviços</v>
      </c>
      <c r="L13139" s="50" t="str">
        <f>VLOOKUP(K13139,'Base -Receita-Despesa'!$B:$AS,1,FALSE)</f>
        <v>Serviços</v>
      </c>
    </row>
    <row r="13140" spans="1:12" x14ac:dyDescent="0.3">
      <c r="A13140" s="82" t="str">
        <f t="shared" si="410"/>
        <v>2019</v>
      </c>
      <c r="B13140" s="260" t="s">
        <v>2228</v>
      </c>
      <c r="C13140" s="261" t="s">
        <v>138</v>
      </c>
      <c r="D13140" s="74" t="str">
        <f t="shared" si="411"/>
        <v>abr/2019</v>
      </c>
      <c r="E13140" s="264">
        <v>43570</v>
      </c>
      <c r="F13140" s="260">
        <v>4034</v>
      </c>
      <c r="G13140" s="260" t="s">
        <v>2232</v>
      </c>
      <c r="H13140" s="265" t="s">
        <v>4490</v>
      </c>
      <c r="I13140" s="265" t="s">
        <v>2194</v>
      </c>
      <c r="J13140" s="266">
        <v>-1120.5</v>
      </c>
      <c r="K13140" s="83" t="str">
        <f>IFERROR(IFERROR(VLOOKUP(I13140,'DE-PARA'!B:D,3,0),VLOOKUP(I13140,'DE-PARA'!C:D,2,0)),"NÃO ENCONTRADO")</f>
        <v>Materiais</v>
      </c>
      <c r="L13140" s="50" t="str">
        <f>VLOOKUP(K13140,'Base -Receita-Despesa'!$B:$AS,1,FALSE)</f>
        <v>Materiais</v>
      </c>
    </row>
    <row r="13141" spans="1:12" x14ac:dyDescent="0.3">
      <c r="A13141" s="82" t="str">
        <f t="shared" si="410"/>
        <v>2019</v>
      </c>
      <c r="B13141" s="260" t="s">
        <v>2228</v>
      </c>
      <c r="C13141" s="261" t="s">
        <v>138</v>
      </c>
      <c r="D13141" s="74" t="str">
        <f t="shared" si="411"/>
        <v>abr/2019</v>
      </c>
      <c r="E13141" s="264">
        <v>43570</v>
      </c>
      <c r="F13141" s="260">
        <v>35495</v>
      </c>
      <c r="G13141" s="260" t="s">
        <v>2229</v>
      </c>
      <c r="H13141" s="265" t="s">
        <v>4491</v>
      </c>
      <c r="I13141" s="265" t="s">
        <v>2194</v>
      </c>
      <c r="J13141" s="266">
        <v>-1357.02</v>
      </c>
      <c r="K13141" s="83" t="str">
        <f>IFERROR(IFERROR(VLOOKUP(I13141,'DE-PARA'!B:D,3,0),VLOOKUP(I13141,'DE-PARA'!C:D,2,0)),"NÃO ENCONTRADO")</f>
        <v>Materiais</v>
      </c>
      <c r="L13141" s="50" t="str">
        <f>VLOOKUP(K13141,'Base -Receita-Despesa'!$B:$AS,1,FALSE)</f>
        <v>Materiais</v>
      </c>
    </row>
    <row r="13142" spans="1:12" x14ac:dyDescent="0.3">
      <c r="A13142" s="82" t="str">
        <f t="shared" si="410"/>
        <v>2019</v>
      </c>
      <c r="B13142" s="260" t="s">
        <v>2228</v>
      </c>
      <c r="C13142" s="261" t="s">
        <v>138</v>
      </c>
      <c r="D13142" s="74" t="str">
        <f t="shared" si="411"/>
        <v>abr/2019</v>
      </c>
      <c r="E13142" s="264">
        <v>43570</v>
      </c>
      <c r="F13142" s="260">
        <v>6463</v>
      </c>
      <c r="G13142" s="260" t="s">
        <v>2229</v>
      </c>
      <c r="H13142" s="265" t="s">
        <v>2974</v>
      </c>
      <c r="I13142" s="265" t="s">
        <v>151</v>
      </c>
      <c r="J13142" s="265">
        <v>-620</v>
      </c>
      <c r="K13142" s="83" t="str">
        <f>IFERROR(IFERROR(VLOOKUP(I13142,'DE-PARA'!B:D,3,0),VLOOKUP(I13142,'DE-PARA'!C:D,2,0)),"NÃO ENCONTRADO")</f>
        <v>Concessionárias (água, luz e telefone)</v>
      </c>
      <c r="L13142" s="50" t="str">
        <f>VLOOKUP(K13142,'Base -Receita-Despesa'!$B:$AS,1,FALSE)</f>
        <v>Concessionárias (água, luz e telefone)</v>
      </c>
    </row>
    <row r="13143" spans="1:12" x14ac:dyDescent="0.3">
      <c r="A13143" s="82" t="str">
        <f t="shared" si="410"/>
        <v>2019</v>
      </c>
      <c r="B13143" s="260" t="s">
        <v>2228</v>
      </c>
      <c r="C13143" s="261" t="s">
        <v>138</v>
      </c>
      <c r="D13143" s="74" t="str">
        <f t="shared" si="411"/>
        <v>abr/2019</v>
      </c>
      <c r="E13143" s="264">
        <v>43570</v>
      </c>
      <c r="F13143" s="260">
        <v>1903003474949</v>
      </c>
      <c r="G13143" s="260" t="s">
        <v>2229</v>
      </c>
      <c r="H13143" s="265" t="s">
        <v>1638</v>
      </c>
      <c r="I13143" s="265" t="s">
        <v>151</v>
      </c>
      <c r="J13143" s="266">
        <v>-2972.35</v>
      </c>
      <c r="K13143" s="83" t="str">
        <f>IFERROR(IFERROR(VLOOKUP(I13143,'DE-PARA'!B:D,3,0),VLOOKUP(I13143,'DE-PARA'!C:D,2,0)),"NÃO ENCONTRADO")</f>
        <v>Concessionárias (água, luz e telefone)</v>
      </c>
      <c r="L13143" s="50" t="str">
        <f>VLOOKUP(K13143,'Base -Receita-Despesa'!$B:$AS,1,FALSE)</f>
        <v>Concessionárias (água, luz e telefone)</v>
      </c>
    </row>
    <row r="13144" spans="1:12" x14ac:dyDescent="0.3">
      <c r="A13144" s="82" t="str">
        <f t="shared" si="410"/>
        <v>2019</v>
      </c>
      <c r="B13144" s="260" t="s">
        <v>2228</v>
      </c>
      <c r="C13144" s="261" t="s">
        <v>138</v>
      </c>
      <c r="D13144" s="74" t="str">
        <f t="shared" si="411"/>
        <v>abr/2019</v>
      </c>
      <c r="E13144" s="264">
        <v>43570</v>
      </c>
      <c r="F13144" s="260">
        <v>1903003474948</v>
      </c>
      <c r="G13144" s="260" t="s">
        <v>2229</v>
      </c>
      <c r="H13144" s="265" t="s">
        <v>1638</v>
      </c>
      <c r="I13144" s="265" t="s">
        <v>151</v>
      </c>
      <c r="J13144" s="266">
        <v>-1323.89</v>
      </c>
      <c r="K13144" s="83" t="str">
        <f>IFERROR(IFERROR(VLOOKUP(I13144,'DE-PARA'!B:D,3,0),VLOOKUP(I13144,'DE-PARA'!C:D,2,0)),"NÃO ENCONTRADO")</f>
        <v>Concessionárias (água, luz e telefone)</v>
      </c>
      <c r="L13144" s="50" t="str">
        <f>VLOOKUP(K13144,'Base -Receita-Despesa'!$B:$AS,1,FALSE)</f>
        <v>Concessionárias (água, luz e telefone)</v>
      </c>
    </row>
    <row r="13145" spans="1:12" x14ac:dyDescent="0.3">
      <c r="A13145" s="82" t="str">
        <f t="shared" si="410"/>
        <v>2019</v>
      </c>
      <c r="B13145" s="260" t="s">
        <v>2228</v>
      </c>
      <c r="C13145" s="261" t="s">
        <v>138</v>
      </c>
      <c r="D13145" s="74" t="str">
        <f t="shared" si="411"/>
        <v>abr/2019</v>
      </c>
      <c r="E13145" s="264">
        <v>43570</v>
      </c>
      <c r="F13145" s="260">
        <v>151</v>
      </c>
      <c r="G13145" s="260" t="s">
        <v>2229</v>
      </c>
      <c r="H13145" s="265" t="s">
        <v>4492</v>
      </c>
      <c r="I13145" s="265" t="s">
        <v>2194</v>
      </c>
      <c r="J13145" s="265">
        <v>-251.8</v>
      </c>
      <c r="K13145" s="83" t="str">
        <f>IFERROR(IFERROR(VLOOKUP(I13145,'DE-PARA'!B:D,3,0),VLOOKUP(I13145,'DE-PARA'!C:D,2,0)),"NÃO ENCONTRADO")</f>
        <v>Materiais</v>
      </c>
      <c r="L13145" s="50" t="str">
        <f>VLOOKUP(K13145,'Base -Receita-Despesa'!$B:$AS,1,FALSE)</f>
        <v>Materiais</v>
      </c>
    </row>
    <row r="13146" spans="1:12" x14ac:dyDescent="0.3">
      <c r="A13146" s="82" t="str">
        <f t="shared" si="410"/>
        <v>2019</v>
      </c>
      <c r="B13146" s="260" t="s">
        <v>2228</v>
      </c>
      <c r="C13146" s="261" t="s">
        <v>138</v>
      </c>
      <c r="D13146" s="74" t="str">
        <f t="shared" si="411"/>
        <v>abr/2019</v>
      </c>
      <c r="E13146" s="264">
        <v>43570</v>
      </c>
      <c r="F13146" s="260" t="s">
        <v>1261</v>
      </c>
      <c r="G13146" s="260" t="s">
        <v>2229</v>
      </c>
      <c r="H13146" s="265" t="s">
        <v>4381</v>
      </c>
      <c r="I13146" s="265" t="s">
        <v>135</v>
      </c>
      <c r="J13146" s="265">
        <v>-9.5</v>
      </c>
      <c r="K13146" s="83" t="str">
        <f>IFERROR(IFERROR(VLOOKUP(I13146,'DE-PARA'!B:D,3,0),VLOOKUP(I13146,'DE-PARA'!C:D,2,0)),"NÃO ENCONTRADO")</f>
        <v>Outras Saídas</v>
      </c>
      <c r="L13146" s="50" t="str">
        <f>VLOOKUP(K13146,'Base -Receita-Despesa'!$B:$AS,1,FALSE)</f>
        <v>Outras Saídas</v>
      </c>
    </row>
    <row r="13147" spans="1:12" x14ac:dyDescent="0.3">
      <c r="A13147" s="82" t="str">
        <f t="shared" si="410"/>
        <v>2019</v>
      </c>
      <c r="B13147" s="260" t="s">
        <v>2228</v>
      </c>
      <c r="C13147" s="261" t="s">
        <v>138</v>
      </c>
      <c r="D13147" s="74" t="str">
        <f t="shared" si="411"/>
        <v>abr/2019</v>
      </c>
      <c r="E13147" s="264">
        <v>43570</v>
      </c>
      <c r="F13147" s="260" t="s">
        <v>1261</v>
      </c>
      <c r="G13147" s="260" t="s">
        <v>2229</v>
      </c>
      <c r="H13147" s="265" t="s">
        <v>4381</v>
      </c>
      <c r="I13147" s="265" t="s">
        <v>135</v>
      </c>
      <c r="J13147" s="265">
        <v>-9.5</v>
      </c>
      <c r="K13147" s="83" t="str">
        <f>IFERROR(IFERROR(VLOOKUP(I13147,'DE-PARA'!B:D,3,0),VLOOKUP(I13147,'DE-PARA'!C:D,2,0)),"NÃO ENCONTRADO")</f>
        <v>Outras Saídas</v>
      </c>
      <c r="L13147" s="50" t="str">
        <f>VLOOKUP(K13147,'Base -Receita-Despesa'!$B:$AS,1,FALSE)</f>
        <v>Outras Saídas</v>
      </c>
    </row>
    <row r="13148" spans="1:12" x14ac:dyDescent="0.3">
      <c r="A13148" s="82" t="str">
        <f t="shared" si="410"/>
        <v>2019</v>
      </c>
      <c r="B13148" s="260" t="s">
        <v>2228</v>
      </c>
      <c r="C13148" s="261" t="s">
        <v>138</v>
      </c>
      <c r="D13148" s="74" t="str">
        <f t="shared" si="411"/>
        <v>abr/2019</v>
      </c>
      <c r="E13148" s="264">
        <v>43570</v>
      </c>
      <c r="F13148" s="260" t="s">
        <v>1261</v>
      </c>
      <c r="G13148" s="260" t="s">
        <v>2229</v>
      </c>
      <c r="H13148" s="265" t="s">
        <v>4381</v>
      </c>
      <c r="I13148" s="265" t="s">
        <v>135</v>
      </c>
      <c r="J13148" s="265">
        <v>-9.5</v>
      </c>
      <c r="K13148" s="83" t="str">
        <f>IFERROR(IFERROR(VLOOKUP(I13148,'DE-PARA'!B:D,3,0),VLOOKUP(I13148,'DE-PARA'!C:D,2,0)),"NÃO ENCONTRADO")</f>
        <v>Outras Saídas</v>
      </c>
      <c r="L13148" s="50" t="str">
        <f>VLOOKUP(K13148,'Base -Receita-Despesa'!$B:$AS,1,FALSE)</f>
        <v>Outras Saídas</v>
      </c>
    </row>
    <row r="13149" spans="1:12" x14ac:dyDescent="0.3">
      <c r="A13149" s="82" t="str">
        <f t="shared" si="410"/>
        <v>2019</v>
      </c>
      <c r="B13149" s="260" t="s">
        <v>2228</v>
      </c>
      <c r="C13149" s="261" t="s">
        <v>138</v>
      </c>
      <c r="D13149" s="74" t="str">
        <f t="shared" si="411"/>
        <v>abr/2019</v>
      </c>
      <c r="E13149" s="264">
        <v>43570</v>
      </c>
      <c r="F13149" s="260" t="s">
        <v>1261</v>
      </c>
      <c r="G13149" s="260" t="s">
        <v>2229</v>
      </c>
      <c r="H13149" s="265" t="s">
        <v>4381</v>
      </c>
      <c r="I13149" s="265" t="s">
        <v>135</v>
      </c>
      <c r="J13149" s="265">
        <v>-9.5</v>
      </c>
      <c r="K13149" s="83" t="str">
        <f>IFERROR(IFERROR(VLOOKUP(I13149,'DE-PARA'!B:D,3,0),VLOOKUP(I13149,'DE-PARA'!C:D,2,0)),"NÃO ENCONTRADO")</f>
        <v>Outras Saídas</v>
      </c>
      <c r="L13149" s="50" t="str">
        <f>VLOOKUP(K13149,'Base -Receita-Despesa'!$B:$AS,1,FALSE)</f>
        <v>Outras Saídas</v>
      </c>
    </row>
    <row r="13150" spans="1:12" x14ac:dyDescent="0.3">
      <c r="A13150" s="82" t="str">
        <f t="shared" si="410"/>
        <v>2019</v>
      </c>
      <c r="B13150" s="260" t="s">
        <v>2228</v>
      </c>
      <c r="C13150" s="261" t="s">
        <v>138</v>
      </c>
      <c r="D13150" s="74" t="str">
        <f t="shared" si="411"/>
        <v>abr/2019</v>
      </c>
      <c r="E13150" s="264">
        <v>43570</v>
      </c>
      <c r="F13150" s="260" t="s">
        <v>1261</v>
      </c>
      <c r="G13150" s="260" t="s">
        <v>2229</v>
      </c>
      <c r="H13150" s="265" t="s">
        <v>4381</v>
      </c>
      <c r="I13150" s="265" t="s">
        <v>135</v>
      </c>
      <c r="J13150" s="265">
        <v>-9.5</v>
      </c>
      <c r="K13150" s="83" t="str">
        <f>IFERROR(IFERROR(VLOOKUP(I13150,'DE-PARA'!B:D,3,0),VLOOKUP(I13150,'DE-PARA'!C:D,2,0)),"NÃO ENCONTRADO")</f>
        <v>Outras Saídas</v>
      </c>
      <c r="L13150" s="50" t="str">
        <f>VLOOKUP(K13150,'Base -Receita-Despesa'!$B:$AS,1,FALSE)</f>
        <v>Outras Saídas</v>
      </c>
    </row>
    <row r="13151" spans="1:12" x14ac:dyDescent="0.3">
      <c r="A13151" s="82" t="str">
        <f t="shared" si="410"/>
        <v>2019</v>
      </c>
      <c r="B13151" s="260" t="s">
        <v>2228</v>
      </c>
      <c r="C13151" s="261" t="s">
        <v>138</v>
      </c>
      <c r="D13151" s="74" t="str">
        <f t="shared" si="411"/>
        <v>abr/2019</v>
      </c>
      <c r="E13151" s="264">
        <v>43570</v>
      </c>
      <c r="F13151" s="260" t="s">
        <v>1261</v>
      </c>
      <c r="G13151" s="260" t="s">
        <v>2229</v>
      </c>
      <c r="H13151" s="265" t="s">
        <v>4381</v>
      </c>
      <c r="I13151" s="265" t="s">
        <v>135</v>
      </c>
      <c r="J13151" s="265">
        <v>-99</v>
      </c>
      <c r="K13151" s="83" t="str">
        <f>IFERROR(IFERROR(VLOOKUP(I13151,'DE-PARA'!B:D,3,0),VLOOKUP(I13151,'DE-PARA'!C:D,2,0)),"NÃO ENCONTRADO")</f>
        <v>Outras Saídas</v>
      </c>
      <c r="L13151" s="50" t="str">
        <f>VLOOKUP(K13151,'Base -Receita-Despesa'!$B:$AS,1,FALSE)</f>
        <v>Outras Saídas</v>
      </c>
    </row>
    <row r="13152" spans="1:12" x14ac:dyDescent="0.3">
      <c r="A13152" s="82" t="str">
        <f t="shared" si="410"/>
        <v>2019</v>
      </c>
      <c r="B13152" s="260" t="s">
        <v>2228</v>
      </c>
      <c r="C13152" s="261" t="s">
        <v>138</v>
      </c>
      <c r="D13152" s="74" t="str">
        <f t="shared" si="411"/>
        <v>abr/2019</v>
      </c>
      <c r="E13152" s="264">
        <v>43570</v>
      </c>
      <c r="F13152" s="260" t="s">
        <v>1061</v>
      </c>
      <c r="G13152" s="260" t="s">
        <v>2229</v>
      </c>
      <c r="H13152" s="265" t="s">
        <v>4370</v>
      </c>
      <c r="I13152" s="265" t="s">
        <v>126</v>
      </c>
      <c r="J13152" s="266">
        <v>467715.71</v>
      </c>
      <c r="K13152" s="83" t="str">
        <f>IFERROR(IFERROR(VLOOKUP(I13152,'DE-PARA'!B:D,3,0),VLOOKUP(I13152,'DE-PARA'!C:D,2,0)),"NÃO ENCONTRADO")</f>
        <v>TEV – Transferências Entre Contas (Entradas)</v>
      </c>
      <c r="L13152" s="50" t="str">
        <f>VLOOKUP(K13152,'Base -Receita-Despesa'!$B:$AS,1,FALSE)</f>
        <v>TEV – Transferências Entre Contas (Entradas)</v>
      </c>
    </row>
    <row r="13153" spans="1:12" x14ac:dyDescent="0.3">
      <c r="A13153" s="82" t="str">
        <f t="shared" si="410"/>
        <v>2019</v>
      </c>
      <c r="B13153" s="260" t="s">
        <v>2228</v>
      </c>
      <c r="C13153" s="261" t="s">
        <v>138</v>
      </c>
      <c r="D13153" s="74" t="str">
        <f t="shared" si="411"/>
        <v>abr/2019</v>
      </c>
      <c r="E13153" s="264">
        <v>43570</v>
      </c>
      <c r="F13153" s="260">
        <v>18906</v>
      </c>
      <c r="G13153" s="260" t="s">
        <v>2229</v>
      </c>
      <c r="H13153" s="265" t="s">
        <v>4447</v>
      </c>
      <c r="I13153" s="265" t="s">
        <v>2186</v>
      </c>
      <c r="J13153" s="266">
        <v>-1998</v>
      </c>
      <c r="K13153" s="83" t="str">
        <f>IFERROR(IFERROR(VLOOKUP(I13153,'DE-PARA'!B:D,3,0),VLOOKUP(I13153,'DE-PARA'!C:D,2,0)),"NÃO ENCONTRADO")</f>
        <v>Materiais</v>
      </c>
      <c r="L13153" s="50" t="str">
        <f>VLOOKUP(K13153,'Base -Receita-Despesa'!$B:$AS,1,FALSE)</f>
        <v>Materiais</v>
      </c>
    </row>
    <row r="13154" spans="1:12" x14ac:dyDescent="0.3">
      <c r="A13154" s="82" t="str">
        <f t="shared" si="410"/>
        <v>2019</v>
      </c>
      <c r="B13154" s="260" t="s">
        <v>2228</v>
      </c>
      <c r="C13154" s="261" t="s">
        <v>138</v>
      </c>
      <c r="D13154" s="74" t="str">
        <f t="shared" si="411"/>
        <v>abr/2019</v>
      </c>
      <c r="E13154" s="264">
        <v>43571</v>
      </c>
      <c r="F13154" s="260">
        <v>2263105</v>
      </c>
      <c r="G13154" s="260" t="s">
        <v>2229</v>
      </c>
      <c r="H13154" s="265" t="s">
        <v>2684</v>
      </c>
      <c r="I13154" s="265" t="s">
        <v>145</v>
      </c>
      <c r="J13154" s="266">
        <v>-2562.9499999999998</v>
      </c>
      <c r="K13154" s="83" t="str">
        <f>IFERROR(IFERROR(VLOOKUP(I13154,'DE-PARA'!B:D,3,0),VLOOKUP(I13154,'DE-PARA'!C:D,2,0)),"NÃO ENCONTRADO")</f>
        <v>Serviços</v>
      </c>
      <c r="L13154" s="50" t="str">
        <f>VLOOKUP(K13154,'Base -Receita-Despesa'!$B:$AS,1,FALSE)</f>
        <v>Serviços</v>
      </c>
    </row>
    <row r="13155" spans="1:12" x14ac:dyDescent="0.3">
      <c r="A13155" s="82" t="str">
        <f t="shared" si="410"/>
        <v>2019</v>
      </c>
      <c r="B13155" s="260" t="s">
        <v>2228</v>
      </c>
      <c r="C13155" s="261" t="s">
        <v>138</v>
      </c>
      <c r="D13155" s="74" t="str">
        <f t="shared" si="411"/>
        <v>abr/2019</v>
      </c>
      <c r="E13155" s="264">
        <v>43571</v>
      </c>
      <c r="F13155" s="260">
        <v>392</v>
      </c>
      <c r="G13155" s="260" t="s">
        <v>2229</v>
      </c>
      <c r="H13155" s="269" t="s">
        <v>4391</v>
      </c>
      <c r="I13155" s="265" t="s">
        <v>2202</v>
      </c>
      <c r="J13155" s="266">
        <v>-4470.8</v>
      </c>
      <c r="K13155" s="83" t="str">
        <f>IFERROR(IFERROR(VLOOKUP(I13155,'DE-PARA'!B:D,3,0),VLOOKUP(I13155,'DE-PARA'!C:D,2,0)),"NÃO ENCONTRADO")</f>
        <v>Serviços</v>
      </c>
      <c r="L13155" s="50" t="str">
        <f>VLOOKUP(K13155,'Base -Receita-Despesa'!$B:$AS,1,FALSE)</f>
        <v>Serviços</v>
      </c>
    </row>
    <row r="13156" spans="1:12" x14ac:dyDescent="0.3">
      <c r="A13156" s="82" t="str">
        <f t="shared" si="410"/>
        <v>2019</v>
      </c>
      <c r="B13156" s="260" t="s">
        <v>2228</v>
      </c>
      <c r="C13156" s="261" t="s">
        <v>138</v>
      </c>
      <c r="D13156" s="74" t="str">
        <f t="shared" si="411"/>
        <v>abr/2019</v>
      </c>
      <c r="E13156" s="264">
        <v>43571</v>
      </c>
      <c r="F13156" s="260">
        <v>17018</v>
      </c>
      <c r="G13156" s="260" t="s">
        <v>2229</v>
      </c>
      <c r="H13156" s="265" t="s">
        <v>2340</v>
      </c>
      <c r="I13156" s="265" t="s">
        <v>618</v>
      </c>
      <c r="J13156" s="266">
        <v>-62985.760000000002</v>
      </c>
      <c r="K13156" s="83" t="str">
        <f>IFERROR(IFERROR(VLOOKUP(I13156,'DE-PARA'!B:D,3,0),VLOOKUP(I13156,'DE-PARA'!C:D,2,0)),"NÃO ENCONTRADO")</f>
        <v>Serviços</v>
      </c>
      <c r="L13156" s="50" t="str">
        <f>VLOOKUP(K13156,'Base -Receita-Despesa'!$B:$AS,1,FALSE)</f>
        <v>Serviços</v>
      </c>
    </row>
    <row r="13157" spans="1:12" x14ac:dyDescent="0.3">
      <c r="A13157" s="82" t="str">
        <f t="shared" si="410"/>
        <v>2019</v>
      </c>
      <c r="B13157" s="260" t="s">
        <v>2228</v>
      </c>
      <c r="C13157" s="261" t="s">
        <v>138</v>
      </c>
      <c r="D13157" s="74" t="str">
        <f t="shared" si="411"/>
        <v>abr/2019</v>
      </c>
      <c r="E13157" s="264">
        <v>43571</v>
      </c>
      <c r="F13157" s="260">
        <v>29</v>
      </c>
      <c r="G13157" s="260" t="s">
        <v>2229</v>
      </c>
      <c r="H13157" s="265" t="s">
        <v>2353</v>
      </c>
      <c r="I13157" s="265" t="s">
        <v>179</v>
      </c>
      <c r="J13157" s="266">
        <v>1910.12</v>
      </c>
      <c r="K13157" s="83" t="str">
        <f>IFERROR(IFERROR(VLOOKUP(I13157,'DE-PARA'!B:D,3,0),VLOOKUP(I13157,'DE-PARA'!C:D,2,0)),"NÃO ENCONTRADO")</f>
        <v>Serviços</v>
      </c>
      <c r="L13157" s="50" t="str">
        <f>VLOOKUP(K13157,'Base -Receita-Despesa'!$B:$AS,1,FALSE)</f>
        <v>Serviços</v>
      </c>
    </row>
    <row r="13158" spans="1:12" x14ac:dyDescent="0.3">
      <c r="A13158" s="82" t="str">
        <f t="shared" si="410"/>
        <v>2019</v>
      </c>
      <c r="B13158" s="260" t="s">
        <v>2228</v>
      </c>
      <c r="C13158" s="261" t="s">
        <v>138</v>
      </c>
      <c r="D13158" s="74" t="str">
        <f t="shared" si="411"/>
        <v>abr/2019</v>
      </c>
      <c r="E13158" s="264">
        <v>43571</v>
      </c>
      <c r="F13158" s="260">
        <v>21</v>
      </c>
      <c r="G13158" s="260" t="s">
        <v>2229</v>
      </c>
      <c r="H13158" s="265" t="s">
        <v>2353</v>
      </c>
      <c r="I13158" s="265" t="s">
        <v>188</v>
      </c>
      <c r="J13158" s="266">
        <v>-8101.4</v>
      </c>
      <c r="K13158" s="83" t="str">
        <f>IFERROR(IFERROR(VLOOKUP(I13158,'DE-PARA'!B:D,3,0),VLOOKUP(I13158,'DE-PARA'!C:D,2,0)),"NÃO ENCONTRADO")</f>
        <v>Serviços</v>
      </c>
      <c r="L13158" s="50" t="str">
        <f>VLOOKUP(K13158,'Base -Receita-Despesa'!$B:$AS,1,FALSE)</f>
        <v>Serviços</v>
      </c>
    </row>
    <row r="13159" spans="1:12" x14ac:dyDescent="0.3">
      <c r="A13159" s="82" t="str">
        <f t="shared" si="410"/>
        <v>2019</v>
      </c>
      <c r="B13159" s="260" t="s">
        <v>2228</v>
      </c>
      <c r="C13159" s="261" t="s">
        <v>138</v>
      </c>
      <c r="D13159" s="74" t="str">
        <f t="shared" si="411"/>
        <v>abr/2019</v>
      </c>
      <c r="E13159" s="264">
        <v>43571</v>
      </c>
      <c r="F13159" s="260">
        <v>29</v>
      </c>
      <c r="G13159" s="260" t="s">
        <v>2229</v>
      </c>
      <c r="H13159" s="265" t="s">
        <v>2353</v>
      </c>
      <c r="I13159" s="265" t="s">
        <v>179</v>
      </c>
      <c r="J13159" s="266">
        <v>-1910.12</v>
      </c>
      <c r="K13159" s="83" t="str">
        <f>IFERROR(IFERROR(VLOOKUP(I13159,'DE-PARA'!B:D,3,0),VLOOKUP(I13159,'DE-PARA'!C:D,2,0)),"NÃO ENCONTRADO")</f>
        <v>Serviços</v>
      </c>
      <c r="L13159" s="50" t="str">
        <f>VLOOKUP(K13159,'Base -Receita-Despesa'!$B:$AS,1,FALSE)</f>
        <v>Serviços</v>
      </c>
    </row>
    <row r="13160" spans="1:12" x14ac:dyDescent="0.3">
      <c r="A13160" s="82" t="str">
        <f t="shared" si="410"/>
        <v>2019</v>
      </c>
      <c r="B13160" s="260" t="s">
        <v>2228</v>
      </c>
      <c r="C13160" s="261" t="s">
        <v>138</v>
      </c>
      <c r="D13160" s="74" t="str">
        <f t="shared" si="411"/>
        <v>abr/2019</v>
      </c>
      <c r="E13160" s="264">
        <v>43571</v>
      </c>
      <c r="F13160" s="260">
        <v>29</v>
      </c>
      <c r="G13160" s="260" t="s">
        <v>2229</v>
      </c>
      <c r="H13160" s="265" t="s">
        <v>2353</v>
      </c>
      <c r="I13160" s="265" t="s">
        <v>179</v>
      </c>
      <c r="J13160" s="266">
        <v>-1910.12</v>
      </c>
      <c r="K13160" s="83" t="str">
        <f>IFERROR(IFERROR(VLOOKUP(I13160,'DE-PARA'!B:D,3,0),VLOOKUP(I13160,'DE-PARA'!C:D,2,0)),"NÃO ENCONTRADO")</f>
        <v>Serviços</v>
      </c>
      <c r="L13160" s="50" t="str">
        <f>VLOOKUP(K13160,'Base -Receita-Despesa'!$B:$AS,1,FALSE)</f>
        <v>Serviços</v>
      </c>
    </row>
    <row r="13161" spans="1:12" x14ac:dyDescent="0.3">
      <c r="A13161" s="82" t="str">
        <f t="shared" si="410"/>
        <v>2019</v>
      </c>
      <c r="B13161" s="260" t="s">
        <v>2228</v>
      </c>
      <c r="C13161" s="261" t="s">
        <v>138</v>
      </c>
      <c r="D13161" s="74" t="str">
        <f t="shared" si="411"/>
        <v>abr/2019</v>
      </c>
      <c r="E13161" s="264">
        <v>43571</v>
      </c>
      <c r="F13161" s="260" t="s">
        <v>193</v>
      </c>
      <c r="G13161" s="260" t="s">
        <v>2229</v>
      </c>
      <c r="H13161" s="265" t="s">
        <v>4493</v>
      </c>
      <c r="I13161" s="265" t="s">
        <v>195</v>
      </c>
      <c r="J13161" s="266">
        <v>-119085.61</v>
      </c>
      <c r="K13161" s="83" t="str">
        <f>IFERROR(IFERROR(VLOOKUP(I13161,'DE-PARA'!B:D,3,0),VLOOKUP(I13161,'DE-PARA'!C:D,2,0)),"NÃO ENCONTRADO")</f>
        <v>Encargos sobre Folha de Pagamento</v>
      </c>
      <c r="L13161" s="50" t="str">
        <f>VLOOKUP(K13161,'Base -Receita-Despesa'!$B:$AS,1,FALSE)</f>
        <v>Encargos sobre Folha de Pagamento</v>
      </c>
    </row>
    <row r="13162" spans="1:12" x14ac:dyDescent="0.3">
      <c r="A13162" s="82" t="str">
        <f t="shared" ref="A13162:A13225" si="412">IF(K13162="NÃO ENCONTRADO",0,RIGHT(D13162,4))</f>
        <v>2019</v>
      </c>
      <c r="B13162" s="260" t="s">
        <v>2228</v>
      </c>
      <c r="C13162" s="261" t="s">
        <v>138</v>
      </c>
      <c r="D13162" s="74" t="str">
        <f t="shared" si="411"/>
        <v>abr/2019</v>
      </c>
      <c r="E13162" s="264">
        <v>43571</v>
      </c>
      <c r="F13162" s="260">
        <v>196</v>
      </c>
      <c r="G13162" s="260" t="s">
        <v>2229</v>
      </c>
      <c r="H13162" s="265" t="s">
        <v>4393</v>
      </c>
      <c r="I13162" s="265" t="s">
        <v>116</v>
      </c>
      <c r="J13162" s="266">
        <v>-24343.85</v>
      </c>
      <c r="K13162" s="83" t="str">
        <f>IFERROR(IFERROR(VLOOKUP(I13162,'DE-PARA'!B:D,3,0),VLOOKUP(I13162,'DE-PARA'!C:D,2,0)),"NÃO ENCONTRADO")</f>
        <v>Serviços</v>
      </c>
      <c r="L13162" s="50" t="str">
        <f>VLOOKUP(K13162,'Base -Receita-Despesa'!$B:$AS,1,FALSE)</f>
        <v>Serviços</v>
      </c>
    </row>
    <row r="13163" spans="1:12" x14ac:dyDescent="0.3">
      <c r="A13163" s="82" t="str">
        <f t="shared" si="412"/>
        <v>2019</v>
      </c>
      <c r="B13163" s="260" t="s">
        <v>2228</v>
      </c>
      <c r="C13163" s="261" t="s">
        <v>138</v>
      </c>
      <c r="D13163" s="74" t="str">
        <f t="shared" si="411"/>
        <v>abr/2019</v>
      </c>
      <c r="E13163" s="264">
        <v>43571</v>
      </c>
      <c r="F13163" s="260">
        <v>197</v>
      </c>
      <c r="G13163" s="260" t="s">
        <v>2229</v>
      </c>
      <c r="H13163" s="265" t="s">
        <v>4393</v>
      </c>
      <c r="I13163" s="265" t="s">
        <v>116</v>
      </c>
      <c r="J13163" s="265">
        <v>-296.58999999999997</v>
      </c>
      <c r="K13163" s="83" t="str">
        <f>IFERROR(IFERROR(VLOOKUP(I13163,'DE-PARA'!B:D,3,0),VLOOKUP(I13163,'DE-PARA'!C:D,2,0)),"NÃO ENCONTRADO")</f>
        <v>Serviços</v>
      </c>
      <c r="L13163" s="50" t="str">
        <f>VLOOKUP(K13163,'Base -Receita-Despesa'!$B:$AS,1,FALSE)</f>
        <v>Serviços</v>
      </c>
    </row>
    <row r="13164" spans="1:12" x14ac:dyDescent="0.3">
      <c r="A13164" s="82" t="str">
        <f t="shared" si="412"/>
        <v>2019</v>
      </c>
      <c r="B13164" s="260" t="s">
        <v>2228</v>
      </c>
      <c r="C13164" s="261" t="s">
        <v>138</v>
      </c>
      <c r="D13164" s="74" t="str">
        <f t="shared" si="411"/>
        <v>abr/2019</v>
      </c>
      <c r="E13164" s="264">
        <v>43571</v>
      </c>
      <c r="F13164" s="260">
        <v>20</v>
      </c>
      <c r="G13164" s="260" t="s">
        <v>2229</v>
      </c>
      <c r="H13164" s="265" t="s">
        <v>2396</v>
      </c>
      <c r="I13164" s="265" t="s">
        <v>241</v>
      </c>
      <c r="J13164" s="265">
        <v>300</v>
      </c>
      <c r="K13164" s="83" t="str">
        <f>IFERROR(IFERROR(VLOOKUP(I13164,'DE-PARA'!B:D,3,0),VLOOKUP(I13164,'DE-PARA'!C:D,2,0)),"NÃO ENCONTRADO")</f>
        <v>Serviços</v>
      </c>
      <c r="L13164" s="50" t="str">
        <f>VLOOKUP(K13164,'Base -Receita-Despesa'!$B:$AS,1,FALSE)</f>
        <v>Serviços</v>
      </c>
    </row>
    <row r="13165" spans="1:12" x14ac:dyDescent="0.3">
      <c r="A13165" s="82" t="str">
        <f t="shared" si="412"/>
        <v>2019</v>
      </c>
      <c r="B13165" s="260" t="s">
        <v>2228</v>
      </c>
      <c r="C13165" s="261" t="s">
        <v>138</v>
      </c>
      <c r="D13165" s="74" t="str">
        <f t="shared" si="411"/>
        <v>abr/2019</v>
      </c>
      <c r="E13165" s="264">
        <v>43571</v>
      </c>
      <c r="F13165" s="260">
        <v>33</v>
      </c>
      <c r="G13165" s="260" t="s">
        <v>2229</v>
      </c>
      <c r="H13165" s="265" t="s">
        <v>3189</v>
      </c>
      <c r="I13165" s="265" t="s">
        <v>2176</v>
      </c>
      <c r="J13165" s="266">
        <v>-174089.72</v>
      </c>
      <c r="K13165" s="83" t="str">
        <f>IFERROR(IFERROR(VLOOKUP(I13165,'DE-PARA'!B:D,3,0),VLOOKUP(I13165,'DE-PARA'!C:D,2,0)),"NÃO ENCONTRADO")</f>
        <v>Pessoal</v>
      </c>
      <c r="L13165" s="50" t="str">
        <f>VLOOKUP(K13165,'Base -Receita-Despesa'!$B:$AS,1,FALSE)</f>
        <v>Pessoal</v>
      </c>
    </row>
    <row r="13166" spans="1:12" x14ac:dyDescent="0.3">
      <c r="A13166" s="82" t="str">
        <f t="shared" si="412"/>
        <v>2019</v>
      </c>
      <c r="B13166" s="260" t="s">
        <v>2228</v>
      </c>
      <c r="C13166" s="261" t="s">
        <v>138</v>
      </c>
      <c r="D13166" s="74" t="str">
        <f t="shared" si="411"/>
        <v>abr/2019</v>
      </c>
      <c r="E13166" s="264">
        <v>43571</v>
      </c>
      <c r="F13166" s="260">
        <v>34</v>
      </c>
      <c r="G13166" s="260" t="s">
        <v>2229</v>
      </c>
      <c r="H13166" s="265" t="s">
        <v>3189</v>
      </c>
      <c r="I13166" s="265" t="s">
        <v>2176</v>
      </c>
      <c r="J13166" s="266">
        <v>-8446.5</v>
      </c>
      <c r="K13166" s="83" t="str">
        <f>IFERROR(IFERROR(VLOOKUP(I13166,'DE-PARA'!B:D,3,0),VLOOKUP(I13166,'DE-PARA'!C:D,2,0)),"NÃO ENCONTRADO")</f>
        <v>Pessoal</v>
      </c>
      <c r="L13166" s="50" t="str">
        <f>VLOOKUP(K13166,'Base -Receita-Despesa'!$B:$AS,1,FALSE)</f>
        <v>Pessoal</v>
      </c>
    </row>
    <row r="13167" spans="1:12" x14ac:dyDescent="0.3">
      <c r="A13167" s="82" t="str">
        <f t="shared" si="412"/>
        <v>2019</v>
      </c>
      <c r="B13167" s="260" t="s">
        <v>2228</v>
      </c>
      <c r="C13167" s="261" t="s">
        <v>138</v>
      </c>
      <c r="D13167" s="74" t="str">
        <f t="shared" si="411"/>
        <v>abr/2019</v>
      </c>
      <c r="E13167" s="264">
        <v>43571</v>
      </c>
      <c r="F13167" s="260">
        <v>31</v>
      </c>
      <c r="G13167" s="260" t="s">
        <v>2229</v>
      </c>
      <c r="H13167" s="265" t="s">
        <v>3189</v>
      </c>
      <c r="I13167" s="265" t="s">
        <v>2176</v>
      </c>
      <c r="J13167" s="266">
        <v>-220000</v>
      </c>
      <c r="K13167" s="83" t="str">
        <f>IFERROR(IFERROR(VLOOKUP(I13167,'DE-PARA'!B:D,3,0),VLOOKUP(I13167,'DE-PARA'!C:D,2,0)),"NÃO ENCONTRADO")</f>
        <v>Pessoal</v>
      </c>
      <c r="L13167" s="50" t="str">
        <f>VLOOKUP(K13167,'Base -Receita-Despesa'!$B:$AS,1,FALSE)</f>
        <v>Pessoal</v>
      </c>
    </row>
    <row r="13168" spans="1:12" x14ac:dyDescent="0.3">
      <c r="A13168" s="82" t="str">
        <f t="shared" si="412"/>
        <v>2019</v>
      </c>
      <c r="B13168" s="260" t="s">
        <v>2228</v>
      </c>
      <c r="C13168" s="261" t="s">
        <v>138</v>
      </c>
      <c r="D13168" s="74" t="str">
        <f t="shared" si="411"/>
        <v>abr/2019</v>
      </c>
      <c r="E13168" s="264">
        <v>43571</v>
      </c>
      <c r="F13168" s="260">
        <v>163</v>
      </c>
      <c r="G13168" s="260" t="s">
        <v>2229</v>
      </c>
      <c r="H13168" s="265" t="s">
        <v>2344</v>
      </c>
      <c r="I13168" s="265" t="s">
        <v>2210</v>
      </c>
      <c r="J13168" s="266">
        <v>-14750</v>
      </c>
      <c r="K13168" s="83" t="str">
        <f>IFERROR(IFERROR(VLOOKUP(I13168,'DE-PARA'!B:D,3,0),VLOOKUP(I13168,'DE-PARA'!C:D,2,0)),"NÃO ENCONTRADO")</f>
        <v>Serviços</v>
      </c>
      <c r="L13168" s="50" t="str">
        <f>VLOOKUP(K13168,'Base -Receita-Despesa'!$B:$AS,1,FALSE)</f>
        <v>Serviços</v>
      </c>
    </row>
    <row r="13169" spans="1:12" x14ac:dyDescent="0.3">
      <c r="A13169" s="82" t="str">
        <f t="shared" si="412"/>
        <v>2019</v>
      </c>
      <c r="B13169" s="260" t="s">
        <v>2228</v>
      </c>
      <c r="C13169" s="261" t="s">
        <v>138</v>
      </c>
      <c r="D13169" s="74" t="str">
        <f t="shared" si="411"/>
        <v>abr/2019</v>
      </c>
      <c r="E13169" s="264">
        <v>43571</v>
      </c>
      <c r="F13169" s="260" t="s">
        <v>4466</v>
      </c>
      <c r="G13169" s="260" t="s">
        <v>2229</v>
      </c>
      <c r="H13169" s="261" t="s">
        <v>4494</v>
      </c>
      <c r="I13169" s="265" t="s">
        <v>194</v>
      </c>
      <c r="J13169" s="266">
        <v>-3455.95</v>
      </c>
      <c r="K13169" s="83" t="str">
        <f>IFERROR(IFERROR(VLOOKUP(I13169,'DE-PARA'!B:D,3,0),VLOOKUP(I13169,'DE-PARA'!C:D,2,0)),"NÃO ENCONTRADO")</f>
        <v>Encargos sobre Folha de Pagamento</v>
      </c>
      <c r="L13169" s="50" t="str">
        <f>VLOOKUP(K13169,'Base -Receita-Despesa'!$B:$AS,1,FALSE)</f>
        <v>Encargos sobre Folha de Pagamento</v>
      </c>
    </row>
    <row r="13170" spans="1:12" x14ac:dyDescent="0.3">
      <c r="A13170" s="82" t="str">
        <f t="shared" si="412"/>
        <v>2019</v>
      </c>
      <c r="B13170" s="260" t="s">
        <v>2228</v>
      </c>
      <c r="C13170" s="261" t="s">
        <v>138</v>
      </c>
      <c r="D13170" s="74" t="str">
        <f t="shared" si="411"/>
        <v>abr/2019</v>
      </c>
      <c r="E13170" s="264">
        <v>43571</v>
      </c>
      <c r="F13170" s="260">
        <v>19545</v>
      </c>
      <c r="G13170" s="260" t="s">
        <v>2229</v>
      </c>
      <c r="H13170" s="265" t="s">
        <v>2370</v>
      </c>
      <c r="I13170" s="265" t="s">
        <v>145</v>
      </c>
      <c r="J13170" s="266">
        <v>-4996.57</v>
      </c>
      <c r="K13170" s="83" t="str">
        <f>IFERROR(IFERROR(VLOOKUP(I13170,'DE-PARA'!B:D,3,0),VLOOKUP(I13170,'DE-PARA'!C:D,2,0)),"NÃO ENCONTRADO")</f>
        <v>Serviços</v>
      </c>
      <c r="L13170" s="50" t="str">
        <f>VLOOKUP(K13170,'Base -Receita-Despesa'!$B:$AS,1,FALSE)</f>
        <v>Serviços</v>
      </c>
    </row>
    <row r="13171" spans="1:12" x14ac:dyDescent="0.3">
      <c r="A13171" s="82" t="str">
        <f t="shared" si="412"/>
        <v>2019</v>
      </c>
      <c r="B13171" s="260" t="s">
        <v>2228</v>
      </c>
      <c r="C13171" s="261" t="s">
        <v>138</v>
      </c>
      <c r="D13171" s="74" t="str">
        <f t="shared" si="411"/>
        <v>abr/2019</v>
      </c>
      <c r="E13171" s="264">
        <v>43571</v>
      </c>
      <c r="F13171" s="260">
        <v>1786</v>
      </c>
      <c r="G13171" s="260" t="s">
        <v>2229</v>
      </c>
      <c r="H13171" s="265" t="s">
        <v>257</v>
      </c>
      <c r="I13171" s="265" t="s">
        <v>2183</v>
      </c>
      <c r="J13171" s="265">
        <v>-664.58</v>
      </c>
      <c r="K13171" s="83" t="str">
        <f>IFERROR(IFERROR(VLOOKUP(I13171,'DE-PARA'!B:D,3,0),VLOOKUP(I13171,'DE-PARA'!C:D,2,0)),"NÃO ENCONTRADO")</f>
        <v>Materiais</v>
      </c>
      <c r="L13171" s="50" t="str">
        <f>VLOOKUP(K13171,'Base -Receita-Despesa'!$B:$AS,1,FALSE)</f>
        <v>Materiais</v>
      </c>
    </row>
    <row r="13172" spans="1:12" x14ac:dyDescent="0.3">
      <c r="A13172" s="82" t="str">
        <f t="shared" si="412"/>
        <v>2019</v>
      </c>
      <c r="B13172" s="260" t="s">
        <v>2228</v>
      </c>
      <c r="C13172" s="261" t="s">
        <v>138</v>
      </c>
      <c r="D13172" s="74" t="str">
        <f t="shared" si="411"/>
        <v>abr/2019</v>
      </c>
      <c r="E13172" s="264">
        <v>43571</v>
      </c>
      <c r="F13172" s="260">
        <v>359</v>
      </c>
      <c r="G13172" s="260" t="s">
        <v>2229</v>
      </c>
      <c r="H13172" s="265" t="s">
        <v>2395</v>
      </c>
      <c r="I13172" s="265" t="s">
        <v>215</v>
      </c>
      <c r="J13172" s="266">
        <v>-12500</v>
      </c>
      <c r="K13172" s="83" t="str">
        <f>IFERROR(IFERROR(VLOOKUP(I13172,'DE-PARA'!B:D,3,0),VLOOKUP(I13172,'DE-PARA'!C:D,2,0)),"NÃO ENCONTRADO")</f>
        <v>Serviços</v>
      </c>
      <c r="L13172" s="50" t="str">
        <f>VLOOKUP(K13172,'Base -Receita-Despesa'!$B:$AS,1,FALSE)</f>
        <v>Serviços</v>
      </c>
    </row>
    <row r="13173" spans="1:12" x14ac:dyDescent="0.3">
      <c r="A13173" s="82" t="str">
        <f t="shared" si="412"/>
        <v>2019</v>
      </c>
      <c r="B13173" s="260" t="s">
        <v>2228</v>
      </c>
      <c r="C13173" s="261" t="s">
        <v>138</v>
      </c>
      <c r="D13173" s="74" t="str">
        <f t="shared" si="411"/>
        <v>abr/2019</v>
      </c>
      <c r="E13173" s="264">
        <v>43571</v>
      </c>
      <c r="F13173" s="260" t="s">
        <v>1261</v>
      </c>
      <c r="G13173" s="260" t="s">
        <v>2229</v>
      </c>
      <c r="H13173" s="265" t="s">
        <v>4381</v>
      </c>
      <c r="I13173" s="265" t="s">
        <v>135</v>
      </c>
      <c r="J13173" s="265">
        <v>-9.5</v>
      </c>
      <c r="K13173" s="83" t="str">
        <f>IFERROR(IFERROR(VLOOKUP(I13173,'DE-PARA'!B:D,3,0),VLOOKUP(I13173,'DE-PARA'!C:D,2,0)),"NÃO ENCONTRADO")</f>
        <v>Outras Saídas</v>
      </c>
      <c r="L13173" s="50" t="str">
        <f>VLOOKUP(K13173,'Base -Receita-Despesa'!$B:$AS,1,FALSE)</f>
        <v>Outras Saídas</v>
      </c>
    </row>
    <row r="13174" spans="1:12" x14ac:dyDescent="0.3">
      <c r="A13174" s="82" t="str">
        <f t="shared" si="412"/>
        <v>2019</v>
      </c>
      <c r="B13174" s="260" t="s">
        <v>2228</v>
      </c>
      <c r="C13174" s="261" t="s">
        <v>138</v>
      </c>
      <c r="D13174" s="74" t="str">
        <f t="shared" si="411"/>
        <v>abr/2019</v>
      </c>
      <c r="E13174" s="264">
        <v>43571</v>
      </c>
      <c r="F13174" s="260" t="s">
        <v>1261</v>
      </c>
      <c r="G13174" s="260" t="s">
        <v>2229</v>
      </c>
      <c r="H13174" s="265" t="s">
        <v>4381</v>
      </c>
      <c r="I13174" s="265" t="s">
        <v>135</v>
      </c>
      <c r="J13174" s="265">
        <v>-9.5</v>
      </c>
      <c r="K13174" s="83" t="str">
        <f>IFERROR(IFERROR(VLOOKUP(I13174,'DE-PARA'!B:D,3,0),VLOOKUP(I13174,'DE-PARA'!C:D,2,0)),"NÃO ENCONTRADO")</f>
        <v>Outras Saídas</v>
      </c>
      <c r="L13174" s="50" t="str">
        <f>VLOOKUP(K13174,'Base -Receita-Despesa'!$B:$AS,1,FALSE)</f>
        <v>Outras Saídas</v>
      </c>
    </row>
    <row r="13175" spans="1:12" x14ac:dyDescent="0.3">
      <c r="A13175" s="82" t="str">
        <f t="shared" si="412"/>
        <v>2019</v>
      </c>
      <c r="B13175" s="260" t="s">
        <v>2228</v>
      </c>
      <c r="C13175" s="261" t="s">
        <v>138</v>
      </c>
      <c r="D13175" s="74" t="str">
        <f t="shared" si="411"/>
        <v>abr/2019</v>
      </c>
      <c r="E13175" s="264">
        <v>43571</v>
      </c>
      <c r="F13175" s="260" t="s">
        <v>1261</v>
      </c>
      <c r="G13175" s="260" t="s">
        <v>2229</v>
      </c>
      <c r="H13175" s="265" t="s">
        <v>4381</v>
      </c>
      <c r="I13175" s="265" t="s">
        <v>135</v>
      </c>
      <c r="J13175" s="265">
        <v>-9.5</v>
      </c>
      <c r="K13175" s="83" t="str">
        <f>IFERROR(IFERROR(VLOOKUP(I13175,'DE-PARA'!B:D,3,0),VLOOKUP(I13175,'DE-PARA'!C:D,2,0)),"NÃO ENCONTRADO")</f>
        <v>Outras Saídas</v>
      </c>
      <c r="L13175" s="50" t="str">
        <f>VLOOKUP(K13175,'Base -Receita-Despesa'!$B:$AS,1,FALSE)</f>
        <v>Outras Saídas</v>
      </c>
    </row>
    <row r="13176" spans="1:12" x14ac:dyDescent="0.3">
      <c r="A13176" s="82" t="str">
        <f t="shared" si="412"/>
        <v>2019</v>
      </c>
      <c r="B13176" s="260" t="s">
        <v>2228</v>
      </c>
      <c r="C13176" s="261" t="s">
        <v>138</v>
      </c>
      <c r="D13176" s="74" t="str">
        <f t="shared" si="411"/>
        <v>abr/2019</v>
      </c>
      <c r="E13176" s="264">
        <v>43571</v>
      </c>
      <c r="F13176" s="260" t="s">
        <v>1261</v>
      </c>
      <c r="G13176" s="260" t="s">
        <v>2229</v>
      </c>
      <c r="H13176" s="265" t="s">
        <v>4381</v>
      </c>
      <c r="I13176" s="265" t="s">
        <v>135</v>
      </c>
      <c r="J13176" s="265">
        <v>-9.5</v>
      </c>
      <c r="K13176" s="83" t="str">
        <f>IFERROR(IFERROR(VLOOKUP(I13176,'DE-PARA'!B:D,3,0),VLOOKUP(I13176,'DE-PARA'!C:D,2,0)),"NÃO ENCONTRADO")</f>
        <v>Outras Saídas</v>
      </c>
      <c r="L13176" s="50" t="str">
        <f>VLOOKUP(K13176,'Base -Receita-Despesa'!$B:$AS,1,FALSE)</f>
        <v>Outras Saídas</v>
      </c>
    </row>
    <row r="13177" spans="1:12" x14ac:dyDescent="0.3">
      <c r="A13177" s="82" t="str">
        <f t="shared" si="412"/>
        <v>2019</v>
      </c>
      <c r="B13177" s="260" t="s">
        <v>2228</v>
      </c>
      <c r="C13177" s="261" t="s">
        <v>138</v>
      </c>
      <c r="D13177" s="74" t="str">
        <f t="shared" si="411"/>
        <v>abr/2019</v>
      </c>
      <c r="E13177" s="264">
        <v>43571</v>
      </c>
      <c r="F13177" s="260" t="s">
        <v>1261</v>
      </c>
      <c r="G13177" s="260" t="s">
        <v>2229</v>
      </c>
      <c r="H13177" s="265" t="s">
        <v>4381</v>
      </c>
      <c r="I13177" s="265" t="s">
        <v>135</v>
      </c>
      <c r="J13177" s="265">
        <v>-9.5</v>
      </c>
      <c r="K13177" s="83" t="str">
        <f>IFERROR(IFERROR(VLOOKUP(I13177,'DE-PARA'!B:D,3,0),VLOOKUP(I13177,'DE-PARA'!C:D,2,0)),"NÃO ENCONTRADO")</f>
        <v>Outras Saídas</v>
      </c>
      <c r="L13177" s="50" t="str">
        <f>VLOOKUP(K13177,'Base -Receita-Despesa'!$B:$AS,1,FALSE)</f>
        <v>Outras Saídas</v>
      </c>
    </row>
    <row r="13178" spans="1:12" x14ac:dyDescent="0.3">
      <c r="A13178" s="82" t="str">
        <f t="shared" si="412"/>
        <v>2019</v>
      </c>
      <c r="B13178" s="260" t="s">
        <v>2228</v>
      </c>
      <c r="C13178" s="261" t="s">
        <v>138</v>
      </c>
      <c r="D13178" s="74" t="str">
        <f t="shared" si="411"/>
        <v>abr/2019</v>
      </c>
      <c r="E13178" s="264">
        <v>43571</v>
      </c>
      <c r="F13178" s="260" t="s">
        <v>1261</v>
      </c>
      <c r="G13178" s="260" t="s">
        <v>2229</v>
      </c>
      <c r="H13178" s="265" t="s">
        <v>4381</v>
      </c>
      <c r="I13178" s="265" t="s">
        <v>135</v>
      </c>
      <c r="J13178" s="265">
        <v>-9.5</v>
      </c>
      <c r="K13178" s="83" t="str">
        <f>IFERROR(IFERROR(VLOOKUP(I13178,'DE-PARA'!B:D,3,0),VLOOKUP(I13178,'DE-PARA'!C:D,2,0)),"NÃO ENCONTRADO")</f>
        <v>Outras Saídas</v>
      </c>
      <c r="L13178" s="50" t="str">
        <f>VLOOKUP(K13178,'Base -Receita-Despesa'!$B:$AS,1,FALSE)</f>
        <v>Outras Saídas</v>
      </c>
    </row>
    <row r="13179" spans="1:12" x14ac:dyDescent="0.3">
      <c r="A13179" s="82" t="str">
        <f t="shared" si="412"/>
        <v>2019</v>
      </c>
      <c r="B13179" s="260" t="s">
        <v>2228</v>
      </c>
      <c r="C13179" s="261" t="s">
        <v>138</v>
      </c>
      <c r="D13179" s="74" t="str">
        <f t="shared" si="411"/>
        <v>abr/2019</v>
      </c>
      <c r="E13179" s="264">
        <v>43571</v>
      </c>
      <c r="F13179" s="260" t="s">
        <v>1261</v>
      </c>
      <c r="G13179" s="260" t="s">
        <v>2229</v>
      </c>
      <c r="H13179" s="265" t="s">
        <v>4381</v>
      </c>
      <c r="I13179" s="265" t="s">
        <v>135</v>
      </c>
      <c r="J13179" s="265">
        <v>-9.5</v>
      </c>
      <c r="K13179" s="83" t="str">
        <f>IFERROR(IFERROR(VLOOKUP(I13179,'DE-PARA'!B:D,3,0),VLOOKUP(I13179,'DE-PARA'!C:D,2,0)),"NÃO ENCONTRADO")</f>
        <v>Outras Saídas</v>
      </c>
      <c r="L13179" s="50" t="str">
        <f>VLOOKUP(K13179,'Base -Receita-Despesa'!$B:$AS,1,FALSE)</f>
        <v>Outras Saídas</v>
      </c>
    </row>
    <row r="13180" spans="1:12" x14ac:dyDescent="0.3">
      <c r="A13180" s="82" t="str">
        <f t="shared" si="412"/>
        <v>2019</v>
      </c>
      <c r="B13180" s="260" t="s">
        <v>2228</v>
      </c>
      <c r="C13180" s="261" t="s">
        <v>138</v>
      </c>
      <c r="D13180" s="74" t="str">
        <f t="shared" si="411"/>
        <v>abr/2019</v>
      </c>
      <c r="E13180" s="264">
        <v>43571</v>
      </c>
      <c r="F13180" s="260" t="s">
        <v>1261</v>
      </c>
      <c r="G13180" s="260" t="s">
        <v>2229</v>
      </c>
      <c r="H13180" s="265" t="s">
        <v>4381</v>
      </c>
      <c r="I13180" s="265" t="s">
        <v>135</v>
      </c>
      <c r="J13180" s="265">
        <v>-9.5</v>
      </c>
      <c r="K13180" s="83" t="str">
        <f>IFERROR(IFERROR(VLOOKUP(I13180,'DE-PARA'!B:D,3,0),VLOOKUP(I13180,'DE-PARA'!C:D,2,0)),"NÃO ENCONTRADO")</f>
        <v>Outras Saídas</v>
      </c>
      <c r="L13180" s="50" t="str">
        <f>VLOOKUP(K13180,'Base -Receita-Despesa'!$B:$AS,1,FALSE)</f>
        <v>Outras Saídas</v>
      </c>
    </row>
    <row r="13181" spans="1:12" x14ac:dyDescent="0.3">
      <c r="A13181" s="82" t="str">
        <f t="shared" si="412"/>
        <v>2019</v>
      </c>
      <c r="B13181" s="260" t="s">
        <v>2228</v>
      </c>
      <c r="C13181" s="261" t="s">
        <v>138</v>
      </c>
      <c r="D13181" s="74" t="str">
        <f t="shared" si="411"/>
        <v>abr/2019</v>
      </c>
      <c r="E13181" s="264">
        <v>43571</v>
      </c>
      <c r="F13181" s="260" t="s">
        <v>1261</v>
      </c>
      <c r="G13181" s="260" t="s">
        <v>2229</v>
      </c>
      <c r="H13181" s="265" t="s">
        <v>4381</v>
      </c>
      <c r="I13181" s="265" t="s">
        <v>135</v>
      </c>
      <c r="J13181" s="265">
        <v>-9.5</v>
      </c>
      <c r="K13181" s="83" t="str">
        <f>IFERROR(IFERROR(VLOOKUP(I13181,'DE-PARA'!B:D,3,0),VLOOKUP(I13181,'DE-PARA'!C:D,2,0)),"NÃO ENCONTRADO")</f>
        <v>Outras Saídas</v>
      </c>
      <c r="L13181" s="50" t="str">
        <f>VLOOKUP(K13181,'Base -Receita-Despesa'!$B:$AS,1,FALSE)</f>
        <v>Outras Saídas</v>
      </c>
    </row>
    <row r="13182" spans="1:12" x14ac:dyDescent="0.3">
      <c r="A13182" s="82" t="str">
        <f t="shared" si="412"/>
        <v>2019</v>
      </c>
      <c r="B13182" s="260" t="s">
        <v>2228</v>
      </c>
      <c r="C13182" s="261" t="s">
        <v>138</v>
      </c>
      <c r="D13182" s="74" t="str">
        <f t="shared" si="411"/>
        <v>abr/2019</v>
      </c>
      <c r="E13182" s="264">
        <v>43571</v>
      </c>
      <c r="F13182" s="260" t="s">
        <v>1261</v>
      </c>
      <c r="G13182" s="260" t="s">
        <v>2229</v>
      </c>
      <c r="H13182" s="265" t="s">
        <v>4381</v>
      </c>
      <c r="I13182" s="265" t="s">
        <v>135</v>
      </c>
      <c r="J13182" s="265">
        <v>-9.5</v>
      </c>
      <c r="K13182" s="83" t="str">
        <f>IFERROR(IFERROR(VLOOKUP(I13182,'DE-PARA'!B:D,3,0),VLOOKUP(I13182,'DE-PARA'!C:D,2,0)),"NÃO ENCONTRADO")</f>
        <v>Outras Saídas</v>
      </c>
      <c r="L13182" s="50" t="str">
        <f>VLOOKUP(K13182,'Base -Receita-Despesa'!$B:$AS,1,FALSE)</f>
        <v>Outras Saídas</v>
      </c>
    </row>
    <row r="13183" spans="1:12" x14ac:dyDescent="0.3">
      <c r="A13183" s="82" t="str">
        <f t="shared" si="412"/>
        <v>2019</v>
      </c>
      <c r="B13183" s="260" t="s">
        <v>2228</v>
      </c>
      <c r="C13183" s="261" t="s">
        <v>138</v>
      </c>
      <c r="D13183" s="74" t="str">
        <f t="shared" si="411"/>
        <v>abr/2019</v>
      </c>
      <c r="E13183" s="264">
        <v>43571</v>
      </c>
      <c r="F13183" s="260" t="s">
        <v>1261</v>
      </c>
      <c r="G13183" s="260" t="s">
        <v>2229</v>
      </c>
      <c r="H13183" s="265" t="s">
        <v>4381</v>
      </c>
      <c r="I13183" s="265" t="s">
        <v>135</v>
      </c>
      <c r="J13183" s="265">
        <v>-9.5</v>
      </c>
      <c r="K13183" s="83" t="str">
        <f>IFERROR(IFERROR(VLOOKUP(I13183,'DE-PARA'!B:D,3,0),VLOOKUP(I13183,'DE-PARA'!C:D,2,0)),"NÃO ENCONTRADO")</f>
        <v>Outras Saídas</v>
      </c>
      <c r="L13183" s="50" t="str">
        <f>VLOOKUP(K13183,'Base -Receita-Despesa'!$B:$AS,1,FALSE)</f>
        <v>Outras Saídas</v>
      </c>
    </row>
    <row r="13184" spans="1:12" x14ac:dyDescent="0.3">
      <c r="A13184" s="82" t="str">
        <f t="shared" si="412"/>
        <v>2019</v>
      </c>
      <c r="B13184" s="260" t="s">
        <v>2228</v>
      </c>
      <c r="C13184" s="261" t="s">
        <v>138</v>
      </c>
      <c r="D13184" s="74" t="str">
        <f t="shared" si="411"/>
        <v>abr/2019</v>
      </c>
      <c r="E13184" s="264">
        <v>43571</v>
      </c>
      <c r="F13184" s="260" t="s">
        <v>1261</v>
      </c>
      <c r="G13184" s="260" t="s">
        <v>2229</v>
      </c>
      <c r="H13184" s="265" t="s">
        <v>4381</v>
      </c>
      <c r="I13184" s="265" t="s">
        <v>135</v>
      </c>
      <c r="J13184" s="265">
        <v>-33.21</v>
      </c>
      <c r="K13184" s="83" t="str">
        <f>IFERROR(IFERROR(VLOOKUP(I13184,'DE-PARA'!B:D,3,0),VLOOKUP(I13184,'DE-PARA'!C:D,2,0)),"NÃO ENCONTRADO")</f>
        <v>Outras Saídas</v>
      </c>
      <c r="L13184" s="50" t="str">
        <f>VLOOKUP(K13184,'Base -Receita-Despesa'!$B:$AS,1,FALSE)</f>
        <v>Outras Saídas</v>
      </c>
    </row>
    <row r="13185" spans="1:12" x14ac:dyDescent="0.3">
      <c r="A13185" s="82" t="str">
        <f t="shared" si="412"/>
        <v>2019</v>
      </c>
      <c r="B13185" s="260" t="s">
        <v>2228</v>
      </c>
      <c r="C13185" s="261" t="s">
        <v>138</v>
      </c>
      <c r="D13185" s="74" t="str">
        <f t="shared" si="411"/>
        <v>abr/2019</v>
      </c>
      <c r="E13185" s="264">
        <v>43571</v>
      </c>
      <c r="F13185" s="260">
        <v>38</v>
      </c>
      <c r="G13185" s="260" t="s">
        <v>2229</v>
      </c>
      <c r="H13185" s="265" t="s">
        <v>2351</v>
      </c>
      <c r="I13185" s="270" t="s">
        <v>145</v>
      </c>
      <c r="J13185" s="266">
        <v>-21980</v>
      </c>
      <c r="K13185" s="83" t="str">
        <f>IFERROR(IFERROR(VLOOKUP(I13185,'DE-PARA'!B:D,3,0),VLOOKUP(I13185,'DE-PARA'!C:D,2,0)),"NÃO ENCONTRADO")</f>
        <v>Serviços</v>
      </c>
      <c r="L13185" s="50" t="str">
        <f>VLOOKUP(K13185,'Base -Receita-Despesa'!$B:$AS,1,FALSE)</f>
        <v>Serviços</v>
      </c>
    </row>
    <row r="13186" spans="1:12" x14ac:dyDescent="0.3">
      <c r="A13186" s="82" t="str">
        <f t="shared" si="412"/>
        <v>2019</v>
      </c>
      <c r="B13186" s="260" t="s">
        <v>2228</v>
      </c>
      <c r="C13186" s="261" t="s">
        <v>138</v>
      </c>
      <c r="D13186" s="74" t="str">
        <f t="shared" si="411"/>
        <v>abr/2019</v>
      </c>
      <c r="E13186" s="264">
        <v>43572</v>
      </c>
      <c r="F13186" s="260">
        <v>4</v>
      </c>
      <c r="G13186" s="260" t="s">
        <v>2229</v>
      </c>
      <c r="H13186" s="265" t="s">
        <v>4379</v>
      </c>
      <c r="I13186" s="265" t="s">
        <v>2177</v>
      </c>
      <c r="J13186" s="266">
        <v>-18000</v>
      </c>
      <c r="K13186" s="83" t="str">
        <f>IFERROR(IFERROR(VLOOKUP(I13186,'DE-PARA'!B:D,3,0),VLOOKUP(I13186,'DE-PARA'!C:D,2,0)),"NÃO ENCONTRADO")</f>
        <v>Pessoal</v>
      </c>
      <c r="L13186" s="50" t="str">
        <f>VLOOKUP(K13186,'Base -Receita-Despesa'!$B:$AS,1,FALSE)</f>
        <v>Pessoal</v>
      </c>
    </row>
    <row r="13187" spans="1:12" x14ac:dyDescent="0.3">
      <c r="A13187" s="82" t="str">
        <f t="shared" si="412"/>
        <v>2019</v>
      </c>
      <c r="B13187" s="260" t="s">
        <v>2228</v>
      </c>
      <c r="C13187" s="261" t="s">
        <v>138</v>
      </c>
      <c r="D13187" s="74" t="str">
        <f t="shared" si="411"/>
        <v>abr/2019</v>
      </c>
      <c r="E13187" s="264">
        <v>43572</v>
      </c>
      <c r="F13187" s="260">
        <v>20</v>
      </c>
      <c r="G13187" s="260" t="s">
        <v>2229</v>
      </c>
      <c r="H13187" s="265" t="s">
        <v>2396</v>
      </c>
      <c r="I13187" s="265" t="s">
        <v>241</v>
      </c>
      <c r="J13187" s="265">
        <v>-300</v>
      </c>
      <c r="K13187" s="83" t="str">
        <f>IFERROR(IFERROR(VLOOKUP(I13187,'DE-PARA'!B:D,3,0),VLOOKUP(I13187,'DE-PARA'!C:D,2,0)),"NÃO ENCONTRADO")</f>
        <v>Serviços</v>
      </c>
      <c r="L13187" s="50" t="str">
        <f>VLOOKUP(K13187,'Base -Receita-Despesa'!$B:$AS,1,FALSE)</f>
        <v>Serviços</v>
      </c>
    </row>
    <row r="13188" spans="1:12" x14ac:dyDescent="0.3">
      <c r="A13188" s="82" t="str">
        <f t="shared" si="412"/>
        <v>2019</v>
      </c>
      <c r="B13188" s="260" t="s">
        <v>2228</v>
      </c>
      <c r="C13188" s="261" t="s">
        <v>138</v>
      </c>
      <c r="D13188" s="74" t="str">
        <f t="shared" ref="D13188:D13251" si="413">TEXT(E13188,"mmm/aaaa")</f>
        <v>abr/2019</v>
      </c>
      <c r="E13188" s="264">
        <v>43572</v>
      </c>
      <c r="F13188" s="260">
        <v>23</v>
      </c>
      <c r="G13188" s="260" t="s">
        <v>2229</v>
      </c>
      <c r="H13188" s="265" t="s">
        <v>3533</v>
      </c>
      <c r="I13188" s="265" t="s">
        <v>119</v>
      </c>
      <c r="J13188" s="266">
        <v>-131475.18</v>
      </c>
      <c r="K13188" s="83" t="str">
        <f>IFERROR(IFERROR(VLOOKUP(I13188,'DE-PARA'!B:D,3,0),VLOOKUP(I13188,'DE-PARA'!C:D,2,0)),"NÃO ENCONTRADO")</f>
        <v>Serviços</v>
      </c>
      <c r="L13188" s="50" t="str">
        <f>VLOOKUP(K13188,'Base -Receita-Despesa'!$B:$AS,1,FALSE)</f>
        <v>Serviços</v>
      </c>
    </row>
    <row r="13189" spans="1:12" x14ac:dyDescent="0.3">
      <c r="A13189" s="82" t="str">
        <f t="shared" si="412"/>
        <v>2019</v>
      </c>
      <c r="B13189" s="260" t="s">
        <v>2228</v>
      </c>
      <c r="C13189" s="261" t="s">
        <v>138</v>
      </c>
      <c r="D13189" s="74" t="str">
        <f t="shared" si="413"/>
        <v>abr/2019</v>
      </c>
      <c r="E13189" s="264">
        <v>43572</v>
      </c>
      <c r="F13189" s="260">
        <v>2538</v>
      </c>
      <c r="G13189" s="260" t="s">
        <v>2229</v>
      </c>
      <c r="H13189" s="265" t="s">
        <v>2322</v>
      </c>
      <c r="I13189" s="265" t="s">
        <v>120</v>
      </c>
      <c r="J13189" s="265">
        <v>-922.89</v>
      </c>
      <c r="K13189" s="83" t="str">
        <f>IFERROR(IFERROR(VLOOKUP(I13189,'DE-PARA'!B:D,3,0),VLOOKUP(I13189,'DE-PARA'!C:D,2,0)),"NÃO ENCONTRADO")</f>
        <v>Serviços</v>
      </c>
      <c r="L13189" s="50" t="str">
        <f>VLOOKUP(K13189,'Base -Receita-Despesa'!$B:$AS,1,FALSE)</f>
        <v>Serviços</v>
      </c>
    </row>
    <row r="13190" spans="1:12" x14ac:dyDescent="0.3">
      <c r="A13190" s="82" t="str">
        <f t="shared" si="412"/>
        <v>2019</v>
      </c>
      <c r="B13190" s="260" t="s">
        <v>2228</v>
      </c>
      <c r="C13190" s="261" t="s">
        <v>138</v>
      </c>
      <c r="D13190" s="74" t="str">
        <f t="shared" si="413"/>
        <v>abr/2019</v>
      </c>
      <c r="E13190" s="264">
        <v>43572</v>
      </c>
      <c r="F13190" s="260" t="s">
        <v>1261</v>
      </c>
      <c r="G13190" s="260" t="s">
        <v>2229</v>
      </c>
      <c r="H13190" s="265" t="s">
        <v>4381</v>
      </c>
      <c r="I13190" s="265" t="s">
        <v>135</v>
      </c>
      <c r="J13190" s="265">
        <v>-9.5</v>
      </c>
      <c r="K13190" s="83" t="str">
        <f>IFERROR(IFERROR(VLOOKUP(I13190,'DE-PARA'!B:D,3,0),VLOOKUP(I13190,'DE-PARA'!C:D,2,0)),"NÃO ENCONTRADO")</f>
        <v>Outras Saídas</v>
      </c>
      <c r="L13190" s="50" t="str">
        <f>VLOOKUP(K13190,'Base -Receita-Despesa'!$B:$AS,1,FALSE)</f>
        <v>Outras Saídas</v>
      </c>
    </row>
    <row r="13191" spans="1:12" x14ac:dyDescent="0.3">
      <c r="A13191" s="82" t="str">
        <f t="shared" si="412"/>
        <v>2019</v>
      </c>
      <c r="B13191" s="260" t="s">
        <v>2228</v>
      </c>
      <c r="C13191" s="261" t="s">
        <v>138</v>
      </c>
      <c r="D13191" s="74" t="str">
        <f t="shared" si="413"/>
        <v>abr/2019</v>
      </c>
      <c r="E13191" s="264">
        <v>43572</v>
      </c>
      <c r="F13191" s="260" t="s">
        <v>1261</v>
      </c>
      <c r="G13191" s="260" t="s">
        <v>2229</v>
      </c>
      <c r="H13191" s="265" t="s">
        <v>4381</v>
      </c>
      <c r="I13191" s="265" t="s">
        <v>135</v>
      </c>
      <c r="J13191" s="265">
        <v>-9.5</v>
      </c>
      <c r="K13191" s="83" t="str">
        <f>IFERROR(IFERROR(VLOOKUP(I13191,'DE-PARA'!B:D,3,0),VLOOKUP(I13191,'DE-PARA'!C:D,2,0)),"NÃO ENCONTRADO")</f>
        <v>Outras Saídas</v>
      </c>
      <c r="L13191" s="50" t="str">
        <f>VLOOKUP(K13191,'Base -Receita-Despesa'!$B:$AS,1,FALSE)</f>
        <v>Outras Saídas</v>
      </c>
    </row>
    <row r="13192" spans="1:12" x14ac:dyDescent="0.3">
      <c r="A13192" s="82" t="str">
        <f t="shared" si="412"/>
        <v>2019</v>
      </c>
      <c r="B13192" s="260" t="s">
        <v>2228</v>
      </c>
      <c r="C13192" s="261" t="s">
        <v>138</v>
      </c>
      <c r="D13192" s="74" t="str">
        <f t="shared" si="413"/>
        <v>abr/2019</v>
      </c>
      <c r="E13192" s="264">
        <v>43572</v>
      </c>
      <c r="F13192" s="260" t="s">
        <v>1261</v>
      </c>
      <c r="G13192" s="260" t="s">
        <v>2229</v>
      </c>
      <c r="H13192" s="265" t="s">
        <v>4381</v>
      </c>
      <c r="I13192" s="265" t="s">
        <v>135</v>
      </c>
      <c r="J13192" s="265">
        <v>-9.5</v>
      </c>
      <c r="K13192" s="83" t="str">
        <f>IFERROR(IFERROR(VLOOKUP(I13192,'DE-PARA'!B:D,3,0),VLOOKUP(I13192,'DE-PARA'!C:D,2,0)),"NÃO ENCONTRADO")</f>
        <v>Outras Saídas</v>
      </c>
      <c r="L13192" s="50" t="str">
        <f>VLOOKUP(K13192,'Base -Receita-Despesa'!$B:$AS,1,FALSE)</f>
        <v>Outras Saídas</v>
      </c>
    </row>
    <row r="13193" spans="1:12" x14ac:dyDescent="0.3">
      <c r="A13193" s="82" t="str">
        <f t="shared" si="412"/>
        <v>2019</v>
      </c>
      <c r="B13193" s="260" t="s">
        <v>2228</v>
      </c>
      <c r="C13193" s="261" t="s">
        <v>138</v>
      </c>
      <c r="D13193" s="74" t="str">
        <f t="shared" si="413"/>
        <v>abr/2019</v>
      </c>
      <c r="E13193" s="264">
        <v>43572</v>
      </c>
      <c r="F13193" s="260" t="s">
        <v>1261</v>
      </c>
      <c r="G13193" s="260" t="s">
        <v>2229</v>
      </c>
      <c r="H13193" s="265" t="s">
        <v>4381</v>
      </c>
      <c r="I13193" s="265" t="s">
        <v>135</v>
      </c>
      <c r="J13193" s="265">
        <v>-9.5</v>
      </c>
      <c r="K13193" s="83" t="str">
        <f>IFERROR(IFERROR(VLOOKUP(I13193,'DE-PARA'!B:D,3,0),VLOOKUP(I13193,'DE-PARA'!C:D,2,0)),"NÃO ENCONTRADO")</f>
        <v>Outras Saídas</v>
      </c>
      <c r="L13193" s="50" t="str">
        <f>VLOOKUP(K13193,'Base -Receita-Despesa'!$B:$AS,1,FALSE)</f>
        <v>Outras Saídas</v>
      </c>
    </row>
    <row r="13194" spans="1:12" x14ac:dyDescent="0.3">
      <c r="A13194" s="82" t="str">
        <f t="shared" si="412"/>
        <v>2019</v>
      </c>
      <c r="B13194" s="260" t="s">
        <v>2228</v>
      </c>
      <c r="C13194" s="261" t="s">
        <v>138</v>
      </c>
      <c r="D13194" s="74" t="str">
        <f t="shared" si="413"/>
        <v>abr/2019</v>
      </c>
      <c r="E13194" s="264">
        <v>43573</v>
      </c>
      <c r="F13194" s="263" t="s">
        <v>4412</v>
      </c>
      <c r="G13194" s="260" t="s">
        <v>2229</v>
      </c>
      <c r="H13194" s="267" t="s">
        <v>2845</v>
      </c>
      <c r="I13194" s="267" t="s">
        <v>130</v>
      </c>
      <c r="J13194" s="265">
        <v>-803.42</v>
      </c>
      <c r="K13194" s="83" t="str">
        <f>IFERROR(IFERROR(VLOOKUP(I13194,'DE-PARA'!B:D,3,0),VLOOKUP(I13194,'DE-PARA'!C:D,2,0)),"NÃO ENCONTRADO")</f>
        <v>Rescisões Trabalhistas</v>
      </c>
      <c r="L13194" s="50" t="str">
        <f>VLOOKUP(K13194,'Base -Receita-Despesa'!$B:$AS,1,FALSE)</f>
        <v>Rescisões Trabalhistas</v>
      </c>
    </row>
    <row r="13195" spans="1:12" x14ac:dyDescent="0.3">
      <c r="A13195" s="82" t="str">
        <f t="shared" si="412"/>
        <v>2019</v>
      </c>
      <c r="B13195" s="260" t="s">
        <v>2228</v>
      </c>
      <c r="C13195" s="261" t="s">
        <v>138</v>
      </c>
      <c r="D13195" s="74" t="str">
        <f t="shared" si="413"/>
        <v>abr/2019</v>
      </c>
      <c r="E13195" s="264">
        <v>43573</v>
      </c>
      <c r="F13195" s="263" t="s">
        <v>3376</v>
      </c>
      <c r="G13195" s="260" t="s">
        <v>2229</v>
      </c>
      <c r="H13195" s="267" t="s">
        <v>2845</v>
      </c>
      <c r="I13195" s="267" t="s">
        <v>130</v>
      </c>
      <c r="J13195" s="266">
        <v>-6672.69</v>
      </c>
      <c r="K13195" s="83" t="str">
        <f>IFERROR(IFERROR(VLOOKUP(I13195,'DE-PARA'!B:D,3,0),VLOOKUP(I13195,'DE-PARA'!C:D,2,0)),"NÃO ENCONTRADO")</f>
        <v>Rescisões Trabalhistas</v>
      </c>
      <c r="L13195" s="50" t="str">
        <f>VLOOKUP(K13195,'Base -Receita-Despesa'!$B:$AS,1,FALSE)</f>
        <v>Rescisões Trabalhistas</v>
      </c>
    </row>
    <row r="13196" spans="1:12" x14ac:dyDescent="0.3">
      <c r="A13196" s="82" t="str">
        <f t="shared" si="412"/>
        <v>2019</v>
      </c>
      <c r="B13196" s="260" t="s">
        <v>2228</v>
      </c>
      <c r="C13196" s="261" t="s">
        <v>138</v>
      </c>
      <c r="D13196" s="74" t="str">
        <f t="shared" si="413"/>
        <v>abr/2019</v>
      </c>
      <c r="E13196" s="264">
        <v>43573</v>
      </c>
      <c r="F13196" s="260" t="s">
        <v>1070</v>
      </c>
      <c r="G13196" s="260" t="s">
        <v>2229</v>
      </c>
      <c r="H13196" s="265" t="s">
        <v>1071</v>
      </c>
      <c r="I13196" s="265" t="s">
        <v>2237</v>
      </c>
      <c r="J13196" s="266">
        <v>5230.57</v>
      </c>
      <c r="K13196" s="83" t="str">
        <f>IFERROR(IFERROR(VLOOKUP(I13196,'DE-PARA'!B:D,3,0),VLOOKUP(I13196,'DE-PARA'!C:D,2,0)),"NÃO ENCONTRADO")</f>
        <v>Entrada Conta Aplicação (+)</v>
      </c>
      <c r="L13196" s="50" t="str">
        <f>VLOOKUP(K13196,'Base -Receita-Despesa'!$B:$AS,1,FALSE)</f>
        <v>ENTRADA CONTA APLICAÇÃO (+)</v>
      </c>
    </row>
    <row r="13197" spans="1:12" x14ac:dyDescent="0.3">
      <c r="A13197" s="82" t="str">
        <f t="shared" si="412"/>
        <v>2019</v>
      </c>
      <c r="B13197" s="260" t="s">
        <v>2228</v>
      </c>
      <c r="C13197" s="261" t="s">
        <v>138</v>
      </c>
      <c r="D13197" s="74" t="str">
        <f t="shared" si="413"/>
        <v>abr/2019</v>
      </c>
      <c r="E13197" s="264">
        <v>43573</v>
      </c>
      <c r="F13197" s="260" t="s">
        <v>1261</v>
      </c>
      <c r="G13197" s="260" t="s">
        <v>2229</v>
      </c>
      <c r="H13197" s="265" t="s">
        <v>4381</v>
      </c>
      <c r="I13197" s="265" t="s">
        <v>135</v>
      </c>
      <c r="J13197" s="265">
        <v>-9.5</v>
      </c>
      <c r="K13197" s="83" t="str">
        <f>IFERROR(IFERROR(VLOOKUP(I13197,'DE-PARA'!B:D,3,0),VLOOKUP(I13197,'DE-PARA'!C:D,2,0)),"NÃO ENCONTRADO")</f>
        <v>Outras Saídas</v>
      </c>
      <c r="L13197" s="50" t="str">
        <f>VLOOKUP(K13197,'Base -Receita-Despesa'!$B:$AS,1,FALSE)</f>
        <v>Outras Saídas</v>
      </c>
    </row>
    <row r="13198" spans="1:12" x14ac:dyDescent="0.3">
      <c r="A13198" s="82" t="str">
        <f t="shared" si="412"/>
        <v>2019</v>
      </c>
      <c r="B13198" s="260" t="s">
        <v>2228</v>
      </c>
      <c r="C13198" s="261" t="s">
        <v>138</v>
      </c>
      <c r="D13198" s="74" t="str">
        <f t="shared" si="413"/>
        <v>abr/2019</v>
      </c>
      <c r="E13198" s="264">
        <v>43579</v>
      </c>
      <c r="F13198" s="260" t="s">
        <v>131</v>
      </c>
      <c r="G13198" s="260" t="s">
        <v>2229</v>
      </c>
      <c r="H13198" s="265" t="s">
        <v>3131</v>
      </c>
      <c r="I13198" s="265" t="s">
        <v>133</v>
      </c>
      <c r="J13198" s="266">
        <v>-1679.23</v>
      </c>
      <c r="K13198" s="83" t="str">
        <f>IFERROR(IFERROR(VLOOKUP(I13198,'DE-PARA'!B:D,3,0),VLOOKUP(I13198,'DE-PARA'!C:D,2,0)),"NÃO ENCONTRADO")</f>
        <v>Pessoal</v>
      </c>
      <c r="L13198" s="50" t="str">
        <f>VLOOKUP(K13198,'Base -Receita-Despesa'!$B:$AS,1,FALSE)</f>
        <v>Pessoal</v>
      </c>
    </row>
    <row r="13199" spans="1:12" x14ac:dyDescent="0.3">
      <c r="A13199" s="82" t="str">
        <f t="shared" si="412"/>
        <v>2019</v>
      </c>
      <c r="B13199" s="260" t="s">
        <v>2228</v>
      </c>
      <c r="C13199" s="261" t="s">
        <v>138</v>
      </c>
      <c r="D13199" s="74" t="str">
        <f t="shared" si="413"/>
        <v>abr/2019</v>
      </c>
      <c r="E13199" s="264">
        <v>43579</v>
      </c>
      <c r="F13199" s="260" t="s">
        <v>1070</v>
      </c>
      <c r="G13199" s="260" t="s">
        <v>2229</v>
      </c>
      <c r="H13199" s="265" t="s">
        <v>1071</v>
      </c>
      <c r="I13199" s="265" t="s">
        <v>2237</v>
      </c>
      <c r="J13199" s="266">
        <v>2320.5100000000002</v>
      </c>
      <c r="K13199" s="83" t="str">
        <f>IFERROR(IFERROR(VLOOKUP(I13199,'DE-PARA'!B:D,3,0),VLOOKUP(I13199,'DE-PARA'!C:D,2,0)),"NÃO ENCONTRADO")</f>
        <v>Entrada Conta Aplicação (+)</v>
      </c>
      <c r="L13199" s="50" t="str">
        <f>VLOOKUP(K13199,'Base -Receita-Despesa'!$B:$AS,1,FALSE)</f>
        <v>ENTRADA CONTA APLICAÇÃO (+)</v>
      </c>
    </row>
    <row r="13200" spans="1:12" x14ac:dyDescent="0.3">
      <c r="A13200" s="82" t="str">
        <f t="shared" si="412"/>
        <v>2019</v>
      </c>
      <c r="B13200" s="260" t="s">
        <v>2228</v>
      </c>
      <c r="C13200" s="261" t="s">
        <v>138</v>
      </c>
      <c r="D13200" s="74" t="str">
        <f t="shared" si="413"/>
        <v>abr/2019</v>
      </c>
      <c r="E13200" s="264">
        <v>43579</v>
      </c>
      <c r="F13200" s="260">
        <v>9159</v>
      </c>
      <c r="G13200" s="260" t="s">
        <v>2229</v>
      </c>
      <c r="H13200" s="265" t="s">
        <v>2683</v>
      </c>
      <c r="I13200" s="265" t="s">
        <v>2188</v>
      </c>
      <c r="J13200" s="265">
        <v>-285</v>
      </c>
      <c r="K13200" s="83" t="str">
        <f>IFERROR(IFERROR(VLOOKUP(I13200,'DE-PARA'!B:D,3,0),VLOOKUP(I13200,'DE-PARA'!C:D,2,0)),"NÃO ENCONTRADO")</f>
        <v>Materiais</v>
      </c>
      <c r="L13200" s="50" t="str">
        <f>VLOOKUP(K13200,'Base -Receita-Despesa'!$B:$AS,1,FALSE)</f>
        <v>Materiais</v>
      </c>
    </row>
    <row r="13201" spans="1:12" x14ac:dyDescent="0.3">
      <c r="A13201" s="82" t="str">
        <f t="shared" si="412"/>
        <v>2019</v>
      </c>
      <c r="B13201" s="260" t="s">
        <v>2228</v>
      </c>
      <c r="C13201" s="261" t="s">
        <v>138</v>
      </c>
      <c r="D13201" s="74" t="str">
        <f t="shared" si="413"/>
        <v>abr/2019</v>
      </c>
      <c r="E13201" s="264">
        <v>43579</v>
      </c>
      <c r="F13201" s="260">
        <v>9159</v>
      </c>
      <c r="G13201" s="260" t="s">
        <v>2229</v>
      </c>
      <c r="H13201" s="265" t="s">
        <v>2683</v>
      </c>
      <c r="I13201" s="265" t="s">
        <v>562</v>
      </c>
      <c r="J13201" s="265">
        <v>-53.28</v>
      </c>
      <c r="K13201" s="83" t="str">
        <f>IFERROR(IFERROR(VLOOKUP(I13201,'DE-PARA'!B:D,3,0),VLOOKUP(I13201,'DE-PARA'!C:D,2,0)),"NÃO ENCONTRADO")</f>
        <v>Outras Saídas</v>
      </c>
      <c r="L13201" s="50" t="str">
        <f>VLOOKUP(K13201,'Base -Receita-Despesa'!$B:$AS,1,FALSE)</f>
        <v>Outras Saídas</v>
      </c>
    </row>
    <row r="13202" spans="1:12" x14ac:dyDescent="0.3">
      <c r="A13202" s="82" t="str">
        <f t="shared" si="412"/>
        <v>2019</v>
      </c>
      <c r="B13202" s="260" t="s">
        <v>2228</v>
      </c>
      <c r="C13202" s="261" t="s">
        <v>138</v>
      </c>
      <c r="D13202" s="74" t="str">
        <f t="shared" si="413"/>
        <v>abr/2019</v>
      </c>
      <c r="E13202" s="264">
        <v>43579</v>
      </c>
      <c r="F13202" s="260">
        <v>9320</v>
      </c>
      <c r="G13202" s="260" t="s">
        <v>2229</v>
      </c>
      <c r="H13202" s="265" t="s">
        <v>2683</v>
      </c>
      <c r="I13202" s="265" t="s">
        <v>2188</v>
      </c>
      <c r="J13202" s="265">
        <v>-303</v>
      </c>
      <c r="K13202" s="83" t="str">
        <f>IFERROR(IFERROR(VLOOKUP(I13202,'DE-PARA'!B:D,3,0),VLOOKUP(I13202,'DE-PARA'!C:D,2,0)),"NÃO ENCONTRADO")</f>
        <v>Materiais</v>
      </c>
      <c r="L13202" s="50" t="str">
        <f>VLOOKUP(K13202,'Base -Receita-Despesa'!$B:$AS,1,FALSE)</f>
        <v>Materiais</v>
      </c>
    </row>
    <row r="13203" spans="1:12" x14ac:dyDescent="0.3">
      <c r="A13203" s="82" t="str">
        <f t="shared" si="412"/>
        <v>2019</v>
      </c>
      <c r="B13203" s="260" t="s">
        <v>2228</v>
      </c>
      <c r="C13203" s="261" t="s">
        <v>138</v>
      </c>
      <c r="D13203" s="74" t="str">
        <f t="shared" si="413"/>
        <v>abr/2019</v>
      </c>
      <c r="E13203" s="264">
        <v>43580</v>
      </c>
      <c r="F13203" s="260" t="s">
        <v>3376</v>
      </c>
      <c r="G13203" s="260" t="s">
        <v>2229</v>
      </c>
      <c r="H13203" s="265" t="s">
        <v>4495</v>
      </c>
      <c r="I13203" s="265" t="s">
        <v>130</v>
      </c>
      <c r="J13203" s="266">
        <v>-1742.83</v>
      </c>
      <c r="K13203" s="83" t="str">
        <f>IFERROR(IFERROR(VLOOKUP(I13203,'DE-PARA'!B:D,3,0),VLOOKUP(I13203,'DE-PARA'!C:D,2,0)),"NÃO ENCONTRADO")</f>
        <v>Rescisões Trabalhistas</v>
      </c>
      <c r="L13203" s="50" t="str">
        <f>VLOOKUP(K13203,'Base -Receita-Despesa'!$B:$AS,1,FALSE)</f>
        <v>Rescisões Trabalhistas</v>
      </c>
    </row>
    <row r="13204" spans="1:12" x14ac:dyDescent="0.3">
      <c r="A13204" s="82" t="str">
        <f t="shared" si="412"/>
        <v>2019</v>
      </c>
      <c r="B13204" s="260" t="s">
        <v>2228</v>
      </c>
      <c r="C13204" s="261" t="s">
        <v>138</v>
      </c>
      <c r="D13204" s="74" t="str">
        <f t="shared" si="413"/>
        <v>abr/2019</v>
      </c>
      <c r="E13204" s="264">
        <v>43580</v>
      </c>
      <c r="F13204" s="260" t="s">
        <v>1070</v>
      </c>
      <c r="G13204" s="260" t="s">
        <v>2229</v>
      </c>
      <c r="H13204" s="265" t="s">
        <v>1071</v>
      </c>
      <c r="I13204" s="265" t="s">
        <v>2237</v>
      </c>
      <c r="J13204" s="266">
        <v>1742.83</v>
      </c>
      <c r="K13204" s="83" t="str">
        <f>IFERROR(IFERROR(VLOOKUP(I13204,'DE-PARA'!B:D,3,0),VLOOKUP(I13204,'DE-PARA'!C:D,2,0)),"NÃO ENCONTRADO")</f>
        <v>Entrada Conta Aplicação (+)</v>
      </c>
      <c r="L13204" s="50" t="str">
        <f>VLOOKUP(K13204,'Base -Receita-Despesa'!$B:$AS,1,FALSE)</f>
        <v>ENTRADA CONTA APLICAÇÃO (+)</v>
      </c>
    </row>
    <row r="13205" spans="1:12" x14ac:dyDescent="0.3">
      <c r="A13205" s="82" t="str">
        <f t="shared" si="412"/>
        <v>2019</v>
      </c>
      <c r="B13205" s="260" t="s">
        <v>2240</v>
      </c>
      <c r="C13205" s="261" t="s">
        <v>138</v>
      </c>
      <c r="D13205" s="74" t="str">
        <f t="shared" si="413"/>
        <v>abr/2019</v>
      </c>
      <c r="E13205" s="264">
        <v>43585</v>
      </c>
      <c r="F13205" s="260" t="s">
        <v>4374</v>
      </c>
      <c r="G13205" s="260" t="s">
        <v>2229</v>
      </c>
      <c r="H13205" s="265" t="s">
        <v>72</v>
      </c>
      <c r="I13205" s="265" t="s">
        <v>1064</v>
      </c>
      <c r="J13205" s="266">
        <v>-1000000</v>
      </c>
      <c r="K13205" s="83" t="str">
        <f>IFERROR(IFERROR(VLOOKUP(I13205,'DE-PARA'!B:D,3,0),VLOOKUP(I13205,'DE-PARA'!C:D,2,0)),"NÃO ENCONTRADO")</f>
        <v>Saídas Da C/A Por Regates (-)</v>
      </c>
      <c r="L13205" s="50" t="str">
        <f>VLOOKUP(K13205,'Base -Receita-Despesa'!$B:$AS,1,FALSE)</f>
        <v>SAÍDAS DA C/A POR REGATES (-)</v>
      </c>
    </row>
    <row r="13206" spans="1:12" x14ac:dyDescent="0.3">
      <c r="A13206" s="82" t="str">
        <f t="shared" si="412"/>
        <v>2019</v>
      </c>
      <c r="B13206" s="260" t="s">
        <v>2240</v>
      </c>
      <c r="C13206" s="261" t="s">
        <v>138</v>
      </c>
      <c r="D13206" s="74" t="str">
        <f t="shared" si="413"/>
        <v>abr/2019</v>
      </c>
      <c r="E13206" s="264">
        <v>43585</v>
      </c>
      <c r="F13206" s="260" t="s">
        <v>161</v>
      </c>
      <c r="G13206" s="260" t="s">
        <v>2229</v>
      </c>
      <c r="H13206" s="265" t="s">
        <v>161</v>
      </c>
      <c r="I13206" s="265" t="s">
        <v>2168</v>
      </c>
      <c r="J13206" s="266">
        <v>832784.97</v>
      </c>
      <c r="K13206" s="83" t="str">
        <f>IFERROR(IFERROR(VLOOKUP(I13206,'DE-PARA'!B:D,3,0),VLOOKUP(I13206,'DE-PARA'!C:D,2,0)),"NÃO ENCONTRADO")</f>
        <v>Repasses Contrato de Gestão</v>
      </c>
      <c r="L13206" s="50" t="str">
        <f>VLOOKUP(K13206,'Base -Receita-Despesa'!$B:$AS,1,FALSE)</f>
        <v>Repasses Contrato de Gestão</v>
      </c>
    </row>
    <row r="13207" spans="1:12" x14ac:dyDescent="0.3">
      <c r="A13207" s="82" t="str">
        <f t="shared" si="412"/>
        <v>2019</v>
      </c>
      <c r="B13207" s="260" t="s">
        <v>2240</v>
      </c>
      <c r="C13207" s="261" t="s">
        <v>138</v>
      </c>
      <c r="D13207" s="74" t="str">
        <f t="shared" si="413"/>
        <v>abr/2019</v>
      </c>
      <c r="E13207" s="264">
        <v>43585</v>
      </c>
      <c r="F13207" s="260" t="s">
        <v>161</v>
      </c>
      <c r="G13207" s="260" t="s">
        <v>2229</v>
      </c>
      <c r="H13207" s="265" t="s">
        <v>161</v>
      </c>
      <c r="I13207" s="265" t="s">
        <v>2168</v>
      </c>
      <c r="J13207" s="266">
        <v>724160.84</v>
      </c>
      <c r="K13207" s="83" t="str">
        <f>IFERROR(IFERROR(VLOOKUP(I13207,'DE-PARA'!B:D,3,0),VLOOKUP(I13207,'DE-PARA'!C:D,2,0)),"NÃO ENCONTRADO")</f>
        <v>Repasses Contrato de Gestão</v>
      </c>
      <c r="L13207" s="50" t="str">
        <f>VLOOKUP(K13207,'Base -Receita-Despesa'!$B:$AS,1,FALSE)</f>
        <v>Repasses Contrato de Gestão</v>
      </c>
    </row>
    <row r="13208" spans="1:12" x14ac:dyDescent="0.3">
      <c r="A13208" s="82" t="str">
        <f t="shared" si="412"/>
        <v>2019</v>
      </c>
      <c r="B13208" s="260" t="s">
        <v>2240</v>
      </c>
      <c r="C13208" s="261" t="s">
        <v>138</v>
      </c>
      <c r="D13208" s="74" t="str">
        <f t="shared" si="413"/>
        <v>abr/2019</v>
      </c>
      <c r="E13208" s="264">
        <v>43585</v>
      </c>
      <c r="F13208" s="260" t="s">
        <v>1061</v>
      </c>
      <c r="G13208" s="260" t="s">
        <v>2229</v>
      </c>
      <c r="H13208" s="265" t="s">
        <v>4370</v>
      </c>
      <c r="I13208" s="265" t="s">
        <v>126</v>
      </c>
      <c r="J13208" s="266">
        <v>-500000</v>
      </c>
      <c r="K13208" s="83" t="str">
        <f>IFERROR(IFERROR(VLOOKUP(I13208,'DE-PARA'!B:D,3,0),VLOOKUP(I13208,'DE-PARA'!C:D,2,0)),"NÃO ENCONTRADO")</f>
        <v>TEV – Transferências Entre Contas (Entradas)</v>
      </c>
      <c r="L13208" s="50" t="str">
        <f>VLOOKUP(K13208,'Base -Receita-Despesa'!$B:$AS,1,FALSE)</f>
        <v>TEV – Transferências Entre Contas (Entradas)</v>
      </c>
    </row>
    <row r="13209" spans="1:12" x14ac:dyDescent="0.3">
      <c r="A13209" s="82" t="str">
        <f t="shared" si="412"/>
        <v>2019</v>
      </c>
      <c r="B13209" s="260" t="s">
        <v>2228</v>
      </c>
      <c r="C13209" s="261" t="s">
        <v>138</v>
      </c>
      <c r="D13209" s="74" t="str">
        <f t="shared" si="413"/>
        <v>abr/2019</v>
      </c>
      <c r="E13209" s="264">
        <v>43585</v>
      </c>
      <c r="F13209" s="260" t="s">
        <v>159</v>
      </c>
      <c r="G13209" s="260" t="s">
        <v>2229</v>
      </c>
      <c r="H13209" s="265" t="s">
        <v>4496</v>
      </c>
      <c r="I13209" s="265" t="s">
        <v>160</v>
      </c>
      <c r="J13209" s="265">
        <v>15.2</v>
      </c>
      <c r="K13209" s="83" t="str">
        <f>IFERROR(IFERROR(VLOOKUP(I13209,'DE-PARA'!B:D,3,0),VLOOKUP(I13209,'DE-PARA'!C:D,2,0)),"NÃO ENCONTRADO")</f>
        <v>Outras Saídas</v>
      </c>
      <c r="L13209" s="50" t="str">
        <f>VLOOKUP(K13209,'Base -Receita-Despesa'!$B:$AS,1,FALSE)</f>
        <v>Outras Saídas</v>
      </c>
    </row>
    <row r="13210" spans="1:12" x14ac:dyDescent="0.3">
      <c r="A13210" s="82" t="str">
        <f t="shared" si="412"/>
        <v>2019</v>
      </c>
      <c r="B13210" s="260" t="s">
        <v>2228</v>
      </c>
      <c r="C13210" s="261" t="s">
        <v>138</v>
      </c>
      <c r="D13210" s="74" t="str">
        <f t="shared" si="413"/>
        <v>abr/2019</v>
      </c>
      <c r="E13210" s="264">
        <v>43585</v>
      </c>
      <c r="F13210" s="260" t="s">
        <v>250</v>
      </c>
      <c r="G13210" s="260" t="s">
        <v>2229</v>
      </c>
      <c r="H13210" s="265" t="s">
        <v>4497</v>
      </c>
      <c r="I13210" s="265" t="s">
        <v>2171</v>
      </c>
      <c r="J13210" s="265">
        <v>17.12</v>
      </c>
      <c r="K13210" s="83" t="str">
        <f>IFERROR(IFERROR(VLOOKUP(I13210,'DE-PARA'!B:D,3,0),VLOOKUP(I13210,'DE-PARA'!C:D,2,0)),"NÃO ENCONTRADO")</f>
        <v>Rendimentos sobre Aplicações Financeiras</v>
      </c>
      <c r="L13210" s="50" t="str">
        <f>VLOOKUP(K13210,'Base -Receita-Despesa'!$B:$AS,1,FALSE)</f>
        <v>Rendimentos sobre Aplicações Financeiras</v>
      </c>
    </row>
    <row r="13211" spans="1:12" x14ac:dyDescent="0.3">
      <c r="A13211" s="82" t="str">
        <f t="shared" si="412"/>
        <v>2019</v>
      </c>
      <c r="B13211" s="260" t="s">
        <v>2228</v>
      </c>
      <c r="C13211" s="261" t="s">
        <v>138</v>
      </c>
      <c r="D13211" s="74" t="str">
        <f t="shared" si="413"/>
        <v>abr/2019</v>
      </c>
      <c r="E13211" s="264">
        <v>43585</v>
      </c>
      <c r="F13211" s="260" t="s">
        <v>1061</v>
      </c>
      <c r="G13211" s="260" t="s">
        <v>2229</v>
      </c>
      <c r="H13211" s="265" t="s">
        <v>4370</v>
      </c>
      <c r="I13211" s="265" t="s">
        <v>126</v>
      </c>
      <c r="J13211" s="266">
        <v>500000</v>
      </c>
      <c r="K13211" s="83" t="str">
        <f>IFERROR(IFERROR(VLOOKUP(I13211,'DE-PARA'!B:D,3,0),VLOOKUP(I13211,'DE-PARA'!C:D,2,0)),"NÃO ENCONTRADO")</f>
        <v>TEV – Transferências Entre Contas (Entradas)</v>
      </c>
      <c r="L13211" s="50" t="str">
        <f>VLOOKUP(K13211,'Base -Receita-Despesa'!$B:$AS,1,FALSE)</f>
        <v>TEV – Transferências Entre Contas (Entradas)</v>
      </c>
    </row>
    <row r="13212" spans="1:12" x14ac:dyDescent="0.3">
      <c r="A13212" s="82" t="str">
        <f t="shared" si="412"/>
        <v>2019</v>
      </c>
      <c r="B13212" s="260" t="s">
        <v>2240</v>
      </c>
      <c r="C13212" s="261" t="s">
        <v>138</v>
      </c>
      <c r="D13212" s="74" t="str">
        <f t="shared" si="413"/>
        <v>mai/2019</v>
      </c>
      <c r="E13212" s="264">
        <v>43587</v>
      </c>
      <c r="F13212" s="260" t="s">
        <v>1070</v>
      </c>
      <c r="G13212" s="260" t="s">
        <v>2229</v>
      </c>
      <c r="H13212" s="265" t="s">
        <v>1071</v>
      </c>
      <c r="I13212" s="265" t="s">
        <v>2237</v>
      </c>
      <c r="J13212" s="266">
        <v>1000000</v>
      </c>
      <c r="K13212" s="83" t="str">
        <f>IFERROR(IFERROR(VLOOKUP(I13212,'DE-PARA'!B:D,3,0),VLOOKUP(I13212,'DE-PARA'!C:D,2,0)),"NÃO ENCONTRADO")</f>
        <v>Entrada Conta Aplicação (+)</v>
      </c>
      <c r="L13212" s="50" t="str">
        <f>VLOOKUP(K13212,'Base -Receita-Despesa'!$B:$AS,1,FALSE)</f>
        <v>ENTRADA CONTA APLICAÇÃO (+)</v>
      </c>
    </row>
    <row r="13213" spans="1:12" x14ac:dyDescent="0.3">
      <c r="A13213" s="82" t="str">
        <f t="shared" si="412"/>
        <v>2019</v>
      </c>
      <c r="B13213" s="260" t="s">
        <v>2240</v>
      </c>
      <c r="C13213" s="261" t="s">
        <v>138</v>
      </c>
      <c r="D13213" s="74" t="str">
        <f t="shared" si="413"/>
        <v>mai/2019</v>
      </c>
      <c r="E13213" s="264">
        <v>43587</v>
      </c>
      <c r="F13213" s="260" t="s">
        <v>1061</v>
      </c>
      <c r="G13213" s="260" t="s">
        <v>2229</v>
      </c>
      <c r="H13213" s="265" t="s">
        <v>4370</v>
      </c>
      <c r="I13213" s="265" t="s">
        <v>126</v>
      </c>
      <c r="J13213" s="266">
        <v>-556945.81000000006</v>
      </c>
      <c r="K13213" s="83" t="str">
        <f>IFERROR(IFERROR(VLOOKUP(I13213,'DE-PARA'!B:D,3,0),VLOOKUP(I13213,'DE-PARA'!C:D,2,0)),"NÃO ENCONTRADO")</f>
        <v>TEV – Transferências Entre Contas (Entradas)</v>
      </c>
      <c r="L13213" s="50" t="str">
        <f>VLOOKUP(K13213,'Base -Receita-Despesa'!$B:$AS,1,FALSE)</f>
        <v>TEV – Transferências Entre Contas (Entradas)</v>
      </c>
    </row>
    <row r="13214" spans="1:12" x14ac:dyDescent="0.3">
      <c r="A13214" s="82" t="str">
        <f t="shared" si="412"/>
        <v>2019</v>
      </c>
      <c r="B13214" s="260" t="s">
        <v>2240</v>
      </c>
      <c r="C13214" s="261" t="s">
        <v>138</v>
      </c>
      <c r="D13214" s="74" t="str">
        <f t="shared" si="413"/>
        <v>mai/2019</v>
      </c>
      <c r="E13214" s="264">
        <v>43587</v>
      </c>
      <c r="F13214" s="260" t="s">
        <v>1061</v>
      </c>
      <c r="G13214" s="260" t="s">
        <v>2229</v>
      </c>
      <c r="H13214" s="265" t="s">
        <v>4370</v>
      </c>
      <c r="I13214" s="265" t="s">
        <v>126</v>
      </c>
      <c r="J13214" s="266">
        <v>-500000</v>
      </c>
      <c r="K13214" s="83" t="str">
        <f>IFERROR(IFERROR(VLOOKUP(I13214,'DE-PARA'!B:D,3,0),VLOOKUP(I13214,'DE-PARA'!C:D,2,0)),"NÃO ENCONTRADO")</f>
        <v>TEV – Transferências Entre Contas (Entradas)</v>
      </c>
      <c r="L13214" s="50" t="str">
        <f>VLOOKUP(K13214,'Base -Receita-Despesa'!$B:$AS,1,FALSE)</f>
        <v>TEV – Transferências Entre Contas (Entradas)</v>
      </c>
    </row>
    <row r="13215" spans="1:12" x14ac:dyDescent="0.3">
      <c r="A13215" s="82" t="str">
        <f t="shared" si="412"/>
        <v>2019</v>
      </c>
      <c r="B13215" s="260" t="s">
        <v>2228</v>
      </c>
      <c r="C13215" s="261" t="s">
        <v>138</v>
      </c>
      <c r="D13215" s="74" t="str">
        <f t="shared" si="413"/>
        <v>mai/2019</v>
      </c>
      <c r="E13215" s="264">
        <v>43587</v>
      </c>
      <c r="F13215" s="260" t="s">
        <v>4374</v>
      </c>
      <c r="G13215" s="260" t="s">
        <v>2229</v>
      </c>
      <c r="H13215" s="265" t="s">
        <v>72</v>
      </c>
      <c r="I13215" s="265" t="s">
        <v>1064</v>
      </c>
      <c r="J13215" s="266">
        <v>-1355000</v>
      </c>
      <c r="K13215" s="83" t="str">
        <f>IFERROR(IFERROR(VLOOKUP(I13215,'DE-PARA'!B:D,3,0),VLOOKUP(I13215,'DE-PARA'!C:D,2,0)),"NÃO ENCONTRADO")</f>
        <v>Saídas Da C/A Por Regates (-)</v>
      </c>
      <c r="L13215" s="50" t="str">
        <f>VLOOKUP(K13215,'Base -Receita-Despesa'!$B:$AS,1,FALSE)</f>
        <v>SAÍDAS DA C/A POR REGATES (-)</v>
      </c>
    </row>
    <row r="13216" spans="1:12" x14ac:dyDescent="0.3">
      <c r="A13216" s="82" t="str">
        <f t="shared" si="412"/>
        <v>2019</v>
      </c>
      <c r="B13216" s="260" t="s">
        <v>2228</v>
      </c>
      <c r="C13216" s="261" t="s">
        <v>138</v>
      </c>
      <c r="D13216" s="74" t="str">
        <f t="shared" si="413"/>
        <v>mai/2019</v>
      </c>
      <c r="E13216" s="264">
        <v>43587</v>
      </c>
      <c r="F13216" s="260" t="s">
        <v>4498</v>
      </c>
      <c r="G13216" s="260" t="s">
        <v>2229</v>
      </c>
      <c r="H13216" s="265" t="s">
        <v>4498</v>
      </c>
      <c r="I13216" s="265" t="s">
        <v>141</v>
      </c>
      <c r="J13216" s="266">
        <v>-31371.64</v>
      </c>
      <c r="K13216" s="83" t="str">
        <f>IFERROR(IFERROR(VLOOKUP(I13216,'DE-PARA'!B:D,3,0),VLOOKUP(I13216,'DE-PARA'!C:D,2,0)),"NÃO ENCONTRADO")</f>
        <v>Pessoal</v>
      </c>
      <c r="L13216" s="50" t="str">
        <f>VLOOKUP(K13216,'Base -Receita-Despesa'!$B:$AS,1,FALSE)</f>
        <v>Pessoal</v>
      </c>
    </row>
    <row r="13217" spans="1:12" x14ac:dyDescent="0.3">
      <c r="A13217" s="82" t="str">
        <f t="shared" si="412"/>
        <v>2019</v>
      </c>
      <c r="B13217" s="260" t="s">
        <v>2228</v>
      </c>
      <c r="C13217" s="261" t="s">
        <v>138</v>
      </c>
      <c r="D13217" s="74" t="str">
        <f t="shared" si="413"/>
        <v>mai/2019</v>
      </c>
      <c r="E13217" s="264">
        <v>43587</v>
      </c>
      <c r="F13217" s="260" t="s">
        <v>159</v>
      </c>
      <c r="G13217" s="260" t="s">
        <v>2229</v>
      </c>
      <c r="H13217" s="265" t="s">
        <v>4499</v>
      </c>
      <c r="I13217" s="265" t="s">
        <v>160</v>
      </c>
      <c r="J13217" s="266">
        <v>-2000</v>
      </c>
      <c r="K13217" s="83" t="str">
        <f>IFERROR(IFERROR(VLOOKUP(I13217,'DE-PARA'!B:D,3,0),VLOOKUP(I13217,'DE-PARA'!C:D,2,0)),"NÃO ENCONTRADO")</f>
        <v>Outras Saídas</v>
      </c>
      <c r="L13217" s="50" t="str">
        <f>VLOOKUP(K13217,'Base -Receita-Despesa'!$B:$AS,1,FALSE)</f>
        <v>Outras Saídas</v>
      </c>
    </row>
    <row r="13218" spans="1:12" x14ac:dyDescent="0.3">
      <c r="A13218" s="82" t="str">
        <f t="shared" si="412"/>
        <v>2019</v>
      </c>
      <c r="B13218" s="260" t="s">
        <v>2228</v>
      </c>
      <c r="C13218" s="261" t="s">
        <v>138</v>
      </c>
      <c r="D13218" s="74" t="str">
        <f t="shared" si="413"/>
        <v>mai/2019</v>
      </c>
      <c r="E13218" s="264">
        <v>43587</v>
      </c>
      <c r="F13218" s="260">
        <v>1923004</v>
      </c>
      <c r="G13218" s="260" t="s">
        <v>2229</v>
      </c>
      <c r="H13218" s="265" t="s">
        <v>3364</v>
      </c>
      <c r="I13218" s="265" t="s">
        <v>846</v>
      </c>
      <c r="J13218" s="265">
        <v>-380.7</v>
      </c>
      <c r="K13218" s="83" t="str">
        <f>IFERROR(IFERROR(VLOOKUP(I13218,'DE-PARA'!B:D,3,0),VLOOKUP(I13218,'DE-PARA'!C:D,2,0)),"NÃO ENCONTRADO")</f>
        <v>Pessoal</v>
      </c>
      <c r="L13218" s="50" t="str">
        <f>VLOOKUP(K13218,'Base -Receita-Despesa'!$B:$AS,1,FALSE)</f>
        <v>Pessoal</v>
      </c>
    </row>
    <row r="13219" spans="1:12" x14ac:dyDescent="0.3">
      <c r="A13219" s="82" t="str">
        <f t="shared" si="412"/>
        <v>2019</v>
      </c>
      <c r="B13219" s="260" t="s">
        <v>2228</v>
      </c>
      <c r="C13219" s="261" t="s">
        <v>138</v>
      </c>
      <c r="D13219" s="74" t="str">
        <f t="shared" si="413"/>
        <v>mai/2019</v>
      </c>
      <c r="E13219" s="264">
        <v>43587</v>
      </c>
      <c r="F13219" s="260">
        <v>2854836523</v>
      </c>
      <c r="G13219" s="260" t="s">
        <v>2229</v>
      </c>
      <c r="H13219" s="265" t="s">
        <v>3631</v>
      </c>
      <c r="I13219" s="265" t="s">
        <v>155</v>
      </c>
      <c r="J13219" s="266">
        <v>-4289.1099999999997</v>
      </c>
      <c r="K13219" s="83" t="str">
        <f>IFERROR(IFERROR(VLOOKUP(I13219,'DE-PARA'!B:D,3,0),VLOOKUP(I13219,'DE-PARA'!C:D,2,0)),"NÃO ENCONTRADO")</f>
        <v>Concessionárias (água, luz e telefone)</v>
      </c>
      <c r="L13219" s="50" t="str">
        <f>VLOOKUP(K13219,'Base -Receita-Despesa'!$B:$AS,1,FALSE)</f>
        <v>Concessionárias (água, luz e telefone)</v>
      </c>
    </row>
    <row r="13220" spans="1:12" x14ac:dyDescent="0.3">
      <c r="A13220" s="82" t="str">
        <f t="shared" si="412"/>
        <v>2019</v>
      </c>
      <c r="B13220" s="260" t="s">
        <v>2228</v>
      </c>
      <c r="C13220" s="261" t="s">
        <v>138</v>
      </c>
      <c r="D13220" s="74" t="str">
        <f t="shared" si="413"/>
        <v>mai/2019</v>
      </c>
      <c r="E13220" s="264">
        <v>43587</v>
      </c>
      <c r="F13220" s="260">
        <v>2854836523</v>
      </c>
      <c r="G13220" s="260" t="s">
        <v>2229</v>
      </c>
      <c r="H13220" s="265" t="s">
        <v>3631</v>
      </c>
      <c r="I13220" s="265" t="s">
        <v>562</v>
      </c>
      <c r="J13220" s="265">
        <v>-89.71</v>
      </c>
      <c r="K13220" s="83" t="str">
        <f>IFERROR(IFERROR(VLOOKUP(I13220,'DE-PARA'!B:D,3,0),VLOOKUP(I13220,'DE-PARA'!C:D,2,0)),"NÃO ENCONTRADO")</f>
        <v>Outras Saídas</v>
      </c>
      <c r="L13220" s="50" t="str">
        <f>VLOOKUP(K13220,'Base -Receita-Despesa'!$B:$AS,1,FALSE)</f>
        <v>Outras Saídas</v>
      </c>
    </row>
    <row r="13221" spans="1:12" x14ac:dyDescent="0.3">
      <c r="A13221" s="82" t="str">
        <f t="shared" si="412"/>
        <v>2019</v>
      </c>
      <c r="B13221" s="260" t="s">
        <v>2228</v>
      </c>
      <c r="C13221" s="261" t="s">
        <v>138</v>
      </c>
      <c r="D13221" s="74" t="str">
        <f t="shared" si="413"/>
        <v>mai/2019</v>
      </c>
      <c r="E13221" s="264">
        <v>43587</v>
      </c>
      <c r="F13221" s="260" t="s">
        <v>1061</v>
      </c>
      <c r="G13221" s="260" t="s">
        <v>2229</v>
      </c>
      <c r="H13221" s="265" t="s">
        <v>4370</v>
      </c>
      <c r="I13221" s="265" t="s">
        <v>126</v>
      </c>
      <c r="J13221" s="266">
        <v>556945.81000000006</v>
      </c>
      <c r="K13221" s="83" t="str">
        <f>IFERROR(IFERROR(VLOOKUP(I13221,'DE-PARA'!B:D,3,0),VLOOKUP(I13221,'DE-PARA'!C:D,2,0)),"NÃO ENCONTRADO")</f>
        <v>TEV – Transferências Entre Contas (Entradas)</v>
      </c>
      <c r="L13221" s="50" t="str">
        <f>VLOOKUP(K13221,'Base -Receita-Despesa'!$B:$AS,1,FALSE)</f>
        <v>TEV – Transferências Entre Contas (Entradas)</v>
      </c>
    </row>
    <row r="13222" spans="1:12" x14ac:dyDescent="0.3">
      <c r="A13222" s="82" t="str">
        <f t="shared" si="412"/>
        <v>2019</v>
      </c>
      <c r="B13222" s="260" t="s">
        <v>2228</v>
      </c>
      <c r="C13222" s="261" t="s">
        <v>138</v>
      </c>
      <c r="D13222" s="74" t="str">
        <f t="shared" si="413"/>
        <v>mai/2019</v>
      </c>
      <c r="E13222" s="264">
        <v>43587</v>
      </c>
      <c r="F13222" s="260" t="s">
        <v>1061</v>
      </c>
      <c r="G13222" s="260" t="s">
        <v>2229</v>
      </c>
      <c r="H13222" s="265" t="s">
        <v>4370</v>
      </c>
      <c r="I13222" s="265" t="s">
        <v>126</v>
      </c>
      <c r="J13222" s="266">
        <v>500000</v>
      </c>
      <c r="K13222" s="83" t="str">
        <f>IFERROR(IFERROR(VLOOKUP(I13222,'DE-PARA'!B:D,3,0),VLOOKUP(I13222,'DE-PARA'!C:D,2,0)),"NÃO ENCONTRADO")</f>
        <v>TEV – Transferências Entre Contas (Entradas)</v>
      </c>
      <c r="L13222" s="50" t="str">
        <f>VLOOKUP(K13222,'Base -Receita-Despesa'!$B:$AS,1,FALSE)</f>
        <v>TEV – Transferências Entre Contas (Entradas)</v>
      </c>
    </row>
    <row r="13223" spans="1:12" x14ac:dyDescent="0.3">
      <c r="A13223" s="82" t="str">
        <f t="shared" si="412"/>
        <v>2019</v>
      </c>
      <c r="B13223" s="260" t="s">
        <v>2240</v>
      </c>
      <c r="C13223" s="261" t="s">
        <v>138</v>
      </c>
      <c r="D13223" s="74" t="str">
        <f t="shared" si="413"/>
        <v>mai/2019</v>
      </c>
      <c r="E13223" s="264">
        <v>43588</v>
      </c>
      <c r="F13223" s="260" t="s">
        <v>1070</v>
      </c>
      <c r="G13223" s="260" t="s">
        <v>2229</v>
      </c>
      <c r="H13223" s="265" t="s">
        <v>1071</v>
      </c>
      <c r="I13223" s="265" t="s">
        <v>2237</v>
      </c>
      <c r="J13223" s="265">
        <v>1.5</v>
      </c>
      <c r="K13223" s="83" t="str">
        <f>IFERROR(IFERROR(VLOOKUP(I13223,'DE-PARA'!B:D,3,0),VLOOKUP(I13223,'DE-PARA'!C:D,2,0)),"NÃO ENCONTRADO")</f>
        <v>Entrada Conta Aplicação (+)</v>
      </c>
      <c r="L13223" s="50" t="str">
        <f>VLOOKUP(K13223,'Base -Receita-Despesa'!$B:$AS,1,FALSE)</f>
        <v>ENTRADA CONTA APLICAÇÃO (+)</v>
      </c>
    </row>
    <row r="13224" spans="1:12" x14ac:dyDescent="0.3">
      <c r="A13224" s="82" t="str">
        <f t="shared" si="412"/>
        <v>2019</v>
      </c>
      <c r="B13224" s="260" t="s">
        <v>2240</v>
      </c>
      <c r="C13224" s="261" t="s">
        <v>138</v>
      </c>
      <c r="D13224" s="74" t="str">
        <f t="shared" si="413"/>
        <v>mai/2019</v>
      </c>
      <c r="E13224" s="264">
        <v>43588</v>
      </c>
      <c r="F13224" s="260" t="s">
        <v>1261</v>
      </c>
      <c r="G13224" s="260" t="s">
        <v>2229</v>
      </c>
      <c r="H13224" s="265" t="s">
        <v>2250</v>
      </c>
      <c r="I13224" s="265" t="s">
        <v>135</v>
      </c>
      <c r="J13224" s="265">
        <v>-1.5</v>
      </c>
      <c r="K13224" s="83" t="str">
        <f>IFERROR(IFERROR(VLOOKUP(I13224,'DE-PARA'!B:D,3,0),VLOOKUP(I13224,'DE-PARA'!C:D,2,0)),"NÃO ENCONTRADO")</f>
        <v>Outras Saídas</v>
      </c>
      <c r="L13224" s="50" t="str">
        <f>VLOOKUP(K13224,'Base -Receita-Despesa'!$B:$AS,1,FALSE)</f>
        <v>Outras Saídas</v>
      </c>
    </row>
    <row r="13225" spans="1:12" x14ac:dyDescent="0.3">
      <c r="A13225" s="82" t="str">
        <f t="shared" si="412"/>
        <v>2019</v>
      </c>
      <c r="B13225" s="260" t="s">
        <v>2228</v>
      </c>
      <c r="C13225" s="261" t="s">
        <v>138</v>
      </c>
      <c r="D13225" s="74" t="str">
        <f t="shared" si="413"/>
        <v>mai/2019</v>
      </c>
      <c r="E13225" s="264">
        <v>43588</v>
      </c>
      <c r="F13225" s="260">
        <v>1.26025417119164E+16</v>
      </c>
      <c r="G13225" s="260" t="s">
        <v>2229</v>
      </c>
      <c r="H13225" s="265" t="s">
        <v>2586</v>
      </c>
      <c r="I13225" s="265" t="s">
        <v>540</v>
      </c>
      <c r="J13225" s="266">
        <v>-27158.2</v>
      </c>
      <c r="K13225" s="83" t="str">
        <f>IFERROR(IFERROR(VLOOKUP(I13225,'DE-PARA'!B:D,3,0),VLOOKUP(I13225,'DE-PARA'!C:D,2,0)),"NÃO ENCONTRADO")</f>
        <v>Tributos, Taxas e Contribuições</v>
      </c>
      <c r="L13225" s="50" t="str">
        <f>VLOOKUP(K13225,'Base -Receita-Despesa'!$B:$AS,1,FALSE)</f>
        <v>Tributos, Taxas e Contribuições</v>
      </c>
    </row>
    <row r="13226" spans="1:12" x14ac:dyDescent="0.3">
      <c r="A13226" s="82" t="str">
        <f t="shared" ref="A13226:A13289" si="414">IF(K13226="NÃO ENCONTRADO",0,RIGHT(D13226,4))</f>
        <v>2019</v>
      </c>
      <c r="B13226" s="260" t="s">
        <v>2228</v>
      </c>
      <c r="C13226" s="261" t="s">
        <v>138</v>
      </c>
      <c r="D13226" s="74" t="str">
        <f t="shared" si="413"/>
        <v>mai/2019</v>
      </c>
      <c r="E13226" s="264">
        <v>43588</v>
      </c>
      <c r="F13226" s="260">
        <v>2854</v>
      </c>
      <c r="G13226" s="260" t="s">
        <v>2229</v>
      </c>
      <c r="H13226" s="265" t="s">
        <v>2231</v>
      </c>
      <c r="I13226" s="265" t="s">
        <v>2185</v>
      </c>
      <c r="J13226" s="266">
        <v>-3285.23</v>
      </c>
      <c r="K13226" s="83" t="str">
        <f>IFERROR(IFERROR(VLOOKUP(I13226,'DE-PARA'!B:D,3,0),VLOOKUP(I13226,'DE-PARA'!C:D,2,0)),"NÃO ENCONTRADO")</f>
        <v>Materiais</v>
      </c>
      <c r="L13226" s="50" t="str">
        <f>VLOOKUP(K13226,'Base -Receita-Despesa'!$B:$AS,1,FALSE)</f>
        <v>Materiais</v>
      </c>
    </row>
    <row r="13227" spans="1:12" x14ac:dyDescent="0.3">
      <c r="A13227" s="82" t="str">
        <f t="shared" si="414"/>
        <v>2019</v>
      </c>
      <c r="B13227" s="260" t="s">
        <v>2228</v>
      </c>
      <c r="C13227" s="261" t="s">
        <v>138</v>
      </c>
      <c r="D13227" s="74" t="str">
        <f t="shared" si="413"/>
        <v>mai/2019</v>
      </c>
      <c r="E13227" s="264">
        <v>43588</v>
      </c>
      <c r="F13227" s="260">
        <v>3077</v>
      </c>
      <c r="G13227" s="260" t="s">
        <v>2229</v>
      </c>
      <c r="H13227" s="265" t="s">
        <v>2231</v>
      </c>
      <c r="I13227" s="265" t="s">
        <v>2185</v>
      </c>
      <c r="J13227" s="266">
        <v>-4105.76</v>
      </c>
      <c r="K13227" s="83" t="str">
        <f>IFERROR(IFERROR(VLOOKUP(I13227,'DE-PARA'!B:D,3,0),VLOOKUP(I13227,'DE-PARA'!C:D,2,0)),"NÃO ENCONTRADO")</f>
        <v>Materiais</v>
      </c>
      <c r="L13227" s="50" t="str">
        <f>VLOOKUP(K13227,'Base -Receita-Despesa'!$B:$AS,1,FALSE)</f>
        <v>Materiais</v>
      </c>
    </row>
    <row r="13228" spans="1:12" x14ac:dyDescent="0.3">
      <c r="A13228" s="82" t="str">
        <f t="shared" si="414"/>
        <v>2019</v>
      </c>
      <c r="B13228" s="260" t="s">
        <v>2228</v>
      </c>
      <c r="C13228" s="261" t="s">
        <v>138</v>
      </c>
      <c r="D13228" s="74" t="str">
        <f t="shared" si="413"/>
        <v>mai/2019</v>
      </c>
      <c r="E13228" s="264">
        <v>43588</v>
      </c>
      <c r="F13228" s="260">
        <v>3066</v>
      </c>
      <c r="G13228" s="260" t="s">
        <v>2229</v>
      </c>
      <c r="H13228" s="265" t="s">
        <v>2231</v>
      </c>
      <c r="I13228" s="265" t="s">
        <v>2185</v>
      </c>
      <c r="J13228" s="266">
        <v>-2822.51</v>
      </c>
      <c r="K13228" s="83" t="str">
        <f>IFERROR(IFERROR(VLOOKUP(I13228,'DE-PARA'!B:D,3,0),VLOOKUP(I13228,'DE-PARA'!C:D,2,0)),"NÃO ENCONTRADO")</f>
        <v>Materiais</v>
      </c>
      <c r="L13228" s="50" t="str">
        <f>VLOOKUP(K13228,'Base -Receita-Despesa'!$B:$AS,1,FALSE)</f>
        <v>Materiais</v>
      </c>
    </row>
    <row r="13229" spans="1:12" x14ac:dyDescent="0.3">
      <c r="A13229" s="82" t="str">
        <f t="shared" si="414"/>
        <v>2019</v>
      </c>
      <c r="B13229" s="260" t="s">
        <v>2228</v>
      </c>
      <c r="C13229" s="261" t="s">
        <v>138</v>
      </c>
      <c r="D13229" s="74" t="str">
        <f t="shared" si="413"/>
        <v>mai/2019</v>
      </c>
      <c r="E13229" s="264">
        <v>43588</v>
      </c>
      <c r="F13229" s="260">
        <v>2991</v>
      </c>
      <c r="G13229" s="260" t="s">
        <v>2229</v>
      </c>
      <c r="H13229" s="265" t="s">
        <v>2231</v>
      </c>
      <c r="I13229" s="265" t="s">
        <v>2185</v>
      </c>
      <c r="J13229" s="266">
        <v>-4766.8900000000003</v>
      </c>
      <c r="K13229" s="83" t="str">
        <f>IFERROR(IFERROR(VLOOKUP(I13229,'DE-PARA'!B:D,3,0),VLOOKUP(I13229,'DE-PARA'!C:D,2,0)),"NÃO ENCONTRADO")</f>
        <v>Materiais</v>
      </c>
      <c r="L13229" s="50" t="str">
        <f>VLOOKUP(K13229,'Base -Receita-Despesa'!$B:$AS,1,FALSE)</f>
        <v>Materiais</v>
      </c>
    </row>
    <row r="13230" spans="1:12" x14ac:dyDescent="0.3">
      <c r="A13230" s="82" t="str">
        <f t="shared" si="414"/>
        <v>2019</v>
      </c>
      <c r="B13230" s="260" t="s">
        <v>2228</v>
      </c>
      <c r="C13230" s="261" t="s">
        <v>138</v>
      </c>
      <c r="D13230" s="74" t="str">
        <f t="shared" si="413"/>
        <v>mai/2019</v>
      </c>
      <c r="E13230" s="264">
        <v>43588</v>
      </c>
      <c r="F13230" s="260">
        <v>3000</v>
      </c>
      <c r="G13230" s="260" t="s">
        <v>2229</v>
      </c>
      <c r="H13230" s="265" t="s">
        <v>2231</v>
      </c>
      <c r="I13230" s="265" t="s">
        <v>2185</v>
      </c>
      <c r="J13230" s="266">
        <v>-2138.1799999999998</v>
      </c>
      <c r="K13230" s="83" t="str">
        <f>IFERROR(IFERROR(VLOOKUP(I13230,'DE-PARA'!B:D,3,0),VLOOKUP(I13230,'DE-PARA'!C:D,2,0)),"NÃO ENCONTRADO")</f>
        <v>Materiais</v>
      </c>
      <c r="L13230" s="50" t="str">
        <f>VLOOKUP(K13230,'Base -Receita-Despesa'!$B:$AS,1,FALSE)</f>
        <v>Materiais</v>
      </c>
    </row>
    <row r="13231" spans="1:12" x14ac:dyDescent="0.3">
      <c r="A13231" s="82" t="str">
        <f t="shared" si="414"/>
        <v>2019</v>
      </c>
      <c r="B13231" s="260" t="s">
        <v>2228</v>
      </c>
      <c r="C13231" s="261" t="s">
        <v>138</v>
      </c>
      <c r="D13231" s="74" t="str">
        <f t="shared" si="413"/>
        <v>mai/2019</v>
      </c>
      <c r="E13231" s="264">
        <v>43588</v>
      </c>
      <c r="F13231" s="260">
        <v>3859</v>
      </c>
      <c r="G13231" s="260" t="s">
        <v>2229</v>
      </c>
      <c r="H13231" s="265" t="s">
        <v>2231</v>
      </c>
      <c r="I13231" s="265" t="s">
        <v>2185</v>
      </c>
      <c r="J13231" s="266">
        <v>-5489.08</v>
      </c>
      <c r="K13231" s="83" t="str">
        <f>IFERROR(IFERROR(VLOOKUP(I13231,'DE-PARA'!B:D,3,0),VLOOKUP(I13231,'DE-PARA'!C:D,2,0)),"NÃO ENCONTRADO")</f>
        <v>Materiais</v>
      </c>
      <c r="L13231" s="50" t="str">
        <f>VLOOKUP(K13231,'Base -Receita-Despesa'!$B:$AS,1,FALSE)</f>
        <v>Materiais</v>
      </c>
    </row>
    <row r="13232" spans="1:12" x14ac:dyDescent="0.3">
      <c r="A13232" s="82" t="str">
        <f t="shared" si="414"/>
        <v>2019</v>
      </c>
      <c r="B13232" s="260" t="s">
        <v>2228</v>
      </c>
      <c r="C13232" s="261" t="s">
        <v>138</v>
      </c>
      <c r="D13232" s="74" t="str">
        <f t="shared" si="413"/>
        <v>mai/2019</v>
      </c>
      <c r="E13232" s="264">
        <v>43588</v>
      </c>
      <c r="F13232" s="260">
        <v>2663</v>
      </c>
      <c r="G13232" s="260" t="s">
        <v>2229</v>
      </c>
      <c r="H13232" s="265" t="s">
        <v>2231</v>
      </c>
      <c r="I13232" s="265" t="s">
        <v>2185</v>
      </c>
      <c r="J13232" s="266">
        <v>-2905</v>
      </c>
      <c r="K13232" s="83" t="str">
        <f>IFERROR(IFERROR(VLOOKUP(I13232,'DE-PARA'!B:D,3,0),VLOOKUP(I13232,'DE-PARA'!C:D,2,0)),"NÃO ENCONTRADO")</f>
        <v>Materiais</v>
      </c>
      <c r="L13232" s="50" t="str">
        <f>VLOOKUP(K13232,'Base -Receita-Despesa'!$B:$AS,1,FALSE)</f>
        <v>Materiais</v>
      </c>
    </row>
    <row r="13233" spans="1:12" x14ac:dyDescent="0.3">
      <c r="A13233" s="82" t="str">
        <f t="shared" si="414"/>
        <v>2019</v>
      </c>
      <c r="B13233" s="260" t="s">
        <v>2228</v>
      </c>
      <c r="C13233" s="261" t="s">
        <v>138</v>
      </c>
      <c r="D13233" s="74" t="str">
        <f t="shared" si="413"/>
        <v>mai/2019</v>
      </c>
      <c r="E13233" s="264">
        <v>43588</v>
      </c>
      <c r="F13233" s="260">
        <v>3009</v>
      </c>
      <c r="G13233" s="260" t="s">
        <v>2229</v>
      </c>
      <c r="H13233" s="265" t="s">
        <v>2231</v>
      </c>
      <c r="I13233" s="265" t="s">
        <v>2185</v>
      </c>
      <c r="J13233" s="266">
        <v>-3774.03</v>
      </c>
      <c r="K13233" s="83" t="str">
        <f>IFERROR(IFERROR(VLOOKUP(I13233,'DE-PARA'!B:D,3,0),VLOOKUP(I13233,'DE-PARA'!C:D,2,0)),"NÃO ENCONTRADO")</f>
        <v>Materiais</v>
      </c>
      <c r="L13233" s="50" t="str">
        <f>VLOOKUP(K13233,'Base -Receita-Despesa'!$B:$AS,1,FALSE)</f>
        <v>Materiais</v>
      </c>
    </row>
    <row r="13234" spans="1:12" x14ac:dyDescent="0.3">
      <c r="A13234" s="82" t="str">
        <f t="shared" si="414"/>
        <v>2019</v>
      </c>
      <c r="B13234" s="260" t="s">
        <v>2228</v>
      </c>
      <c r="C13234" s="261" t="s">
        <v>138</v>
      </c>
      <c r="D13234" s="74" t="str">
        <f t="shared" si="413"/>
        <v>mai/2019</v>
      </c>
      <c r="E13234" s="264">
        <v>43588</v>
      </c>
      <c r="F13234" s="260">
        <v>3896</v>
      </c>
      <c r="G13234" s="260" t="s">
        <v>2229</v>
      </c>
      <c r="H13234" s="265" t="s">
        <v>2231</v>
      </c>
      <c r="I13234" s="265" t="s">
        <v>2185</v>
      </c>
      <c r="J13234" s="266">
        <v>-4007.81</v>
      </c>
      <c r="K13234" s="83" t="str">
        <f>IFERROR(IFERROR(VLOOKUP(I13234,'DE-PARA'!B:D,3,0),VLOOKUP(I13234,'DE-PARA'!C:D,2,0)),"NÃO ENCONTRADO")</f>
        <v>Materiais</v>
      </c>
      <c r="L13234" s="50" t="str">
        <f>VLOOKUP(K13234,'Base -Receita-Despesa'!$B:$AS,1,FALSE)</f>
        <v>Materiais</v>
      </c>
    </row>
    <row r="13235" spans="1:12" x14ac:dyDescent="0.3">
      <c r="A13235" s="82" t="str">
        <f t="shared" si="414"/>
        <v>2019</v>
      </c>
      <c r="B13235" s="260" t="s">
        <v>2228</v>
      </c>
      <c r="C13235" s="261" t="s">
        <v>138</v>
      </c>
      <c r="D13235" s="74" t="str">
        <f t="shared" si="413"/>
        <v>mai/2019</v>
      </c>
      <c r="E13235" s="264">
        <v>43588</v>
      </c>
      <c r="F13235" s="260">
        <v>3907</v>
      </c>
      <c r="G13235" s="260" t="s">
        <v>2229</v>
      </c>
      <c r="H13235" s="265" t="s">
        <v>2231</v>
      </c>
      <c r="I13235" s="265" t="s">
        <v>2185</v>
      </c>
      <c r="J13235" s="266">
        <v>-3747.95</v>
      </c>
      <c r="K13235" s="83" t="str">
        <f>IFERROR(IFERROR(VLOOKUP(I13235,'DE-PARA'!B:D,3,0),VLOOKUP(I13235,'DE-PARA'!C:D,2,0)),"NÃO ENCONTRADO")</f>
        <v>Materiais</v>
      </c>
      <c r="L13235" s="50" t="str">
        <f>VLOOKUP(K13235,'Base -Receita-Despesa'!$B:$AS,1,FALSE)</f>
        <v>Materiais</v>
      </c>
    </row>
    <row r="13236" spans="1:12" x14ac:dyDescent="0.3">
      <c r="A13236" s="82" t="str">
        <f t="shared" si="414"/>
        <v>2019</v>
      </c>
      <c r="B13236" s="260" t="s">
        <v>2228</v>
      </c>
      <c r="C13236" s="261" t="s">
        <v>138</v>
      </c>
      <c r="D13236" s="74" t="str">
        <f t="shared" si="413"/>
        <v>mai/2019</v>
      </c>
      <c r="E13236" s="264">
        <v>43588</v>
      </c>
      <c r="F13236" s="260">
        <v>2854</v>
      </c>
      <c r="G13236" s="260" t="s">
        <v>2229</v>
      </c>
      <c r="H13236" s="265" t="s">
        <v>2231</v>
      </c>
      <c r="I13236" s="265" t="s">
        <v>2185</v>
      </c>
      <c r="J13236" s="266">
        <v>-3913.91</v>
      </c>
      <c r="K13236" s="83" t="str">
        <f>IFERROR(IFERROR(VLOOKUP(I13236,'DE-PARA'!B:D,3,0),VLOOKUP(I13236,'DE-PARA'!C:D,2,0)),"NÃO ENCONTRADO")</f>
        <v>Materiais</v>
      </c>
      <c r="L13236" s="50" t="str">
        <f>VLOOKUP(K13236,'Base -Receita-Despesa'!$B:$AS,1,FALSE)</f>
        <v>Materiais</v>
      </c>
    </row>
    <row r="13237" spans="1:12" x14ac:dyDescent="0.3">
      <c r="A13237" s="82" t="str">
        <f t="shared" si="414"/>
        <v>2019</v>
      </c>
      <c r="B13237" s="260" t="s">
        <v>2228</v>
      </c>
      <c r="C13237" s="261" t="s">
        <v>138</v>
      </c>
      <c r="D13237" s="74" t="str">
        <f t="shared" si="413"/>
        <v>mai/2019</v>
      </c>
      <c r="E13237" s="264">
        <v>43588</v>
      </c>
      <c r="F13237" s="260">
        <v>77112</v>
      </c>
      <c r="G13237" s="260" t="s">
        <v>2229</v>
      </c>
      <c r="H13237" s="265" t="s">
        <v>2231</v>
      </c>
      <c r="I13237" s="265" t="s">
        <v>2185</v>
      </c>
      <c r="J13237" s="266">
        <v>-2344.52</v>
      </c>
      <c r="K13237" s="83" t="str">
        <f>IFERROR(IFERROR(VLOOKUP(I13237,'DE-PARA'!B:D,3,0),VLOOKUP(I13237,'DE-PARA'!C:D,2,0)),"NÃO ENCONTRADO")</f>
        <v>Materiais</v>
      </c>
      <c r="L13237" s="50" t="str">
        <f>VLOOKUP(K13237,'Base -Receita-Despesa'!$B:$AS,1,FALSE)</f>
        <v>Materiais</v>
      </c>
    </row>
    <row r="13238" spans="1:12" x14ac:dyDescent="0.3">
      <c r="A13238" s="82" t="str">
        <f t="shared" si="414"/>
        <v>2019</v>
      </c>
      <c r="B13238" s="260" t="s">
        <v>2228</v>
      </c>
      <c r="C13238" s="261" t="s">
        <v>138</v>
      </c>
      <c r="D13238" s="74" t="str">
        <f t="shared" si="413"/>
        <v>mai/2019</v>
      </c>
      <c r="E13238" s="264">
        <v>43588</v>
      </c>
      <c r="F13238" s="260">
        <v>4224</v>
      </c>
      <c r="G13238" s="260" t="s">
        <v>2229</v>
      </c>
      <c r="H13238" s="265" t="s">
        <v>2335</v>
      </c>
      <c r="I13238" s="265" t="s">
        <v>200</v>
      </c>
      <c r="J13238" s="266">
        <v>-58510.080000000002</v>
      </c>
      <c r="K13238" s="83" t="str">
        <f>IFERROR(IFERROR(VLOOKUP(I13238,'DE-PARA'!B:D,3,0),VLOOKUP(I13238,'DE-PARA'!C:D,2,0)),"NÃO ENCONTRADO")</f>
        <v>Serviços</v>
      </c>
      <c r="L13238" s="50" t="str">
        <f>VLOOKUP(K13238,'Base -Receita-Despesa'!$B:$AS,1,FALSE)</f>
        <v>Serviços</v>
      </c>
    </row>
    <row r="13239" spans="1:12" x14ac:dyDescent="0.3">
      <c r="A13239" s="82" t="str">
        <f t="shared" si="414"/>
        <v>2019</v>
      </c>
      <c r="B13239" s="260" t="s">
        <v>2228</v>
      </c>
      <c r="C13239" s="261" t="s">
        <v>138</v>
      </c>
      <c r="D13239" s="74" t="str">
        <f t="shared" si="413"/>
        <v>mai/2019</v>
      </c>
      <c r="E13239" s="264">
        <v>43588</v>
      </c>
      <c r="F13239" s="260">
        <v>15149</v>
      </c>
      <c r="G13239" s="260" t="s">
        <v>2229</v>
      </c>
      <c r="H13239" s="265" t="s">
        <v>4384</v>
      </c>
      <c r="I13239" s="265" t="s">
        <v>200</v>
      </c>
      <c r="J13239" s="265">
        <v>-413.01</v>
      </c>
      <c r="K13239" s="83" t="str">
        <f>IFERROR(IFERROR(VLOOKUP(I13239,'DE-PARA'!B:D,3,0),VLOOKUP(I13239,'DE-PARA'!C:D,2,0)),"NÃO ENCONTRADO")</f>
        <v>Serviços</v>
      </c>
      <c r="L13239" s="50" t="str">
        <f>VLOOKUP(K13239,'Base -Receita-Despesa'!$B:$AS,1,FALSE)</f>
        <v>Serviços</v>
      </c>
    </row>
    <row r="13240" spans="1:12" x14ac:dyDescent="0.3">
      <c r="A13240" s="82" t="str">
        <f t="shared" si="414"/>
        <v>2019</v>
      </c>
      <c r="B13240" s="260" t="s">
        <v>2228</v>
      </c>
      <c r="C13240" s="261" t="s">
        <v>138</v>
      </c>
      <c r="D13240" s="74" t="str">
        <f t="shared" si="413"/>
        <v>mai/2019</v>
      </c>
      <c r="E13240" s="264">
        <v>43588</v>
      </c>
      <c r="F13240" s="260">
        <v>15115</v>
      </c>
      <c r="G13240" s="260" t="s">
        <v>2229</v>
      </c>
      <c r="H13240" s="265" t="s">
        <v>4384</v>
      </c>
      <c r="I13240" s="265" t="s">
        <v>200</v>
      </c>
      <c r="J13240" s="266">
        <v>-9308.61</v>
      </c>
      <c r="K13240" s="83" t="str">
        <f>IFERROR(IFERROR(VLOOKUP(I13240,'DE-PARA'!B:D,3,0),VLOOKUP(I13240,'DE-PARA'!C:D,2,0)),"NÃO ENCONTRADO")</f>
        <v>Serviços</v>
      </c>
      <c r="L13240" s="50" t="str">
        <f>VLOOKUP(K13240,'Base -Receita-Despesa'!$B:$AS,1,FALSE)</f>
        <v>Serviços</v>
      </c>
    </row>
    <row r="13241" spans="1:12" x14ac:dyDescent="0.3">
      <c r="A13241" s="82" t="str">
        <f t="shared" si="414"/>
        <v>2019</v>
      </c>
      <c r="B13241" s="260" t="s">
        <v>2228</v>
      </c>
      <c r="C13241" s="261" t="s">
        <v>138</v>
      </c>
      <c r="D13241" s="74" t="str">
        <f t="shared" si="413"/>
        <v>mai/2019</v>
      </c>
      <c r="E13241" s="264">
        <v>43588</v>
      </c>
      <c r="F13241" s="260">
        <v>1566</v>
      </c>
      <c r="G13241" s="260" t="s">
        <v>2229</v>
      </c>
      <c r="H13241" s="265" t="s">
        <v>2328</v>
      </c>
      <c r="I13241" s="265" t="s">
        <v>145</v>
      </c>
      <c r="J13241" s="266">
        <v>-3500</v>
      </c>
      <c r="K13241" s="83" t="str">
        <f>IFERROR(IFERROR(VLOOKUP(I13241,'DE-PARA'!B:D,3,0),VLOOKUP(I13241,'DE-PARA'!C:D,2,0)),"NÃO ENCONTRADO")</f>
        <v>Serviços</v>
      </c>
      <c r="L13241" s="50" t="str">
        <f>VLOOKUP(K13241,'Base -Receita-Despesa'!$B:$AS,1,FALSE)</f>
        <v>Serviços</v>
      </c>
    </row>
    <row r="13242" spans="1:12" x14ac:dyDescent="0.3">
      <c r="A13242" s="82" t="str">
        <f t="shared" si="414"/>
        <v>2019</v>
      </c>
      <c r="B13242" s="260" t="s">
        <v>2228</v>
      </c>
      <c r="C13242" s="261" t="s">
        <v>138</v>
      </c>
      <c r="D13242" s="74" t="str">
        <f t="shared" si="413"/>
        <v>mai/2019</v>
      </c>
      <c r="E13242" s="264">
        <v>43588</v>
      </c>
      <c r="F13242" s="260">
        <v>93197</v>
      </c>
      <c r="G13242" s="260" t="s">
        <v>2229</v>
      </c>
      <c r="H13242" s="265" t="s">
        <v>2336</v>
      </c>
      <c r="I13242" s="265" t="s">
        <v>2192</v>
      </c>
      <c r="J13242" s="266">
        <v>-6033.38</v>
      </c>
      <c r="K13242" s="83" t="str">
        <f>IFERROR(IFERROR(VLOOKUP(I13242,'DE-PARA'!B:D,3,0),VLOOKUP(I13242,'DE-PARA'!C:D,2,0)),"NÃO ENCONTRADO")</f>
        <v>Materiais</v>
      </c>
      <c r="L13242" s="50" t="str">
        <f>VLOOKUP(K13242,'Base -Receita-Despesa'!$B:$AS,1,FALSE)</f>
        <v>Materiais</v>
      </c>
    </row>
    <row r="13243" spans="1:12" x14ac:dyDescent="0.3">
      <c r="A13243" s="82" t="str">
        <f t="shared" si="414"/>
        <v>2019</v>
      </c>
      <c r="B13243" s="260" t="s">
        <v>2228</v>
      </c>
      <c r="C13243" s="261" t="s">
        <v>138</v>
      </c>
      <c r="D13243" s="74" t="str">
        <f t="shared" si="413"/>
        <v>mai/2019</v>
      </c>
      <c r="E13243" s="264">
        <v>43588</v>
      </c>
      <c r="F13243" s="260">
        <v>93197</v>
      </c>
      <c r="G13243" s="260" t="s">
        <v>2229</v>
      </c>
      <c r="H13243" s="265" t="s">
        <v>2336</v>
      </c>
      <c r="I13243" s="265" t="s">
        <v>562</v>
      </c>
      <c r="J13243" s="265">
        <v>-196.06</v>
      </c>
      <c r="K13243" s="83" t="str">
        <f>IFERROR(IFERROR(VLOOKUP(I13243,'DE-PARA'!B:D,3,0),VLOOKUP(I13243,'DE-PARA'!C:D,2,0)),"NÃO ENCONTRADO")</f>
        <v>Outras Saídas</v>
      </c>
      <c r="L13243" s="50" t="str">
        <f>VLOOKUP(K13243,'Base -Receita-Despesa'!$B:$AS,1,FALSE)</f>
        <v>Outras Saídas</v>
      </c>
    </row>
    <row r="13244" spans="1:12" x14ac:dyDescent="0.3">
      <c r="A13244" s="82" t="str">
        <f t="shared" si="414"/>
        <v>2019</v>
      </c>
      <c r="B13244" s="260" t="s">
        <v>2228</v>
      </c>
      <c r="C13244" s="261" t="s">
        <v>138</v>
      </c>
      <c r="D13244" s="74" t="str">
        <f t="shared" si="413"/>
        <v>mai/2019</v>
      </c>
      <c r="E13244" s="264">
        <v>43588</v>
      </c>
      <c r="F13244" s="260">
        <v>10805</v>
      </c>
      <c r="G13244" s="260" t="s">
        <v>2229</v>
      </c>
      <c r="H13244" s="265" t="s">
        <v>4500</v>
      </c>
      <c r="I13244" s="265" t="s">
        <v>2182</v>
      </c>
      <c r="J13244" s="266">
        <v>-1442.64</v>
      </c>
      <c r="K13244" s="83" t="str">
        <f>IFERROR(IFERROR(VLOOKUP(I13244,'DE-PARA'!B:D,3,0),VLOOKUP(I13244,'DE-PARA'!C:D,2,0)),"NÃO ENCONTRADO")</f>
        <v>Materiais</v>
      </c>
      <c r="L13244" s="50" t="str">
        <f>VLOOKUP(K13244,'Base -Receita-Despesa'!$B:$AS,1,FALSE)</f>
        <v>Materiais</v>
      </c>
    </row>
    <row r="13245" spans="1:12" x14ac:dyDescent="0.3">
      <c r="A13245" s="82" t="str">
        <f t="shared" si="414"/>
        <v>2019</v>
      </c>
      <c r="B13245" s="260" t="s">
        <v>2228</v>
      </c>
      <c r="C13245" s="261" t="s">
        <v>138</v>
      </c>
      <c r="D13245" s="74" t="str">
        <f t="shared" si="413"/>
        <v>mai/2019</v>
      </c>
      <c r="E13245" s="264">
        <v>43588</v>
      </c>
      <c r="F13245" s="260">
        <v>10760</v>
      </c>
      <c r="G13245" s="260" t="s">
        <v>2229</v>
      </c>
      <c r="H13245" s="265" t="s">
        <v>4500</v>
      </c>
      <c r="I13245" s="265" t="s">
        <v>2182</v>
      </c>
      <c r="J13245" s="265">
        <v>-282</v>
      </c>
      <c r="K13245" s="83" t="str">
        <f>IFERROR(IFERROR(VLOOKUP(I13245,'DE-PARA'!B:D,3,0),VLOOKUP(I13245,'DE-PARA'!C:D,2,0)),"NÃO ENCONTRADO")</f>
        <v>Materiais</v>
      </c>
      <c r="L13245" s="50" t="str">
        <f>VLOOKUP(K13245,'Base -Receita-Despesa'!$B:$AS,1,FALSE)</f>
        <v>Materiais</v>
      </c>
    </row>
    <row r="13246" spans="1:12" x14ac:dyDescent="0.3">
      <c r="A13246" s="82" t="str">
        <f t="shared" si="414"/>
        <v>2019</v>
      </c>
      <c r="B13246" s="260" t="s">
        <v>2228</v>
      </c>
      <c r="C13246" s="261" t="s">
        <v>138</v>
      </c>
      <c r="D13246" s="74" t="str">
        <f t="shared" si="413"/>
        <v>mai/2019</v>
      </c>
      <c r="E13246" s="264">
        <v>43588</v>
      </c>
      <c r="F13246" s="260" t="s">
        <v>437</v>
      </c>
      <c r="G13246" s="260" t="s">
        <v>2229</v>
      </c>
      <c r="H13246" s="265" t="s">
        <v>2362</v>
      </c>
      <c r="I13246" s="265" t="s">
        <v>439</v>
      </c>
      <c r="J13246" s="265">
        <v>-998</v>
      </c>
      <c r="K13246" s="83" t="str">
        <f>IFERROR(IFERROR(VLOOKUP(I13246,'DE-PARA'!B:D,3,0),VLOOKUP(I13246,'DE-PARA'!C:D,2,0)),"NÃO ENCONTRADO")</f>
        <v>Aluguéis</v>
      </c>
      <c r="L13246" s="50" t="str">
        <f>VLOOKUP(K13246,'Base -Receita-Despesa'!$B:$AS,1,FALSE)</f>
        <v>Aluguéis</v>
      </c>
    </row>
    <row r="13247" spans="1:12" x14ac:dyDescent="0.3">
      <c r="A13247" s="82" t="str">
        <f t="shared" si="414"/>
        <v>2019</v>
      </c>
      <c r="B13247" s="260" t="s">
        <v>2228</v>
      </c>
      <c r="C13247" s="261" t="s">
        <v>138</v>
      </c>
      <c r="D13247" s="74" t="str">
        <f t="shared" si="413"/>
        <v>mai/2019</v>
      </c>
      <c r="E13247" s="264">
        <v>43588</v>
      </c>
      <c r="F13247" s="260">
        <v>128</v>
      </c>
      <c r="G13247" s="260" t="s">
        <v>2229</v>
      </c>
      <c r="H13247" s="265" t="s">
        <v>4501</v>
      </c>
      <c r="I13247" s="265" t="s">
        <v>2198</v>
      </c>
      <c r="J13247" s="266">
        <v>-2402.56</v>
      </c>
      <c r="K13247" s="83" t="str">
        <f>IFERROR(IFERROR(VLOOKUP(I13247,'DE-PARA'!B:D,3,0),VLOOKUP(I13247,'DE-PARA'!C:D,2,0)),"NÃO ENCONTRADO")</f>
        <v>Serviços</v>
      </c>
      <c r="L13247" s="50" t="str">
        <f>VLOOKUP(K13247,'Base -Receita-Despesa'!$B:$AS,1,FALSE)</f>
        <v>Serviços</v>
      </c>
    </row>
    <row r="13248" spans="1:12" x14ac:dyDescent="0.3">
      <c r="A13248" s="82" t="str">
        <f t="shared" si="414"/>
        <v>2019</v>
      </c>
      <c r="B13248" s="260" t="s">
        <v>2228</v>
      </c>
      <c r="C13248" s="261" t="s">
        <v>138</v>
      </c>
      <c r="D13248" s="74" t="str">
        <f t="shared" si="413"/>
        <v>mai/2019</v>
      </c>
      <c r="E13248" s="264">
        <v>43588</v>
      </c>
      <c r="F13248" s="260">
        <v>45</v>
      </c>
      <c r="G13248" s="260" t="s">
        <v>2229</v>
      </c>
      <c r="H13248" s="265" t="s">
        <v>2353</v>
      </c>
      <c r="I13248" s="265" t="s">
        <v>188</v>
      </c>
      <c r="J13248" s="266">
        <v>-10532.31</v>
      </c>
      <c r="K13248" s="83" t="str">
        <f>IFERROR(IFERROR(VLOOKUP(I13248,'DE-PARA'!B:D,3,0),VLOOKUP(I13248,'DE-PARA'!C:D,2,0)),"NÃO ENCONTRADO")</f>
        <v>Serviços</v>
      </c>
      <c r="L13248" s="50" t="str">
        <f>VLOOKUP(K13248,'Base -Receita-Despesa'!$B:$AS,1,FALSE)</f>
        <v>Serviços</v>
      </c>
    </row>
    <row r="13249" spans="1:12" x14ac:dyDescent="0.3">
      <c r="A13249" s="82" t="str">
        <f t="shared" si="414"/>
        <v>2019</v>
      </c>
      <c r="B13249" s="260" t="s">
        <v>2228</v>
      </c>
      <c r="C13249" s="261" t="s">
        <v>138</v>
      </c>
      <c r="D13249" s="74" t="str">
        <f t="shared" si="413"/>
        <v>mai/2019</v>
      </c>
      <c r="E13249" s="264">
        <v>43588</v>
      </c>
      <c r="F13249" s="260">
        <v>60</v>
      </c>
      <c r="G13249" s="260" t="s">
        <v>2229</v>
      </c>
      <c r="H13249" s="265" t="s">
        <v>2353</v>
      </c>
      <c r="I13249" s="265" t="s">
        <v>188</v>
      </c>
      <c r="J13249" s="266">
        <v>-20358.78</v>
      </c>
      <c r="K13249" s="83" t="str">
        <f>IFERROR(IFERROR(VLOOKUP(I13249,'DE-PARA'!B:D,3,0),VLOOKUP(I13249,'DE-PARA'!C:D,2,0)),"NÃO ENCONTRADO")</f>
        <v>Serviços</v>
      </c>
      <c r="L13249" s="50" t="str">
        <f>VLOOKUP(K13249,'Base -Receita-Despesa'!$B:$AS,1,FALSE)</f>
        <v>Serviços</v>
      </c>
    </row>
    <row r="13250" spans="1:12" x14ac:dyDescent="0.3">
      <c r="A13250" s="82" t="str">
        <f t="shared" si="414"/>
        <v>2019</v>
      </c>
      <c r="B13250" s="260" t="s">
        <v>2228</v>
      </c>
      <c r="C13250" s="261" t="s">
        <v>138</v>
      </c>
      <c r="D13250" s="74" t="str">
        <f t="shared" si="413"/>
        <v>mai/2019</v>
      </c>
      <c r="E13250" s="264">
        <v>43588</v>
      </c>
      <c r="F13250" s="260">
        <v>50</v>
      </c>
      <c r="G13250" s="260" t="s">
        <v>2229</v>
      </c>
      <c r="H13250" s="265" t="s">
        <v>2353</v>
      </c>
      <c r="I13250" s="265" t="s">
        <v>179</v>
      </c>
      <c r="J13250" s="266">
        <v>-1733.56</v>
      </c>
      <c r="K13250" s="83" t="str">
        <f>IFERROR(IFERROR(VLOOKUP(I13250,'DE-PARA'!B:D,3,0),VLOOKUP(I13250,'DE-PARA'!C:D,2,0)),"NÃO ENCONTRADO")</f>
        <v>Serviços</v>
      </c>
      <c r="L13250" s="50" t="str">
        <f>VLOOKUP(K13250,'Base -Receita-Despesa'!$B:$AS,1,FALSE)</f>
        <v>Serviços</v>
      </c>
    </row>
    <row r="13251" spans="1:12" x14ac:dyDescent="0.3">
      <c r="A13251" s="82" t="str">
        <f t="shared" si="414"/>
        <v>2019</v>
      </c>
      <c r="B13251" s="260" t="s">
        <v>2228</v>
      </c>
      <c r="C13251" s="261" t="s">
        <v>138</v>
      </c>
      <c r="D13251" s="74" t="str">
        <f t="shared" si="413"/>
        <v>mai/2019</v>
      </c>
      <c r="E13251" s="264">
        <v>43588</v>
      </c>
      <c r="F13251" s="260">
        <v>59</v>
      </c>
      <c r="G13251" s="260" t="s">
        <v>2229</v>
      </c>
      <c r="H13251" s="265" t="s">
        <v>2353</v>
      </c>
      <c r="I13251" s="265" t="s">
        <v>179</v>
      </c>
      <c r="J13251" s="266">
        <v>-43871.79</v>
      </c>
      <c r="K13251" s="83" t="str">
        <f>IFERROR(IFERROR(VLOOKUP(I13251,'DE-PARA'!B:D,3,0),VLOOKUP(I13251,'DE-PARA'!C:D,2,0)),"NÃO ENCONTRADO")</f>
        <v>Serviços</v>
      </c>
      <c r="L13251" s="50" t="str">
        <f>VLOOKUP(K13251,'Base -Receita-Despesa'!$B:$AS,1,FALSE)</f>
        <v>Serviços</v>
      </c>
    </row>
    <row r="13252" spans="1:12" x14ac:dyDescent="0.3">
      <c r="A13252" s="82" t="str">
        <f t="shared" si="414"/>
        <v>2019</v>
      </c>
      <c r="B13252" s="260" t="s">
        <v>2228</v>
      </c>
      <c r="C13252" s="261" t="s">
        <v>138</v>
      </c>
      <c r="D13252" s="74" t="str">
        <f t="shared" ref="D13252:D13315" si="415">TEXT(E13252,"mmm/aaaa")</f>
        <v>mai/2019</v>
      </c>
      <c r="E13252" s="264">
        <v>43588</v>
      </c>
      <c r="F13252" s="260">
        <v>11115</v>
      </c>
      <c r="G13252" s="260" t="s">
        <v>2229</v>
      </c>
      <c r="H13252" s="265" t="s">
        <v>4468</v>
      </c>
      <c r="I13252" s="265" t="s">
        <v>2183</v>
      </c>
      <c r="J13252" s="265">
        <v>-715.8</v>
      </c>
      <c r="K13252" s="83" t="str">
        <f>IFERROR(IFERROR(VLOOKUP(I13252,'DE-PARA'!B:D,3,0),VLOOKUP(I13252,'DE-PARA'!C:D,2,0)),"NÃO ENCONTRADO")</f>
        <v>Materiais</v>
      </c>
      <c r="L13252" s="50" t="str">
        <f>VLOOKUP(K13252,'Base -Receita-Despesa'!$B:$AS,1,FALSE)</f>
        <v>Materiais</v>
      </c>
    </row>
    <row r="13253" spans="1:12" x14ac:dyDescent="0.3">
      <c r="A13253" s="82" t="str">
        <f t="shared" si="414"/>
        <v>2019</v>
      </c>
      <c r="B13253" s="260" t="s">
        <v>2228</v>
      </c>
      <c r="C13253" s="261" t="s">
        <v>138</v>
      </c>
      <c r="D13253" s="74" t="str">
        <f t="shared" si="415"/>
        <v>mai/2019</v>
      </c>
      <c r="E13253" s="264">
        <v>43588</v>
      </c>
      <c r="F13253" s="260">
        <v>11004</v>
      </c>
      <c r="G13253" s="260" t="s">
        <v>2229</v>
      </c>
      <c r="H13253" s="265" t="s">
        <v>4468</v>
      </c>
      <c r="I13253" s="265" t="s">
        <v>2183</v>
      </c>
      <c r="J13253" s="265">
        <v>-370</v>
      </c>
      <c r="K13253" s="83" t="str">
        <f>IFERROR(IFERROR(VLOOKUP(I13253,'DE-PARA'!B:D,3,0),VLOOKUP(I13253,'DE-PARA'!C:D,2,0)),"NÃO ENCONTRADO")</f>
        <v>Materiais</v>
      </c>
      <c r="L13253" s="50" t="str">
        <f>VLOOKUP(K13253,'Base -Receita-Despesa'!$B:$AS,1,FALSE)</f>
        <v>Materiais</v>
      </c>
    </row>
    <row r="13254" spans="1:12" x14ac:dyDescent="0.3">
      <c r="A13254" s="82" t="str">
        <f t="shared" si="414"/>
        <v>2019</v>
      </c>
      <c r="B13254" s="260" t="s">
        <v>2228</v>
      </c>
      <c r="C13254" s="261" t="s">
        <v>138</v>
      </c>
      <c r="D13254" s="74" t="str">
        <f t="shared" si="415"/>
        <v>mai/2019</v>
      </c>
      <c r="E13254" s="264">
        <v>43588</v>
      </c>
      <c r="F13254" s="260" t="s">
        <v>4502</v>
      </c>
      <c r="G13254" s="260" t="s">
        <v>2229</v>
      </c>
      <c r="H13254" s="265" t="s">
        <v>4502</v>
      </c>
      <c r="I13254" s="265" t="s">
        <v>4503</v>
      </c>
      <c r="J13254" s="266">
        <v>-23985.31</v>
      </c>
      <c r="K13254" s="83" t="str">
        <f>IFERROR(IFERROR(VLOOKUP(I13254,'DE-PARA'!B:D,3,0),VLOOKUP(I13254,'DE-PARA'!C:D,2,0)),"NÃO ENCONTRADO")</f>
        <v>Encargos sobre Folha de Pagamento</v>
      </c>
      <c r="L13254" s="50" t="str">
        <f>VLOOKUP(K13254,'Base -Receita-Despesa'!$B:$AS,1,FALSE)</f>
        <v>Encargos sobre Folha de Pagamento</v>
      </c>
    </row>
    <row r="13255" spans="1:12" x14ac:dyDescent="0.3">
      <c r="A13255" s="82" t="str">
        <f t="shared" si="414"/>
        <v>2019</v>
      </c>
      <c r="B13255" s="260" t="s">
        <v>2228</v>
      </c>
      <c r="C13255" s="261" t="s">
        <v>138</v>
      </c>
      <c r="D13255" s="74" t="str">
        <f t="shared" si="415"/>
        <v>mai/2019</v>
      </c>
      <c r="E13255" s="264">
        <v>43588</v>
      </c>
      <c r="F13255" s="260" t="s">
        <v>4502</v>
      </c>
      <c r="G13255" s="260" t="s">
        <v>2229</v>
      </c>
      <c r="H13255" s="265" t="s">
        <v>4502</v>
      </c>
      <c r="I13255" s="265" t="s">
        <v>562</v>
      </c>
      <c r="J13255" s="266">
        <v>-5274.36</v>
      </c>
      <c r="K13255" s="83" t="str">
        <f>IFERROR(IFERROR(VLOOKUP(I13255,'DE-PARA'!B:D,3,0),VLOOKUP(I13255,'DE-PARA'!C:D,2,0)),"NÃO ENCONTRADO")</f>
        <v>Outras Saídas</v>
      </c>
      <c r="L13255" s="50" t="str">
        <f>VLOOKUP(K13255,'Base -Receita-Despesa'!$B:$AS,1,FALSE)</f>
        <v>Outras Saídas</v>
      </c>
    </row>
    <row r="13256" spans="1:12" x14ac:dyDescent="0.3">
      <c r="A13256" s="82" t="str">
        <f t="shared" si="414"/>
        <v>2019</v>
      </c>
      <c r="B13256" s="260" t="s">
        <v>2228</v>
      </c>
      <c r="C13256" s="261" t="s">
        <v>138</v>
      </c>
      <c r="D13256" s="74" t="str">
        <f t="shared" si="415"/>
        <v>mai/2019</v>
      </c>
      <c r="E13256" s="264">
        <v>43588</v>
      </c>
      <c r="F13256" s="260" t="s">
        <v>4504</v>
      </c>
      <c r="G13256" s="260" t="s">
        <v>2229</v>
      </c>
      <c r="H13256" s="265" t="s">
        <v>4504</v>
      </c>
      <c r="I13256" s="265" t="s">
        <v>4503</v>
      </c>
      <c r="J13256" s="266">
        <v>-22688.7</v>
      </c>
      <c r="K13256" s="83" t="str">
        <f>IFERROR(IFERROR(VLOOKUP(I13256,'DE-PARA'!B:D,3,0),VLOOKUP(I13256,'DE-PARA'!C:D,2,0)),"NÃO ENCONTRADO")</f>
        <v>Encargos sobre Folha de Pagamento</v>
      </c>
      <c r="L13256" s="50" t="str">
        <f>VLOOKUP(K13256,'Base -Receita-Despesa'!$B:$AS,1,FALSE)</f>
        <v>Encargos sobre Folha de Pagamento</v>
      </c>
    </row>
    <row r="13257" spans="1:12" x14ac:dyDescent="0.3">
      <c r="A13257" s="82" t="str">
        <f t="shared" si="414"/>
        <v>2019</v>
      </c>
      <c r="B13257" s="260" t="s">
        <v>2228</v>
      </c>
      <c r="C13257" s="261" t="s">
        <v>138</v>
      </c>
      <c r="D13257" s="74" t="str">
        <f t="shared" si="415"/>
        <v>mai/2019</v>
      </c>
      <c r="E13257" s="264">
        <v>43588</v>
      </c>
      <c r="F13257" s="260" t="s">
        <v>4504</v>
      </c>
      <c r="G13257" s="260" t="s">
        <v>2229</v>
      </c>
      <c r="H13257" s="265" t="s">
        <v>4504</v>
      </c>
      <c r="I13257" s="265" t="s">
        <v>562</v>
      </c>
      <c r="J13257" s="266">
        <v>-3639.25</v>
      </c>
      <c r="K13257" s="83" t="str">
        <f>IFERROR(IFERROR(VLOOKUP(I13257,'DE-PARA'!B:D,3,0),VLOOKUP(I13257,'DE-PARA'!C:D,2,0)),"NÃO ENCONTRADO")</f>
        <v>Outras Saídas</v>
      </c>
      <c r="L13257" s="50" t="str">
        <f>VLOOKUP(K13257,'Base -Receita-Despesa'!$B:$AS,1,FALSE)</f>
        <v>Outras Saídas</v>
      </c>
    </row>
    <row r="13258" spans="1:12" x14ac:dyDescent="0.3">
      <c r="A13258" s="82" t="str">
        <f t="shared" si="414"/>
        <v>2019</v>
      </c>
      <c r="B13258" s="260" t="s">
        <v>2228</v>
      </c>
      <c r="C13258" s="261" t="s">
        <v>138</v>
      </c>
      <c r="D13258" s="74" t="str">
        <f t="shared" si="415"/>
        <v>mai/2019</v>
      </c>
      <c r="E13258" s="264">
        <v>43588</v>
      </c>
      <c r="F13258" s="260" t="s">
        <v>4505</v>
      </c>
      <c r="G13258" s="260" t="s">
        <v>2229</v>
      </c>
      <c r="H13258" s="265" t="s">
        <v>4505</v>
      </c>
      <c r="I13258" s="265" t="s">
        <v>4503</v>
      </c>
      <c r="J13258" s="266">
        <v>-22067.29</v>
      </c>
      <c r="K13258" s="83" t="str">
        <f>IFERROR(IFERROR(VLOOKUP(I13258,'DE-PARA'!B:D,3,0),VLOOKUP(I13258,'DE-PARA'!C:D,2,0)),"NÃO ENCONTRADO")</f>
        <v>Encargos sobre Folha de Pagamento</v>
      </c>
      <c r="L13258" s="50" t="str">
        <f>VLOOKUP(K13258,'Base -Receita-Despesa'!$B:$AS,1,FALSE)</f>
        <v>Encargos sobre Folha de Pagamento</v>
      </c>
    </row>
    <row r="13259" spans="1:12" x14ac:dyDescent="0.3">
      <c r="A13259" s="82" t="str">
        <f t="shared" si="414"/>
        <v>2019</v>
      </c>
      <c r="B13259" s="260" t="s">
        <v>2228</v>
      </c>
      <c r="C13259" s="261" t="s">
        <v>138</v>
      </c>
      <c r="D13259" s="74" t="str">
        <f t="shared" si="415"/>
        <v>mai/2019</v>
      </c>
      <c r="E13259" s="264">
        <v>43588</v>
      </c>
      <c r="F13259" s="260" t="s">
        <v>4505</v>
      </c>
      <c r="G13259" s="260" t="s">
        <v>2229</v>
      </c>
      <c r="H13259" s="265" t="s">
        <v>4505</v>
      </c>
      <c r="I13259" s="265" t="s">
        <v>562</v>
      </c>
      <c r="J13259" s="266">
        <v>-1094.53</v>
      </c>
      <c r="K13259" s="83" t="str">
        <f>IFERROR(IFERROR(VLOOKUP(I13259,'DE-PARA'!B:D,3,0),VLOOKUP(I13259,'DE-PARA'!C:D,2,0)),"NÃO ENCONTRADO")</f>
        <v>Outras Saídas</v>
      </c>
      <c r="L13259" s="50" t="str">
        <f>VLOOKUP(K13259,'Base -Receita-Despesa'!$B:$AS,1,FALSE)</f>
        <v>Outras Saídas</v>
      </c>
    </row>
    <row r="13260" spans="1:12" x14ac:dyDescent="0.3">
      <c r="A13260" s="82" t="str">
        <f t="shared" si="414"/>
        <v>2019</v>
      </c>
      <c r="B13260" s="260" t="s">
        <v>2228</v>
      </c>
      <c r="C13260" s="261" t="s">
        <v>138</v>
      </c>
      <c r="D13260" s="74" t="str">
        <f t="shared" si="415"/>
        <v>mai/2019</v>
      </c>
      <c r="E13260" s="264">
        <v>43588</v>
      </c>
      <c r="F13260" s="260" t="s">
        <v>4418</v>
      </c>
      <c r="G13260" s="260" t="s">
        <v>2229</v>
      </c>
      <c r="H13260" s="265" t="s">
        <v>4418</v>
      </c>
      <c r="I13260" s="265" t="s">
        <v>4503</v>
      </c>
      <c r="J13260" s="266">
        <v>-20555.830000000002</v>
      </c>
      <c r="K13260" s="83" t="str">
        <f>IFERROR(IFERROR(VLOOKUP(I13260,'DE-PARA'!B:D,3,0),VLOOKUP(I13260,'DE-PARA'!C:D,2,0)),"NÃO ENCONTRADO")</f>
        <v>Encargos sobre Folha de Pagamento</v>
      </c>
      <c r="L13260" s="50" t="str">
        <f>VLOOKUP(K13260,'Base -Receita-Despesa'!$B:$AS,1,FALSE)</f>
        <v>Encargos sobre Folha de Pagamento</v>
      </c>
    </row>
    <row r="13261" spans="1:12" x14ac:dyDescent="0.3">
      <c r="A13261" s="82" t="str">
        <f t="shared" si="414"/>
        <v>2019</v>
      </c>
      <c r="B13261" s="260" t="s">
        <v>2228</v>
      </c>
      <c r="C13261" s="261" t="s">
        <v>138</v>
      </c>
      <c r="D13261" s="74" t="str">
        <f t="shared" si="415"/>
        <v>mai/2019</v>
      </c>
      <c r="E13261" s="264">
        <v>43588</v>
      </c>
      <c r="F13261" s="260" t="s">
        <v>4418</v>
      </c>
      <c r="G13261" s="260" t="s">
        <v>2229</v>
      </c>
      <c r="H13261" s="265" t="s">
        <v>4418</v>
      </c>
      <c r="I13261" s="265" t="s">
        <v>562</v>
      </c>
      <c r="J13261" s="266">
        <v>-4731.9399999999996</v>
      </c>
      <c r="K13261" s="83" t="str">
        <f>IFERROR(IFERROR(VLOOKUP(I13261,'DE-PARA'!B:D,3,0),VLOOKUP(I13261,'DE-PARA'!C:D,2,0)),"NÃO ENCONTRADO")</f>
        <v>Outras Saídas</v>
      </c>
      <c r="L13261" s="50" t="str">
        <f>VLOOKUP(K13261,'Base -Receita-Despesa'!$B:$AS,1,FALSE)</f>
        <v>Outras Saídas</v>
      </c>
    </row>
    <row r="13262" spans="1:12" x14ac:dyDescent="0.3">
      <c r="A13262" s="82" t="str">
        <f t="shared" si="414"/>
        <v>2019</v>
      </c>
      <c r="B13262" s="260" t="s">
        <v>2228</v>
      </c>
      <c r="C13262" s="261" t="s">
        <v>138</v>
      </c>
      <c r="D13262" s="74" t="str">
        <f t="shared" si="415"/>
        <v>mai/2019</v>
      </c>
      <c r="E13262" s="264">
        <v>43588</v>
      </c>
      <c r="F13262" s="260" t="s">
        <v>4506</v>
      </c>
      <c r="G13262" s="260" t="s">
        <v>2229</v>
      </c>
      <c r="H13262" s="265" t="s">
        <v>4506</v>
      </c>
      <c r="I13262" s="265" t="s">
        <v>4503</v>
      </c>
      <c r="J13262" s="266">
        <v>-43617.39</v>
      </c>
      <c r="K13262" s="83" t="str">
        <f>IFERROR(IFERROR(VLOOKUP(I13262,'DE-PARA'!B:D,3,0),VLOOKUP(I13262,'DE-PARA'!C:D,2,0)),"NÃO ENCONTRADO")</f>
        <v>Encargos sobre Folha de Pagamento</v>
      </c>
      <c r="L13262" s="50" t="str">
        <f>VLOOKUP(K13262,'Base -Receita-Despesa'!$B:$AS,1,FALSE)</f>
        <v>Encargos sobre Folha de Pagamento</v>
      </c>
    </row>
    <row r="13263" spans="1:12" x14ac:dyDescent="0.3">
      <c r="A13263" s="82" t="str">
        <f t="shared" si="414"/>
        <v>2019</v>
      </c>
      <c r="B13263" s="260" t="s">
        <v>2228</v>
      </c>
      <c r="C13263" s="261" t="s">
        <v>138</v>
      </c>
      <c r="D13263" s="74" t="str">
        <f t="shared" si="415"/>
        <v>mai/2019</v>
      </c>
      <c r="E13263" s="264">
        <v>43588</v>
      </c>
      <c r="F13263" s="260" t="s">
        <v>4506</v>
      </c>
      <c r="G13263" s="260" t="s">
        <v>2229</v>
      </c>
      <c r="H13263" s="265" t="s">
        <v>4506</v>
      </c>
      <c r="I13263" s="265" t="s">
        <v>562</v>
      </c>
      <c r="J13263" s="266">
        <v>-9805.18</v>
      </c>
      <c r="K13263" s="83" t="str">
        <f>IFERROR(IFERROR(VLOOKUP(I13263,'DE-PARA'!B:D,3,0),VLOOKUP(I13263,'DE-PARA'!C:D,2,0)),"NÃO ENCONTRADO")</f>
        <v>Outras Saídas</v>
      </c>
      <c r="L13263" s="50" t="str">
        <f>VLOOKUP(K13263,'Base -Receita-Despesa'!$B:$AS,1,FALSE)</f>
        <v>Outras Saídas</v>
      </c>
    </row>
    <row r="13264" spans="1:12" x14ac:dyDescent="0.3">
      <c r="A13264" s="82" t="str">
        <f t="shared" si="414"/>
        <v>2019</v>
      </c>
      <c r="B13264" s="260" t="s">
        <v>2228</v>
      </c>
      <c r="C13264" s="261" t="s">
        <v>138</v>
      </c>
      <c r="D13264" s="74" t="str">
        <f t="shared" si="415"/>
        <v>mai/2019</v>
      </c>
      <c r="E13264" s="264">
        <v>43588</v>
      </c>
      <c r="F13264" s="260">
        <v>24</v>
      </c>
      <c r="G13264" s="260" t="s">
        <v>2229</v>
      </c>
      <c r="H13264" s="265" t="s">
        <v>3533</v>
      </c>
      <c r="I13264" s="265" t="s">
        <v>119</v>
      </c>
      <c r="J13264" s="266">
        <v>-80000</v>
      </c>
      <c r="K13264" s="83" t="str">
        <f>IFERROR(IFERROR(VLOOKUP(I13264,'DE-PARA'!B:D,3,0),VLOOKUP(I13264,'DE-PARA'!C:D,2,0)),"NÃO ENCONTRADO")</f>
        <v>Serviços</v>
      </c>
      <c r="L13264" s="50" t="str">
        <f>VLOOKUP(K13264,'Base -Receita-Despesa'!$B:$AS,1,FALSE)</f>
        <v>Serviços</v>
      </c>
    </row>
    <row r="13265" spans="1:12" x14ac:dyDescent="0.3">
      <c r="A13265" s="82" t="str">
        <f t="shared" si="414"/>
        <v>2019</v>
      </c>
      <c r="B13265" s="260" t="s">
        <v>2228</v>
      </c>
      <c r="C13265" s="261" t="s">
        <v>138</v>
      </c>
      <c r="D13265" s="74" t="str">
        <f t="shared" si="415"/>
        <v>mai/2019</v>
      </c>
      <c r="E13265" s="264">
        <v>43588</v>
      </c>
      <c r="F13265" s="260">
        <v>324484</v>
      </c>
      <c r="G13265" s="260" t="s">
        <v>2229</v>
      </c>
      <c r="H13265" s="265" t="s">
        <v>4386</v>
      </c>
      <c r="I13265" s="265" t="s">
        <v>2182</v>
      </c>
      <c r="J13265" s="265">
        <v>-884</v>
      </c>
      <c r="K13265" s="83" t="str">
        <f>IFERROR(IFERROR(VLOOKUP(I13265,'DE-PARA'!B:D,3,0),VLOOKUP(I13265,'DE-PARA'!C:D,2,0)),"NÃO ENCONTRADO")</f>
        <v>Materiais</v>
      </c>
      <c r="L13265" s="50" t="str">
        <f>VLOOKUP(K13265,'Base -Receita-Despesa'!$B:$AS,1,FALSE)</f>
        <v>Materiais</v>
      </c>
    </row>
    <row r="13266" spans="1:12" x14ac:dyDescent="0.3">
      <c r="A13266" s="82" t="str">
        <f t="shared" si="414"/>
        <v>2019</v>
      </c>
      <c r="B13266" s="260" t="s">
        <v>2228</v>
      </c>
      <c r="C13266" s="261" t="s">
        <v>138</v>
      </c>
      <c r="D13266" s="74" t="str">
        <f t="shared" si="415"/>
        <v>mai/2019</v>
      </c>
      <c r="E13266" s="264">
        <v>43588</v>
      </c>
      <c r="F13266" s="260">
        <v>324484</v>
      </c>
      <c r="G13266" s="260" t="s">
        <v>2229</v>
      </c>
      <c r="H13266" s="265" t="s">
        <v>4386</v>
      </c>
      <c r="I13266" s="265" t="s">
        <v>562</v>
      </c>
      <c r="J13266" s="265">
        <v>-41.36</v>
      </c>
      <c r="K13266" s="83" t="str">
        <f>IFERROR(IFERROR(VLOOKUP(I13266,'DE-PARA'!B:D,3,0),VLOOKUP(I13266,'DE-PARA'!C:D,2,0)),"NÃO ENCONTRADO")</f>
        <v>Outras Saídas</v>
      </c>
      <c r="L13266" s="50" t="str">
        <f>VLOOKUP(K13266,'Base -Receita-Despesa'!$B:$AS,1,FALSE)</f>
        <v>Outras Saídas</v>
      </c>
    </row>
    <row r="13267" spans="1:12" x14ac:dyDescent="0.3">
      <c r="A13267" s="82" t="str">
        <f t="shared" si="414"/>
        <v>2019</v>
      </c>
      <c r="B13267" s="260" t="s">
        <v>2228</v>
      </c>
      <c r="C13267" s="261" t="s">
        <v>138</v>
      </c>
      <c r="D13267" s="74" t="str">
        <f t="shared" si="415"/>
        <v>mai/2019</v>
      </c>
      <c r="E13267" s="264">
        <v>43588</v>
      </c>
      <c r="F13267" s="260">
        <v>327223</v>
      </c>
      <c r="G13267" s="260" t="s">
        <v>2229</v>
      </c>
      <c r="H13267" s="265" t="s">
        <v>4386</v>
      </c>
      <c r="I13267" s="265" t="s">
        <v>2182</v>
      </c>
      <c r="J13267" s="266">
        <v>-1040</v>
      </c>
      <c r="K13267" s="83" t="str">
        <f>IFERROR(IFERROR(VLOOKUP(I13267,'DE-PARA'!B:D,3,0),VLOOKUP(I13267,'DE-PARA'!C:D,2,0)),"NÃO ENCONTRADO")</f>
        <v>Materiais</v>
      </c>
      <c r="L13267" s="50" t="str">
        <f>VLOOKUP(K13267,'Base -Receita-Despesa'!$B:$AS,1,FALSE)</f>
        <v>Materiais</v>
      </c>
    </row>
    <row r="13268" spans="1:12" x14ac:dyDescent="0.3">
      <c r="A13268" s="82" t="str">
        <f t="shared" si="414"/>
        <v>2019</v>
      </c>
      <c r="B13268" s="260" t="s">
        <v>2228</v>
      </c>
      <c r="C13268" s="261" t="s">
        <v>138</v>
      </c>
      <c r="D13268" s="74" t="str">
        <f t="shared" si="415"/>
        <v>mai/2019</v>
      </c>
      <c r="E13268" s="264">
        <v>43588</v>
      </c>
      <c r="F13268" s="260">
        <v>327223</v>
      </c>
      <c r="G13268" s="260" t="s">
        <v>2229</v>
      </c>
      <c r="H13268" s="265" t="s">
        <v>4386</v>
      </c>
      <c r="I13268" s="265" t="s">
        <v>562</v>
      </c>
      <c r="J13268" s="265">
        <v>-22.54</v>
      </c>
      <c r="K13268" s="83" t="str">
        <f>IFERROR(IFERROR(VLOOKUP(I13268,'DE-PARA'!B:D,3,0),VLOOKUP(I13268,'DE-PARA'!C:D,2,0)),"NÃO ENCONTRADO")</f>
        <v>Outras Saídas</v>
      </c>
      <c r="L13268" s="50" t="str">
        <f>VLOOKUP(K13268,'Base -Receita-Despesa'!$B:$AS,1,FALSE)</f>
        <v>Outras Saídas</v>
      </c>
    </row>
    <row r="13269" spans="1:12" x14ac:dyDescent="0.3">
      <c r="A13269" s="82" t="str">
        <f t="shared" si="414"/>
        <v>2019</v>
      </c>
      <c r="B13269" s="260" t="s">
        <v>2228</v>
      </c>
      <c r="C13269" s="261" t="s">
        <v>138</v>
      </c>
      <c r="D13269" s="74" t="str">
        <f t="shared" si="415"/>
        <v>mai/2019</v>
      </c>
      <c r="E13269" s="264">
        <v>43588</v>
      </c>
      <c r="F13269" s="260">
        <v>38</v>
      </c>
      <c r="G13269" s="260" t="s">
        <v>2229</v>
      </c>
      <c r="H13269" s="265" t="s">
        <v>3189</v>
      </c>
      <c r="I13269" s="265" t="s">
        <v>2176</v>
      </c>
      <c r="J13269" s="266">
        <v>-170811.74</v>
      </c>
      <c r="K13269" s="83" t="str">
        <f>IFERROR(IFERROR(VLOOKUP(I13269,'DE-PARA'!B:D,3,0),VLOOKUP(I13269,'DE-PARA'!C:D,2,0)),"NÃO ENCONTRADO")</f>
        <v>Pessoal</v>
      </c>
      <c r="L13269" s="50" t="str">
        <f>VLOOKUP(K13269,'Base -Receita-Despesa'!$B:$AS,1,FALSE)</f>
        <v>Pessoal</v>
      </c>
    </row>
    <row r="13270" spans="1:12" x14ac:dyDescent="0.3">
      <c r="A13270" s="82" t="str">
        <f t="shared" si="414"/>
        <v>2019</v>
      </c>
      <c r="B13270" s="260" t="s">
        <v>2228</v>
      </c>
      <c r="C13270" s="261" t="s">
        <v>138</v>
      </c>
      <c r="D13270" s="74" t="str">
        <f t="shared" si="415"/>
        <v>mai/2019</v>
      </c>
      <c r="E13270" s="264">
        <v>43588</v>
      </c>
      <c r="F13270" s="260">
        <v>36</v>
      </c>
      <c r="G13270" s="260" t="s">
        <v>2229</v>
      </c>
      <c r="H13270" s="265" t="s">
        <v>3189</v>
      </c>
      <c r="I13270" s="265" t="s">
        <v>2176</v>
      </c>
      <c r="J13270" s="266">
        <v>-368272.82</v>
      </c>
      <c r="K13270" s="83" t="str">
        <f>IFERROR(IFERROR(VLOOKUP(I13270,'DE-PARA'!B:D,3,0),VLOOKUP(I13270,'DE-PARA'!C:D,2,0)),"NÃO ENCONTRADO")</f>
        <v>Pessoal</v>
      </c>
      <c r="L13270" s="50" t="str">
        <f>VLOOKUP(K13270,'Base -Receita-Despesa'!$B:$AS,1,FALSE)</f>
        <v>Pessoal</v>
      </c>
    </row>
    <row r="13271" spans="1:12" x14ac:dyDescent="0.3">
      <c r="A13271" s="82" t="str">
        <f t="shared" si="414"/>
        <v>2019</v>
      </c>
      <c r="B13271" s="260" t="s">
        <v>2228</v>
      </c>
      <c r="C13271" s="261" t="s">
        <v>138</v>
      </c>
      <c r="D13271" s="74" t="str">
        <f t="shared" si="415"/>
        <v>mai/2019</v>
      </c>
      <c r="E13271" s="264">
        <v>43588</v>
      </c>
      <c r="F13271" s="260">
        <v>249</v>
      </c>
      <c r="G13271" s="260" t="s">
        <v>2229</v>
      </c>
      <c r="H13271" s="265" t="s">
        <v>2357</v>
      </c>
      <c r="I13271" s="265" t="s">
        <v>164</v>
      </c>
      <c r="J13271" s="266">
        <v>-7000</v>
      </c>
      <c r="K13271" s="83" t="str">
        <f>IFERROR(IFERROR(VLOOKUP(I13271,'DE-PARA'!B:D,3,0),VLOOKUP(I13271,'DE-PARA'!C:D,2,0)),"NÃO ENCONTRADO")</f>
        <v>Concessionárias (água, luz e telefone)</v>
      </c>
      <c r="L13271" s="50" t="str">
        <f>VLOOKUP(K13271,'Base -Receita-Despesa'!$B:$AS,1,FALSE)</f>
        <v>Concessionárias (água, luz e telefone)</v>
      </c>
    </row>
    <row r="13272" spans="1:12" x14ac:dyDescent="0.3">
      <c r="A13272" s="82" t="str">
        <f t="shared" si="414"/>
        <v>2019</v>
      </c>
      <c r="B13272" s="260" t="s">
        <v>2228</v>
      </c>
      <c r="C13272" s="261" t="s">
        <v>138</v>
      </c>
      <c r="D13272" s="74" t="str">
        <f t="shared" si="415"/>
        <v>mai/2019</v>
      </c>
      <c r="E13272" s="264">
        <v>43588</v>
      </c>
      <c r="F13272" s="260">
        <v>19725</v>
      </c>
      <c r="G13272" s="260" t="s">
        <v>2229</v>
      </c>
      <c r="H13272" s="265" t="s">
        <v>2370</v>
      </c>
      <c r="I13272" s="265" t="s">
        <v>145</v>
      </c>
      <c r="J13272" s="266">
        <v>-4996.57</v>
      </c>
      <c r="K13272" s="83" t="str">
        <f>IFERROR(IFERROR(VLOOKUP(I13272,'DE-PARA'!B:D,3,0),VLOOKUP(I13272,'DE-PARA'!C:D,2,0)),"NÃO ENCONTRADO")</f>
        <v>Serviços</v>
      </c>
      <c r="L13272" s="50" t="str">
        <f>VLOOKUP(K13272,'Base -Receita-Despesa'!$B:$AS,1,FALSE)</f>
        <v>Serviços</v>
      </c>
    </row>
    <row r="13273" spans="1:12" x14ac:dyDescent="0.3">
      <c r="A13273" s="82" t="str">
        <f t="shared" si="414"/>
        <v>2019</v>
      </c>
      <c r="B13273" s="260" t="s">
        <v>2228</v>
      </c>
      <c r="C13273" s="261" t="s">
        <v>138</v>
      </c>
      <c r="D13273" s="74" t="str">
        <f t="shared" si="415"/>
        <v>mai/2019</v>
      </c>
      <c r="E13273" s="264">
        <v>43588</v>
      </c>
      <c r="F13273" s="260" t="s">
        <v>1070</v>
      </c>
      <c r="G13273" s="260" t="s">
        <v>2229</v>
      </c>
      <c r="H13273" s="265" t="s">
        <v>1071</v>
      </c>
      <c r="I13273" s="265" t="s">
        <v>2237</v>
      </c>
      <c r="J13273" s="266">
        <v>1010707.71</v>
      </c>
      <c r="K13273" s="83" t="str">
        <f>IFERROR(IFERROR(VLOOKUP(I13273,'DE-PARA'!B:D,3,0),VLOOKUP(I13273,'DE-PARA'!C:D,2,0)),"NÃO ENCONTRADO")</f>
        <v>Entrada Conta Aplicação (+)</v>
      </c>
      <c r="L13273" s="50" t="str">
        <f>VLOOKUP(K13273,'Base -Receita-Despesa'!$B:$AS,1,FALSE)</f>
        <v>ENTRADA CONTA APLICAÇÃO (+)</v>
      </c>
    </row>
    <row r="13274" spans="1:12" x14ac:dyDescent="0.3">
      <c r="A13274" s="82" t="str">
        <f t="shared" si="414"/>
        <v>2019</v>
      </c>
      <c r="B13274" s="260" t="s">
        <v>2228</v>
      </c>
      <c r="C13274" s="261" t="s">
        <v>138</v>
      </c>
      <c r="D13274" s="74" t="str">
        <f t="shared" si="415"/>
        <v>mai/2019</v>
      </c>
      <c r="E13274" s="264">
        <v>43588</v>
      </c>
      <c r="F13274" s="260" t="s">
        <v>1261</v>
      </c>
      <c r="G13274" s="260" t="s">
        <v>2229</v>
      </c>
      <c r="H13274" s="265" t="s">
        <v>2250</v>
      </c>
      <c r="I13274" s="265" t="s">
        <v>135</v>
      </c>
      <c r="J13274" s="265">
        <v>-9.5</v>
      </c>
      <c r="K13274" s="83" t="str">
        <f>IFERROR(IFERROR(VLOOKUP(I13274,'DE-PARA'!B:D,3,0),VLOOKUP(I13274,'DE-PARA'!C:D,2,0)),"NÃO ENCONTRADO")</f>
        <v>Outras Saídas</v>
      </c>
      <c r="L13274" s="50" t="str">
        <f>VLOOKUP(K13274,'Base -Receita-Despesa'!$B:$AS,1,FALSE)</f>
        <v>Outras Saídas</v>
      </c>
    </row>
    <row r="13275" spans="1:12" x14ac:dyDescent="0.3">
      <c r="A13275" s="82" t="str">
        <f t="shared" si="414"/>
        <v>2019</v>
      </c>
      <c r="B13275" s="260" t="s">
        <v>2228</v>
      </c>
      <c r="C13275" s="261" t="s">
        <v>138</v>
      </c>
      <c r="D13275" s="74" t="str">
        <f t="shared" si="415"/>
        <v>mai/2019</v>
      </c>
      <c r="E13275" s="264">
        <v>43588</v>
      </c>
      <c r="F13275" s="260" t="s">
        <v>1261</v>
      </c>
      <c r="G13275" s="260" t="s">
        <v>2229</v>
      </c>
      <c r="H13275" s="265" t="s">
        <v>2250</v>
      </c>
      <c r="I13275" s="265" t="s">
        <v>135</v>
      </c>
      <c r="J13275" s="265">
        <v>-9.5</v>
      </c>
      <c r="K13275" s="83" t="str">
        <f>IFERROR(IFERROR(VLOOKUP(I13275,'DE-PARA'!B:D,3,0),VLOOKUP(I13275,'DE-PARA'!C:D,2,0)),"NÃO ENCONTRADO")</f>
        <v>Outras Saídas</v>
      </c>
      <c r="L13275" s="50" t="str">
        <f>VLOOKUP(K13275,'Base -Receita-Despesa'!$B:$AS,1,FALSE)</f>
        <v>Outras Saídas</v>
      </c>
    </row>
    <row r="13276" spans="1:12" x14ac:dyDescent="0.3">
      <c r="A13276" s="82" t="str">
        <f t="shared" si="414"/>
        <v>2019</v>
      </c>
      <c r="B13276" s="260" t="s">
        <v>2228</v>
      </c>
      <c r="C13276" s="261" t="s">
        <v>138</v>
      </c>
      <c r="D13276" s="74" t="str">
        <f t="shared" si="415"/>
        <v>mai/2019</v>
      </c>
      <c r="E13276" s="264">
        <v>43588</v>
      </c>
      <c r="F13276" s="260" t="s">
        <v>1261</v>
      </c>
      <c r="G13276" s="260" t="s">
        <v>2229</v>
      </c>
      <c r="H13276" s="265" t="s">
        <v>2250</v>
      </c>
      <c r="I13276" s="265" t="s">
        <v>135</v>
      </c>
      <c r="J13276" s="265">
        <v>-9.5</v>
      </c>
      <c r="K13276" s="83" t="str">
        <f>IFERROR(IFERROR(VLOOKUP(I13276,'DE-PARA'!B:D,3,0),VLOOKUP(I13276,'DE-PARA'!C:D,2,0)),"NÃO ENCONTRADO")</f>
        <v>Outras Saídas</v>
      </c>
      <c r="L13276" s="50" t="str">
        <f>VLOOKUP(K13276,'Base -Receita-Despesa'!$B:$AS,1,FALSE)</f>
        <v>Outras Saídas</v>
      </c>
    </row>
    <row r="13277" spans="1:12" x14ac:dyDescent="0.3">
      <c r="A13277" s="82" t="str">
        <f t="shared" si="414"/>
        <v>2019</v>
      </c>
      <c r="B13277" s="260" t="s">
        <v>2228</v>
      </c>
      <c r="C13277" s="261" t="s">
        <v>138</v>
      </c>
      <c r="D13277" s="74" t="str">
        <f t="shared" si="415"/>
        <v>mai/2019</v>
      </c>
      <c r="E13277" s="264">
        <v>43588</v>
      </c>
      <c r="F13277" s="260" t="s">
        <v>1261</v>
      </c>
      <c r="G13277" s="260" t="s">
        <v>2229</v>
      </c>
      <c r="H13277" s="265" t="s">
        <v>2250</v>
      </c>
      <c r="I13277" s="265" t="s">
        <v>135</v>
      </c>
      <c r="J13277" s="265">
        <v>-9.5</v>
      </c>
      <c r="K13277" s="83" t="str">
        <f>IFERROR(IFERROR(VLOOKUP(I13277,'DE-PARA'!B:D,3,0),VLOOKUP(I13277,'DE-PARA'!C:D,2,0)),"NÃO ENCONTRADO")</f>
        <v>Outras Saídas</v>
      </c>
      <c r="L13277" s="50" t="str">
        <f>VLOOKUP(K13277,'Base -Receita-Despesa'!$B:$AS,1,FALSE)</f>
        <v>Outras Saídas</v>
      </c>
    </row>
    <row r="13278" spans="1:12" x14ac:dyDescent="0.3">
      <c r="A13278" s="82" t="str">
        <f t="shared" si="414"/>
        <v>2019</v>
      </c>
      <c r="B13278" s="260" t="s">
        <v>2228</v>
      </c>
      <c r="C13278" s="261" t="s">
        <v>138</v>
      </c>
      <c r="D13278" s="74" t="str">
        <f t="shared" si="415"/>
        <v>mai/2019</v>
      </c>
      <c r="E13278" s="264">
        <v>43588</v>
      </c>
      <c r="F13278" s="260" t="s">
        <v>1261</v>
      </c>
      <c r="G13278" s="260" t="s">
        <v>2229</v>
      </c>
      <c r="H13278" s="265" t="s">
        <v>2250</v>
      </c>
      <c r="I13278" s="265" t="s">
        <v>135</v>
      </c>
      <c r="J13278" s="265">
        <v>-9.5</v>
      </c>
      <c r="K13278" s="83" t="str">
        <f>IFERROR(IFERROR(VLOOKUP(I13278,'DE-PARA'!B:D,3,0),VLOOKUP(I13278,'DE-PARA'!C:D,2,0)),"NÃO ENCONTRADO")</f>
        <v>Outras Saídas</v>
      </c>
      <c r="L13278" s="50" t="str">
        <f>VLOOKUP(K13278,'Base -Receita-Despesa'!$B:$AS,1,FALSE)</f>
        <v>Outras Saídas</v>
      </c>
    </row>
    <row r="13279" spans="1:12" x14ac:dyDescent="0.3">
      <c r="A13279" s="82" t="str">
        <f t="shared" si="414"/>
        <v>2019</v>
      </c>
      <c r="B13279" s="260" t="s">
        <v>2228</v>
      </c>
      <c r="C13279" s="261" t="s">
        <v>138</v>
      </c>
      <c r="D13279" s="74" t="str">
        <f t="shared" si="415"/>
        <v>mai/2019</v>
      </c>
      <c r="E13279" s="264">
        <v>43588</v>
      </c>
      <c r="F13279" s="260" t="s">
        <v>1261</v>
      </c>
      <c r="G13279" s="260" t="s">
        <v>2229</v>
      </c>
      <c r="H13279" s="265" t="s">
        <v>2250</v>
      </c>
      <c r="I13279" s="265" t="s">
        <v>135</v>
      </c>
      <c r="J13279" s="265">
        <v>-9.5</v>
      </c>
      <c r="K13279" s="83" t="str">
        <f>IFERROR(IFERROR(VLOOKUP(I13279,'DE-PARA'!B:D,3,0),VLOOKUP(I13279,'DE-PARA'!C:D,2,0)),"NÃO ENCONTRADO")</f>
        <v>Outras Saídas</v>
      </c>
      <c r="L13279" s="50" t="str">
        <f>VLOOKUP(K13279,'Base -Receita-Despesa'!$B:$AS,1,FALSE)</f>
        <v>Outras Saídas</v>
      </c>
    </row>
    <row r="13280" spans="1:12" x14ac:dyDescent="0.3">
      <c r="A13280" s="82" t="str">
        <f t="shared" si="414"/>
        <v>2019</v>
      </c>
      <c r="B13280" s="260" t="s">
        <v>2228</v>
      </c>
      <c r="C13280" s="261" t="s">
        <v>138</v>
      </c>
      <c r="D13280" s="74" t="str">
        <f t="shared" si="415"/>
        <v>mai/2019</v>
      </c>
      <c r="E13280" s="264">
        <v>43588</v>
      </c>
      <c r="F13280" s="260" t="s">
        <v>1261</v>
      </c>
      <c r="G13280" s="260" t="s">
        <v>2229</v>
      </c>
      <c r="H13280" s="265" t="s">
        <v>2250</v>
      </c>
      <c r="I13280" s="265" t="s">
        <v>135</v>
      </c>
      <c r="J13280" s="265">
        <v>-9.5</v>
      </c>
      <c r="K13280" s="83" t="str">
        <f>IFERROR(IFERROR(VLOOKUP(I13280,'DE-PARA'!B:D,3,0),VLOOKUP(I13280,'DE-PARA'!C:D,2,0)),"NÃO ENCONTRADO")</f>
        <v>Outras Saídas</v>
      </c>
      <c r="L13280" s="50" t="str">
        <f>VLOOKUP(K13280,'Base -Receita-Despesa'!$B:$AS,1,FALSE)</f>
        <v>Outras Saídas</v>
      </c>
    </row>
    <row r="13281" spans="1:12" x14ac:dyDescent="0.3">
      <c r="A13281" s="82" t="str">
        <f t="shared" si="414"/>
        <v>2019</v>
      </c>
      <c r="B13281" s="260" t="s">
        <v>2228</v>
      </c>
      <c r="C13281" s="261" t="s">
        <v>138</v>
      </c>
      <c r="D13281" s="74" t="str">
        <f t="shared" si="415"/>
        <v>mai/2019</v>
      </c>
      <c r="E13281" s="264">
        <v>43588</v>
      </c>
      <c r="F13281" s="260" t="s">
        <v>1261</v>
      </c>
      <c r="G13281" s="260" t="s">
        <v>2229</v>
      </c>
      <c r="H13281" s="265" t="s">
        <v>2250</v>
      </c>
      <c r="I13281" s="265" t="s">
        <v>135</v>
      </c>
      <c r="J13281" s="265">
        <v>-9.5</v>
      </c>
      <c r="K13281" s="83" t="str">
        <f>IFERROR(IFERROR(VLOOKUP(I13281,'DE-PARA'!B:D,3,0),VLOOKUP(I13281,'DE-PARA'!C:D,2,0)),"NÃO ENCONTRADO")</f>
        <v>Outras Saídas</v>
      </c>
      <c r="L13281" s="50" t="str">
        <f>VLOOKUP(K13281,'Base -Receita-Despesa'!$B:$AS,1,FALSE)</f>
        <v>Outras Saídas</v>
      </c>
    </row>
    <row r="13282" spans="1:12" x14ac:dyDescent="0.3">
      <c r="A13282" s="82" t="str">
        <f t="shared" si="414"/>
        <v>2019</v>
      </c>
      <c r="B13282" s="260" t="s">
        <v>2228</v>
      </c>
      <c r="C13282" s="261" t="s">
        <v>138</v>
      </c>
      <c r="D13282" s="74" t="str">
        <f t="shared" si="415"/>
        <v>mai/2019</v>
      </c>
      <c r="E13282" s="264">
        <v>43588</v>
      </c>
      <c r="F13282" s="260" t="s">
        <v>1261</v>
      </c>
      <c r="G13282" s="260" t="s">
        <v>2229</v>
      </c>
      <c r="H13282" s="265" t="s">
        <v>2250</v>
      </c>
      <c r="I13282" s="265" t="s">
        <v>135</v>
      </c>
      <c r="J13282" s="265">
        <v>-9.5</v>
      </c>
      <c r="K13282" s="83" t="str">
        <f>IFERROR(IFERROR(VLOOKUP(I13282,'DE-PARA'!B:D,3,0),VLOOKUP(I13282,'DE-PARA'!C:D,2,0)),"NÃO ENCONTRADO")</f>
        <v>Outras Saídas</v>
      </c>
      <c r="L13282" s="50" t="str">
        <f>VLOOKUP(K13282,'Base -Receita-Despesa'!$B:$AS,1,FALSE)</f>
        <v>Outras Saídas</v>
      </c>
    </row>
    <row r="13283" spans="1:12" x14ac:dyDescent="0.3">
      <c r="A13283" s="82" t="str">
        <f t="shared" si="414"/>
        <v>2019</v>
      </c>
      <c r="B13283" s="260" t="s">
        <v>2228</v>
      </c>
      <c r="C13283" s="261" t="s">
        <v>138</v>
      </c>
      <c r="D13283" s="74" t="str">
        <f t="shared" si="415"/>
        <v>mai/2019</v>
      </c>
      <c r="E13283" s="264">
        <v>43588</v>
      </c>
      <c r="F13283" s="260" t="s">
        <v>1261</v>
      </c>
      <c r="G13283" s="260" t="s">
        <v>2229</v>
      </c>
      <c r="H13283" s="265" t="s">
        <v>2250</v>
      </c>
      <c r="I13283" s="265" t="s">
        <v>135</v>
      </c>
      <c r="J13283" s="265">
        <v>-9.5</v>
      </c>
      <c r="K13283" s="83" t="str">
        <f>IFERROR(IFERROR(VLOOKUP(I13283,'DE-PARA'!B:D,3,0),VLOOKUP(I13283,'DE-PARA'!C:D,2,0)),"NÃO ENCONTRADO")</f>
        <v>Outras Saídas</v>
      </c>
      <c r="L13283" s="50" t="str">
        <f>VLOOKUP(K13283,'Base -Receita-Despesa'!$B:$AS,1,FALSE)</f>
        <v>Outras Saídas</v>
      </c>
    </row>
    <row r="13284" spans="1:12" x14ac:dyDescent="0.3">
      <c r="A13284" s="82" t="str">
        <f t="shared" si="414"/>
        <v>2019</v>
      </c>
      <c r="B13284" s="260" t="s">
        <v>2228</v>
      </c>
      <c r="C13284" s="261" t="s">
        <v>138</v>
      </c>
      <c r="D13284" s="74" t="str">
        <f t="shared" si="415"/>
        <v>mai/2019</v>
      </c>
      <c r="E13284" s="264">
        <v>43588</v>
      </c>
      <c r="F13284" s="260" t="s">
        <v>1261</v>
      </c>
      <c r="G13284" s="260" t="s">
        <v>2229</v>
      </c>
      <c r="H13284" s="265" t="s">
        <v>2250</v>
      </c>
      <c r="I13284" s="265" t="s">
        <v>135</v>
      </c>
      <c r="J13284" s="265">
        <v>-9.5</v>
      </c>
      <c r="K13284" s="83" t="str">
        <f>IFERROR(IFERROR(VLOOKUP(I13284,'DE-PARA'!B:D,3,0),VLOOKUP(I13284,'DE-PARA'!C:D,2,0)),"NÃO ENCONTRADO")</f>
        <v>Outras Saídas</v>
      </c>
      <c r="L13284" s="50" t="str">
        <f>VLOOKUP(K13284,'Base -Receita-Despesa'!$B:$AS,1,FALSE)</f>
        <v>Outras Saídas</v>
      </c>
    </row>
    <row r="13285" spans="1:12" x14ac:dyDescent="0.3">
      <c r="A13285" s="82" t="str">
        <f t="shared" si="414"/>
        <v>2019</v>
      </c>
      <c r="B13285" s="260" t="s">
        <v>2228</v>
      </c>
      <c r="C13285" s="261" t="s">
        <v>138</v>
      </c>
      <c r="D13285" s="74" t="str">
        <f t="shared" si="415"/>
        <v>mai/2019</v>
      </c>
      <c r="E13285" s="264">
        <v>43588</v>
      </c>
      <c r="F13285" s="260" t="s">
        <v>1261</v>
      </c>
      <c r="G13285" s="260" t="s">
        <v>2229</v>
      </c>
      <c r="H13285" s="265" t="s">
        <v>2250</v>
      </c>
      <c r="I13285" s="265" t="s">
        <v>135</v>
      </c>
      <c r="J13285" s="265">
        <v>-9.5</v>
      </c>
      <c r="K13285" s="83" t="str">
        <f>IFERROR(IFERROR(VLOOKUP(I13285,'DE-PARA'!B:D,3,0),VLOOKUP(I13285,'DE-PARA'!C:D,2,0)),"NÃO ENCONTRADO")</f>
        <v>Outras Saídas</v>
      </c>
      <c r="L13285" s="50" t="str">
        <f>VLOOKUP(K13285,'Base -Receita-Despesa'!$B:$AS,1,FALSE)</f>
        <v>Outras Saídas</v>
      </c>
    </row>
    <row r="13286" spans="1:12" x14ac:dyDescent="0.3">
      <c r="A13286" s="82" t="str">
        <f t="shared" si="414"/>
        <v>2019</v>
      </c>
      <c r="B13286" s="260" t="s">
        <v>2228</v>
      </c>
      <c r="C13286" s="261" t="s">
        <v>138</v>
      </c>
      <c r="D13286" s="74" t="str">
        <f t="shared" si="415"/>
        <v>mai/2019</v>
      </c>
      <c r="E13286" s="264">
        <v>43588</v>
      </c>
      <c r="F13286" s="260" t="s">
        <v>1261</v>
      </c>
      <c r="G13286" s="260" t="s">
        <v>2229</v>
      </c>
      <c r="H13286" s="265" t="s">
        <v>2250</v>
      </c>
      <c r="I13286" s="265" t="s">
        <v>135</v>
      </c>
      <c r="J13286" s="265">
        <v>-9.5</v>
      </c>
      <c r="K13286" s="83" t="str">
        <f>IFERROR(IFERROR(VLOOKUP(I13286,'DE-PARA'!B:D,3,0),VLOOKUP(I13286,'DE-PARA'!C:D,2,0)),"NÃO ENCONTRADO")</f>
        <v>Outras Saídas</v>
      </c>
      <c r="L13286" s="50" t="str">
        <f>VLOOKUP(K13286,'Base -Receita-Despesa'!$B:$AS,1,FALSE)</f>
        <v>Outras Saídas</v>
      </c>
    </row>
    <row r="13287" spans="1:12" x14ac:dyDescent="0.3">
      <c r="A13287" s="82" t="str">
        <f t="shared" si="414"/>
        <v>2019</v>
      </c>
      <c r="B13287" s="260" t="s">
        <v>2228</v>
      </c>
      <c r="C13287" s="261" t="s">
        <v>138</v>
      </c>
      <c r="D13287" s="74" t="str">
        <f t="shared" si="415"/>
        <v>mai/2019</v>
      </c>
      <c r="E13287" s="264">
        <v>43588</v>
      </c>
      <c r="F13287" s="260" t="s">
        <v>1261</v>
      </c>
      <c r="G13287" s="260" t="s">
        <v>2229</v>
      </c>
      <c r="H13287" s="265" t="s">
        <v>2250</v>
      </c>
      <c r="I13287" s="265" t="s">
        <v>135</v>
      </c>
      <c r="J13287" s="265">
        <v>-9.5</v>
      </c>
      <c r="K13287" s="83" t="str">
        <f>IFERROR(IFERROR(VLOOKUP(I13287,'DE-PARA'!B:D,3,0),VLOOKUP(I13287,'DE-PARA'!C:D,2,0)),"NÃO ENCONTRADO")</f>
        <v>Outras Saídas</v>
      </c>
      <c r="L13287" s="50" t="str">
        <f>VLOOKUP(K13287,'Base -Receita-Despesa'!$B:$AS,1,FALSE)</f>
        <v>Outras Saídas</v>
      </c>
    </row>
    <row r="13288" spans="1:12" x14ac:dyDescent="0.3">
      <c r="A13288" s="82" t="str">
        <f t="shared" si="414"/>
        <v>2019</v>
      </c>
      <c r="B13288" s="260" t="s">
        <v>2228</v>
      </c>
      <c r="C13288" s="261" t="s">
        <v>138</v>
      </c>
      <c r="D13288" s="74" t="str">
        <f t="shared" si="415"/>
        <v>mai/2019</v>
      </c>
      <c r="E13288" s="264">
        <v>43588</v>
      </c>
      <c r="F13288" s="260" t="s">
        <v>1261</v>
      </c>
      <c r="G13288" s="260" t="s">
        <v>2229</v>
      </c>
      <c r="H13288" s="265" t="s">
        <v>2250</v>
      </c>
      <c r="I13288" s="265" t="s">
        <v>135</v>
      </c>
      <c r="J13288" s="265">
        <v>-9.5</v>
      </c>
      <c r="K13288" s="83" t="str">
        <f>IFERROR(IFERROR(VLOOKUP(I13288,'DE-PARA'!B:D,3,0),VLOOKUP(I13288,'DE-PARA'!C:D,2,0)),"NÃO ENCONTRADO")</f>
        <v>Outras Saídas</v>
      </c>
      <c r="L13288" s="50" t="str">
        <f>VLOOKUP(K13288,'Base -Receita-Despesa'!$B:$AS,1,FALSE)</f>
        <v>Outras Saídas</v>
      </c>
    </row>
    <row r="13289" spans="1:12" x14ac:dyDescent="0.3">
      <c r="A13289" s="82" t="str">
        <f t="shared" si="414"/>
        <v>2019</v>
      </c>
      <c r="B13289" s="260" t="s">
        <v>2228</v>
      </c>
      <c r="C13289" s="261" t="s">
        <v>138</v>
      </c>
      <c r="D13289" s="74" t="str">
        <f t="shared" si="415"/>
        <v>mai/2019</v>
      </c>
      <c r="E13289" s="264">
        <v>43588</v>
      </c>
      <c r="F13289" s="260" t="s">
        <v>1261</v>
      </c>
      <c r="G13289" s="260" t="s">
        <v>2229</v>
      </c>
      <c r="H13289" s="265" t="s">
        <v>2250</v>
      </c>
      <c r="I13289" s="265" t="s">
        <v>135</v>
      </c>
      <c r="J13289" s="265">
        <v>-9.5</v>
      </c>
      <c r="K13289" s="83" t="str">
        <f>IFERROR(IFERROR(VLOOKUP(I13289,'DE-PARA'!B:D,3,0),VLOOKUP(I13289,'DE-PARA'!C:D,2,0)),"NÃO ENCONTRADO")</f>
        <v>Outras Saídas</v>
      </c>
      <c r="L13289" s="50" t="str">
        <f>VLOOKUP(K13289,'Base -Receita-Despesa'!$B:$AS,1,FALSE)</f>
        <v>Outras Saídas</v>
      </c>
    </row>
    <row r="13290" spans="1:12" x14ac:dyDescent="0.3">
      <c r="A13290" s="82" t="str">
        <f t="shared" ref="A13290:A13353" si="416">IF(K13290="NÃO ENCONTRADO",0,RIGHT(D13290,4))</f>
        <v>2019</v>
      </c>
      <c r="B13290" s="260" t="s">
        <v>2228</v>
      </c>
      <c r="C13290" s="261" t="s">
        <v>138</v>
      </c>
      <c r="D13290" s="74" t="str">
        <f t="shared" si="415"/>
        <v>mai/2019</v>
      </c>
      <c r="E13290" s="264">
        <v>43588</v>
      </c>
      <c r="F13290" s="260" t="s">
        <v>1261</v>
      </c>
      <c r="G13290" s="260" t="s">
        <v>2229</v>
      </c>
      <c r="H13290" s="265" t="s">
        <v>2250</v>
      </c>
      <c r="I13290" s="265" t="s">
        <v>135</v>
      </c>
      <c r="J13290" s="265">
        <v>-9.5</v>
      </c>
      <c r="K13290" s="83" t="str">
        <f>IFERROR(IFERROR(VLOOKUP(I13290,'DE-PARA'!B:D,3,0),VLOOKUP(I13290,'DE-PARA'!C:D,2,0)),"NÃO ENCONTRADO")</f>
        <v>Outras Saídas</v>
      </c>
      <c r="L13290" s="50" t="str">
        <f>VLOOKUP(K13290,'Base -Receita-Despesa'!$B:$AS,1,FALSE)</f>
        <v>Outras Saídas</v>
      </c>
    </row>
    <row r="13291" spans="1:12" x14ac:dyDescent="0.3">
      <c r="A13291" s="82" t="str">
        <f t="shared" si="416"/>
        <v>2019</v>
      </c>
      <c r="B13291" s="260" t="s">
        <v>2228</v>
      </c>
      <c r="C13291" s="261" t="s">
        <v>138</v>
      </c>
      <c r="D13291" s="74" t="str">
        <f t="shared" si="415"/>
        <v>mai/2019</v>
      </c>
      <c r="E13291" s="264">
        <v>43588</v>
      </c>
      <c r="F13291" s="260" t="s">
        <v>1261</v>
      </c>
      <c r="G13291" s="260" t="s">
        <v>2229</v>
      </c>
      <c r="H13291" s="265" t="s">
        <v>2250</v>
      </c>
      <c r="I13291" s="265" t="s">
        <v>135</v>
      </c>
      <c r="J13291" s="265">
        <v>-9.5</v>
      </c>
      <c r="K13291" s="83" t="str">
        <f>IFERROR(IFERROR(VLOOKUP(I13291,'DE-PARA'!B:D,3,0),VLOOKUP(I13291,'DE-PARA'!C:D,2,0)),"NÃO ENCONTRADO")</f>
        <v>Outras Saídas</v>
      </c>
      <c r="L13291" s="50" t="str">
        <f>VLOOKUP(K13291,'Base -Receita-Despesa'!$B:$AS,1,FALSE)</f>
        <v>Outras Saídas</v>
      </c>
    </row>
    <row r="13292" spans="1:12" x14ac:dyDescent="0.3">
      <c r="A13292" s="82" t="str">
        <f t="shared" si="416"/>
        <v>2019</v>
      </c>
      <c r="B13292" s="260" t="s">
        <v>2228</v>
      </c>
      <c r="C13292" s="261" t="s">
        <v>138</v>
      </c>
      <c r="D13292" s="74" t="str">
        <f t="shared" si="415"/>
        <v>mai/2019</v>
      </c>
      <c r="E13292" s="264">
        <v>43588</v>
      </c>
      <c r="F13292" s="260">
        <v>1956</v>
      </c>
      <c r="G13292" s="260" t="s">
        <v>2229</v>
      </c>
      <c r="H13292" s="265" t="s">
        <v>4464</v>
      </c>
      <c r="I13292" s="265" t="s">
        <v>118</v>
      </c>
      <c r="J13292" s="266">
        <v>-115608.98</v>
      </c>
      <c r="K13292" s="83" t="str">
        <f>IFERROR(IFERROR(VLOOKUP(I13292,'DE-PARA'!B:D,3,0),VLOOKUP(I13292,'DE-PARA'!C:D,2,0)),"NÃO ENCONTRADO")</f>
        <v>Serviços</v>
      </c>
      <c r="L13292" s="50" t="str">
        <f>VLOOKUP(K13292,'Base -Receita-Despesa'!$B:$AS,1,FALSE)</f>
        <v>Serviços</v>
      </c>
    </row>
    <row r="13293" spans="1:12" x14ac:dyDescent="0.3">
      <c r="A13293" s="82" t="str">
        <f t="shared" si="416"/>
        <v>2019</v>
      </c>
      <c r="B13293" s="260" t="s">
        <v>2228</v>
      </c>
      <c r="C13293" s="261" t="s">
        <v>138</v>
      </c>
      <c r="D13293" s="74" t="str">
        <f t="shared" si="415"/>
        <v>mai/2019</v>
      </c>
      <c r="E13293" s="264">
        <v>43588</v>
      </c>
      <c r="F13293" s="260">
        <v>5494</v>
      </c>
      <c r="G13293" s="260" t="s">
        <v>2229</v>
      </c>
      <c r="H13293" s="265" t="s">
        <v>2349</v>
      </c>
      <c r="I13293" s="265" t="s">
        <v>181</v>
      </c>
      <c r="J13293" s="266">
        <v>-13660.35</v>
      </c>
      <c r="K13293" s="83" t="str">
        <f>IFERROR(IFERROR(VLOOKUP(I13293,'DE-PARA'!B:D,3,0),VLOOKUP(I13293,'DE-PARA'!C:D,2,0)),"NÃO ENCONTRADO")</f>
        <v>Serviços</v>
      </c>
      <c r="L13293" s="50" t="str">
        <f>VLOOKUP(K13293,'Base -Receita-Despesa'!$B:$AS,1,FALSE)</f>
        <v>Serviços</v>
      </c>
    </row>
    <row r="13294" spans="1:12" x14ac:dyDescent="0.3">
      <c r="A13294" s="82" t="str">
        <f t="shared" si="416"/>
        <v>2019</v>
      </c>
      <c r="B13294" s="260" t="s">
        <v>2228</v>
      </c>
      <c r="C13294" s="261" t="s">
        <v>138</v>
      </c>
      <c r="D13294" s="74" t="str">
        <f t="shared" si="415"/>
        <v>mai/2019</v>
      </c>
      <c r="E13294" s="264">
        <v>43588</v>
      </c>
      <c r="F13294" s="260">
        <v>5493</v>
      </c>
      <c r="G13294" s="260" t="s">
        <v>2229</v>
      </c>
      <c r="H13294" s="265" t="s">
        <v>2349</v>
      </c>
      <c r="I13294" s="265" t="s">
        <v>181</v>
      </c>
      <c r="J13294" s="266">
        <v>-20085.3</v>
      </c>
      <c r="K13294" s="83" t="str">
        <f>IFERROR(IFERROR(VLOOKUP(I13294,'DE-PARA'!B:D,3,0),VLOOKUP(I13294,'DE-PARA'!C:D,2,0)),"NÃO ENCONTRADO")</f>
        <v>Serviços</v>
      </c>
      <c r="L13294" s="50" t="str">
        <f>VLOOKUP(K13294,'Base -Receita-Despesa'!$B:$AS,1,FALSE)</f>
        <v>Serviços</v>
      </c>
    </row>
    <row r="13295" spans="1:12" x14ac:dyDescent="0.3">
      <c r="A13295" s="82" t="str">
        <f t="shared" si="416"/>
        <v>2019</v>
      </c>
      <c r="B13295" s="260" t="s">
        <v>2228</v>
      </c>
      <c r="C13295" s="261" t="s">
        <v>138</v>
      </c>
      <c r="D13295" s="74" t="str">
        <f t="shared" si="415"/>
        <v>mai/2019</v>
      </c>
      <c r="E13295" s="264">
        <v>43588</v>
      </c>
      <c r="F13295" s="260">
        <v>15367102</v>
      </c>
      <c r="G13295" s="260" t="s">
        <v>2229</v>
      </c>
      <c r="H13295" s="265" t="s">
        <v>2377</v>
      </c>
      <c r="I13295" s="265" t="s">
        <v>846</v>
      </c>
      <c r="J13295" s="266">
        <v>-1842.92</v>
      </c>
      <c r="K13295" s="83" t="str">
        <f>IFERROR(IFERROR(VLOOKUP(I13295,'DE-PARA'!B:D,3,0),VLOOKUP(I13295,'DE-PARA'!C:D,2,0)),"NÃO ENCONTRADO")</f>
        <v>Pessoal</v>
      </c>
      <c r="L13295" s="50" t="str">
        <f>VLOOKUP(K13295,'Base -Receita-Despesa'!$B:$AS,1,FALSE)</f>
        <v>Pessoal</v>
      </c>
    </row>
    <row r="13296" spans="1:12" x14ac:dyDescent="0.3">
      <c r="A13296" s="82" t="str">
        <f t="shared" si="416"/>
        <v>2019</v>
      </c>
      <c r="B13296" s="260" t="s">
        <v>2228</v>
      </c>
      <c r="C13296" s="261" t="s">
        <v>138</v>
      </c>
      <c r="D13296" s="74" t="str">
        <f t="shared" si="415"/>
        <v>mai/2019</v>
      </c>
      <c r="E13296" s="264">
        <v>43588</v>
      </c>
      <c r="F13296" s="260">
        <v>15367102</v>
      </c>
      <c r="G13296" s="260" t="s">
        <v>2229</v>
      </c>
      <c r="H13296" s="265" t="s">
        <v>2377</v>
      </c>
      <c r="I13296" s="265" t="s">
        <v>562</v>
      </c>
      <c r="J13296" s="265">
        <v>-45.45</v>
      </c>
      <c r="K13296" s="83" t="str">
        <f>IFERROR(IFERROR(VLOOKUP(I13296,'DE-PARA'!B:D,3,0),VLOOKUP(I13296,'DE-PARA'!C:D,2,0)),"NÃO ENCONTRADO")</f>
        <v>Outras Saídas</v>
      </c>
      <c r="L13296" s="50" t="str">
        <f>VLOOKUP(K13296,'Base -Receita-Despesa'!$B:$AS,1,FALSE)</f>
        <v>Outras Saídas</v>
      </c>
    </row>
    <row r="13297" spans="1:12" x14ac:dyDescent="0.3">
      <c r="A13297" s="82" t="str">
        <f t="shared" si="416"/>
        <v>2019</v>
      </c>
      <c r="B13297" s="260" t="s">
        <v>2228</v>
      </c>
      <c r="C13297" s="261" t="s">
        <v>138</v>
      </c>
      <c r="D13297" s="74" t="str">
        <f t="shared" si="415"/>
        <v>mai/2019</v>
      </c>
      <c r="E13297" s="264">
        <v>43588</v>
      </c>
      <c r="F13297" s="260">
        <v>324913602</v>
      </c>
      <c r="G13297" s="260" t="s">
        <v>2229</v>
      </c>
      <c r="H13297" s="265" t="s">
        <v>3126</v>
      </c>
      <c r="I13297" s="265" t="s">
        <v>190</v>
      </c>
      <c r="J13297" s="266">
        <v>-1103.94</v>
      </c>
      <c r="K13297" s="83" t="str">
        <f>IFERROR(IFERROR(VLOOKUP(I13297,'DE-PARA'!B:D,3,0),VLOOKUP(I13297,'DE-PARA'!C:D,2,0)),"NÃO ENCONTRADO")</f>
        <v>Concessionárias (água, luz e telefone)</v>
      </c>
      <c r="L13297" s="50" t="str">
        <f>VLOOKUP(K13297,'Base -Receita-Despesa'!$B:$AS,1,FALSE)</f>
        <v>Concessionárias (água, luz e telefone)</v>
      </c>
    </row>
    <row r="13298" spans="1:12" x14ac:dyDescent="0.3">
      <c r="A13298" s="82" t="str">
        <f t="shared" si="416"/>
        <v>2019</v>
      </c>
      <c r="B13298" s="260" t="s">
        <v>2228</v>
      </c>
      <c r="C13298" s="261" t="s">
        <v>138</v>
      </c>
      <c r="D13298" s="74" t="str">
        <f t="shared" si="415"/>
        <v>mai/2019</v>
      </c>
      <c r="E13298" s="264">
        <v>43588</v>
      </c>
      <c r="F13298" s="260">
        <v>324895060</v>
      </c>
      <c r="G13298" s="260" t="s">
        <v>2229</v>
      </c>
      <c r="H13298" s="265" t="s">
        <v>3126</v>
      </c>
      <c r="I13298" s="265" t="s">
        <v>190</v>
      </c>
      <c r="J13298" s="265">
        <v>-286.39999999999998</v>
      </c>
      <c r="K13298" s="83" t="str">
        <f>IFERROR(IFERROR(VLOOKUP(I13298,'DE-PARA'!B:D,3,0),VLOOKUP(I13298,'DE-PARA'!C:D,2,0)),"NÃO ENCONTRADO")</f>
        <v>Concessionárias (água, luz e telefone)</v>
      </c>
      <c r="L13298" s="50" t="str">
        <f>VLOOKUP(K13298,'Base -Receita-Despesa'!$B:$AS,1,FALSE)</f>
        <v>Concessionárias (água, luz e telefone)</v>
      </c>
    </row>
    <row r="13299" spans="1:12" x14ac:dyDescent="0.3">
      <c r="A13299" s="82" t="str">
        <f t="shared" si="416"/>
        <v>2019</v>
      </c>
      <c r="B13299" s="260" t="s">
        <v>2228</v>
      </c>
      <c r="C13299" s="261" t="s">
        <v>138</v>
      </c>
      <c r="D13299" s="74" t="str">
        <f t="shared" si="415"/>
        <v>mai/2019</v>
      </c>
      <c r="E13299" s="264">
        <v>43588</v>
      </c>
      <c r="F13299" s="260">
        <v>326329706</v>
      </c>
      <c r="G13299" s="260" t="s">
        <v>2229</v>
      </c>
      <c r="H13299" s="265" t="s">
        <v>3126</v>
      </c>
      <c r="I13299" s="265" t="s">
        <v>190</v>
      </c>
      <c r="J13299" s="265">
        <v>-76.760000000000005</v>
      </c>
      <c r="K13299" s="83" t="str">
        <f>IFERROR(IFERROR(VLOOKUP(I13299,'DE-PARA'!B:D,3,0),VLOOKUP(I13299,'DE-PARA'!C:D,2,0)),"NÃO ENCONTRADO")</f>
        <v>Concessionárias (água, luz e telefone)</v>
      </c>
      <c r="L13299" s="50" t="str">
        <f>VLOOKUP(K13299,'Base -Receita-Despesa'!$B:$AS,1,FALSE)</f>
        <v>Concessionárias (água, luz e telefone)</v>
      </c>
    </row>
    <row r="13300" spans="1:12" x14ac:dyDescent="0.3">
      <c r="A13300" s="82" t="str">
        <f t="shared" si="416"/>
        <v>2019</v>
      </c>
      <c r="B13300" s="260" t="s">
        <v>2228</v>
      </c>
      <c r="C13300" s="261" t="s">
        <v>138</v>
      </c>
      <c r="D13300" s="74" t="str">
        <f t="shared" si="415"/>
        <v>mai/2019</v>
      </c>
      <c r="E13300" s="264">
        <v>43591</v>
      </c>
      <c r="F13300" s="260">
        <v>82339</v>
      </c>
      <c r="G13300" s="260" t="s">
        <v>2229</v>
      </c>
      <c r="H13300" s="265" t="s">
        <v>4457</v>
      </c>
      <c r="I13300" s="265" t="s">
        <v>2181</v>
      </c>
      <c r="J13300" s="266">
        <v>-1145.5</v>
      </c>
      <c r="K13300" s="83" t="str">
        <f>IFERROR(IFERROR(VLOOKUP(I13300,'DE-PARA'!B:D,3,0),VLOOKUP(I13300,'DE-PARA'!C:D,2,0)),"NÃO ENCONTRADO")</f>
        <v>Materiais</v>
      </c>
      <c r="L13300" s="50" t="str">
        <f>VLOOKUP(K13300,'Base -Receita-Despesa'!$B:$AS,1,FALSE)</f>
        <v>Materiais</v>
      </c>
    </row>
    <row r="13301" spans="1:12" x14ac:dyDescent="0.3">
      <c r="A13301" s="82" t="str">
        <f t="shared" si="416"/>
        <v>2019</v>
      </c>
      <c r="B13301" s="260" t="s">
        <v>2228</v>
      </c>
      <c r="C13301" s="261" t="s">
        <v>138</v>
      </c>
      <c r="D13301" s="74" t="str">
        <f t="shared" si="415"/>
        <v>mai/2019</v>
      </c>
      <c r="E13301" s="264">
        <v>43591</v>
      </c>
      <c r="F13301" s="260">
        <v>82339</v>
      </c>
      <c r="G13301" s="260" t="s">
        <v>2229</v>
      </c>
      <c r="H13301" s="265" t="s">
        <v>4457</v>
      </c>
      <c r="I13301" s="265" t="s">
        <v>562</v>
      </c>
      <c r="J13301" s="265">
        <v>-248.12</v>
      </c>
      <c r="K13301" s="83" t="str">
        <f>IFERROR(IFERROR(VLOOKUP(I13301,'DE-PARA'!B:D,3,0),VLOOKUP(I13301,'DE-PARA'!C:D,2,0)),"NÃO ENCONTRADO")</f>
        <v>Outras Saídas</v>
      </c>
      <c r="L13301" s="50" t="str">
        <f>VLOOKUP(K13301,'Base -Receita-Despesa'!$B:$AS,1,FALSE)</f>
        <v>Outras Saídas</v>
      </c>
    </row>
    <row r="13302" spans="1:12" x14ac:dyDescent="0.3">
      <c r="A13302" s="82" t="str">
        <f t="shared" si="416"/>
        <v>2019</v>
      </c>
      <c r="B13302" s="260" t="s">
        <v>2228</v>
      </c>
      <c r="C13302" s="261" t="s">
        <v>138</v>
      </c>
      <c r="D13302" s="74" t="str">
        <f t="shared" si="415"/>
        <v>mai/2019</v>
      </c>
      <c r="E13302" s="264">
        <v>43591</v>
      </c>
      <c r="F13302" s="260">
        <v>23242</v>
      </c>
      <c r="G13302" s="260" t="s">
        <v>2229</v>
      </c>
      <c r="H13302" s="265" t="s">
        <v>2456</v>
      </c>
      <c r="I13302" s="265" t="s">
        <v>2182</v>
      </c>
      <c r="J13302" s="265">
        <v>-282.91000000000003</v>
      </c>
      <c r="K13302" s="83" t="str">
        <f>IFERROR(IFERROR(VLOOKUP(I13302,'DE-PARA'!B:D,3,0),VLOOKUP(I13302,'DE-PARA'!C:D,2,0)),"NÃO ENCONTRADO")</f>
        <v>Materiais</v>
      </c>
      <c r="L13302" s="50" t="str">
        <f>VLOOKUP(K13302,'Base -Receita-Despesa'!$B:$AS,1,FALSE)</f>
        <v>Materiais</v>
      </c>
    </row>
    <row r="13303" spans="1:12" x14ac:dyDescent="0.3">
      <c r="A13303" s="82" t="str">
        <f t="shared" si="416"/>
        <v>2019</v>
      </c>
      <c r="B13303" s="260" t="s">
        <v>2228</v>
      </c>
      <c r="C13303" s="261" t="s">
        <v>138</v>
      </c>
      <c r="D13303" s="74" t="str">
        <f t="shared" si="415"/>
        <v>mai/2019</v>
      </c>
      <c r="E13303" s="264">
        <v>43591</v>
      </c>
      <c r="F13303" s="260">
        <v>233303</v>
      </c>
      <c r="G13303" s="260" t="s">
        <v>2229</v>
      </c>
      <c r="H13303" s="265" t="s">
        <v>2456</v>
      </c>
      <c r="I13303" s="265" t="s">
        <v>2182</v>
      </c>
      <c r="J13303" s="265">
        <v>-551.16</v>
      </c>
      <c r="K13303" s="83" t="str">
        <f>IFERROR(IFERROR(VLOOKUP(I13303,'DE-PARA'!B:D,3,0),VLOOKUP(I13303,'DE-PARA'!C:D,2,0)),"NÃO ENCONTRADO")</f>
        <v>Materiais</v>
      </c>
      <c r="L13303" s="50" t="str">
        <f>VLOOKUP(K13303,'Base -Receita-Despesa'!$B:$AS,1,FALSE)</f>
        <v>Materiais</v>
      </c>
    </row>
    <row r="13304" spans="1:12" x14ac:dyDescent="0.3">
      <c r="A13304" s="82" t="str">
        <f t="shared" si="416"/>
        <v>2019</v>
      </c>
      <c r="B13304" s="260" t="s">
        <v>2228</v>
      </c>
      <c r="C13304" s="261" t="s">
        <v>138</v>
      </c>
      <c r="D13304" s="74" t="str">
        <f t="shared" si="415"/>
        <v>mai/2019</v>
      </c>
      <c r="E13304" s="264">
        <v>43591</v>
      </c>
      <c r="F13304" s="260">
        <v>23548</v>
      </c>
      <c r="G13304" s="260" t="s">
        <v>2229</v>
      </c>
      <c r="H13304" s="265" t="s">
        <v>2456</v>
      </c>
      <c r="I13304" s="265" t="s">
        <v>2181</v>
      </c>
      <c r="J13304" s="265">
        <v>-246</v>
      </c>
      <c r="K13304" s="83" t="str">
        <f>IFERROR(IFERROR(VLOOKUP(I13304,'DE-PARA'!B:D,3,0),VLOOKUP(I13304,'DE-PARA'!C:D,2,0)),"NÃO ENCONTRADO")</f>
        <v>Materiais</v>
      </c>
      <c r="L13304" s="50" t="str">
        <f>VLOOKUP(K13304,'Base -Receita-Despesa'!$B:$AS,1,FALSE)</f>
        <v>Materiais</v>
      </c>
    </row>
    <row r="13305" spans="1:12" x14ac:dyDescent="0.3">
      <c r="A13305" s="82" t="str">
        <f t="shared" si="416"/>
        <v>2019</v>
      </c>
      <c r="B13305" s="260" t="s">
        <v>2228</v>
      </c>
      <c r="C13305" s="261" t="s">
        <v>138</v>
      </c>
      <c r="D13305" s="74" t="str">
        <f t="shared" si="415"/>
        <v>mai/2019</v>
      </c>
      <c r="E13305" s="264">
        <v>43591</v>
      </c>
      <c r="F13305" s="260">
        <v>23533</v>
      </c>
      <c r="G13305" s="260" t="s">
        <v>2229</v>
      </c>
      <c r="H13305" s="265" t="s">
        <v>2456</v>
      </c>
      <c r="I13305" s="265" t="s">
        <v>2182</v>
      </c>
      <c r="J13305" s="265">
        <v>-457.02</v>
      </c>
      <c r="K13305" s="83" t="str">
        <f>IFERROR(IFERROR(VLOOKUP(I13305,'DE-PARA'!B:D,3,0),VLOOKUP(I13305,'DE-PARA'!C:D,2,0)),"NÃO ENCONTRADO")</f>
        <v>Materiais</v>
      </c>
      <c r="L13305" s="50" t="str">
        <f>VLOOKUP(K13305,'Base -Receita-Despesa'!$B:$AS,1,FALSE)</f>
        <v>Materiais</v>
      </c>
    </row>
    <row r="13306" spans="1:12" x14ac:dyDescent="0.3">
      <c r="A13306" s="82" t="str">
        <f t="shared" si="416"/>
        <v>2019</v>
      </c>
      <c r="B13306" s="260" t="s">
        <v>2228</v>
      </c>
      <c r="C13306" s="261" t="s">
        <v>138</v>
      </c>
      <c r="D13306" s="74" t="str">
        <f t="shared" si="415"/>
        <v>mai/2019</v>
      </c>
      <c r="E13306" s="264">
        <v>43591</v>
      </c>
      <c r="F13306" s="260">
        <v>23541</v>
      </c>
      <c r="G13306" s="260" t="s">
        <v>2229</v>
      </c>
      <c r="H13306" s="265" t="s">
        <v>2456</v>
      </c>
      <c r="I13306" s="265" t="s">
        <v>2181</v>
      </c>
      <c r="J13306" s="265">
        <v>-691.41</v>
      </c>
      <c r="K13306" s="83" t="str">
        <f>IFERROR(IFERROR(VLOOKUP(I13306,'DE-PARA'!B:D,3,0),VLOOKUP(I13306,'DE-PARA'!C:D,2,0)),"NÃO ENCONTRADO")</f>
        <v>Materiais</v>
      </c>
      <c r="L13306" s="50" t="str">
        <f>VLOOKUP(K13306,'Base -Receita-Despesa'!$B:$AS,1,FALSE)</f>
        <v>Materiais</v>
      </c>
    </row>
    <row r="13307" spans="1:12" x14ac:dyDescent="0.3">
      <c r="A13307" s="82" t="str">
        <f t="shared" si="416"/>
        <v>2019</v>
      </c>
      <c r="B13307" s="260" t="s">
        <v>2228</v>
      </c>
      <c r="C13307" s="261" t="s">
        <v>138</v>
      </c>
      <c r="D13307" s="74" t="str">
        <f t="shared" si="415"/>
        <v>mai/2019</v>
      </c>
      <c r="E13307" s="264">
        <v>43591</v>
      </c>
      <c r="F13307" s="260">
        <v>23542</v>
      </c>
      <c r="G13307" s="260" t="s">
        <v>2229</v>
      </c>
      <c r="H13307" s="265" t="s">
        <v>2456</v>
      </c>
      <c r="I13307" s="265" t="s">
        <v>2182</v>
      </c>
      <c r="J13307" s="266">
        <v>-1047.29</v>
      </c>
      <c r="K13307" s="83" t="str">
        <f>IFERROR(IFERROR(VLOOKUP(I13307,'DE-PARA'!B:D,3,0),VLOOKUP(I13307,'DE-PARA'!C:D,2,0)),"NÃO ENCONTRADO")</f>
        <v>Materiais</v>
      </c>
      <c r="L13307" s="50" t="str">
        <f>VLOOKUP(K13307,'Base -Receita-Despesa'!$B:$AS,1,FALSE)</f>
        <v>Materiais</v>
      </c>
    </row>
    <row r="13308" spans="1:12" x14ac:dyDescent="0.3">
      <c r="A13308" s="82" t="str">
        <f t="shared" si="416"/>
        <v>2019</v>
      </c>
      <c r="B13308" s="260" t="s">
        <v>2228</v>
      </c>
      <c r="C13308" s="261" t="s">
        <v>138</v>
      </c>
      <c r="D13308" s="74" t="str">
        <f t="shared" si="415"/>
        <v>mai/2019</v>
      </c>
      <c r="E13308" s="264">
        <v>43591</v>
      </c>
      <c r="F13308" s="260">
        <v>23837</v>
      </c>
      <c r="G13308" s="260" t="s">
        <v>2229</v>
      </c>
      <c r="H13308" s="265" t="s">
        <v>2456</v>
      </c>
      <c r="I13308" s="265" t="s">
        <v>2181</v>
      </c>
      <c r="J13308" s="266">
        <v>-1180.77</v>
      </c>
      <c r="K13308" s="83" t="str">
        <f>IFERROR(IFERROR(VLOOKUP(I13308,'DE-PARA'!B:D,3,0),VLOOKUP(I13308,'DE-PARA'!C:D,2,0)),"NÃO ENCONTRADO")</f>
        <v>Materiais</v>
      </c>
      <c r="L13308" s="50" t="str">
        <f>VLOOKUP(K13308,'Base -Receita-Despesa'!$B:$AS,1,FALSE)</f>
        <v>Materiais</v>
      </c>
    </row>
    <row r="13309" spans="1:12" x14ac:dyDescent="0.3">
      <c r="A13309" s="82" t="str">
        <f t="shared" si="416"/>
        <v>2019</v>
      </c>
      <c r="B13309" s="260" t="s">
        <v>2228</v>
      </c>
      <c r="C13309" s="261" t="s">
        <v>138</v>
      </c>
      <c r="D13309" s="74" t="str">
        <f t="shared" si="415"/>
        <v>mai/2019</v>
      </c>
      <c r="E13309" s="264">
        <v>43591</v>
      </c>
      <c r="F13309" s="260">
        <v>23970</v>
      </c>
      <c r="G13309" s="260" t="s">
        <v>2229</v>
      </c>
      <c r="H13309" s="265" t="s">
        <v>2456</v>
      </c>
      <c r="I13309" s="265" t="s">
        <v>2181</v>
      </c>
      <c r="J13309" s="265">
        <v>-154.78</v>
      </c>
      <c r="K13309" s="83" t="str">
        <f>IFERROR(IFERROR(VLOOKUP(I13309,'DE-PARA'!B:D,3,0),VLOOKUP(I13309,'DE-PARA'!C:D,2,0)),"NÃO ENCONTRADO")</f>
        <v>Materiais</v>
      </c>
      <c r="L13309" s="50" t="str">
        <f>VLOOKUP(K13309,'Base -Receita-Despesa'!$B:$AS,1,FALSE)</f>
        <v>Materiais</v>
      </c>
    </row>
    <row r="13310" spans="1:12" x14ac:dyDescent="0.3">
      <c r="A13310" s="82" t="str">
        <f t="shared" si="416"/>
        <v>2019</v>
      </c>
      <c r="B13310" s="260" t="s">
        <v>2228</v>
      </c>
      <c r="C13310" s="261" t="s">
        <v>138</v>
      </c>
      <c r="D13310" s="74" t="str">
        <f t="shared" si="415"/>
        <v>mai/2019</v>
      </c>
      <c r="E13310" s="264">
        <v>43591</v>
      </c>
      <c r="F13310" s="260">
        <v>23969</v>
      </c>
      <c r="G13310" s="260" t="s">
        <v>2229</v>
      </c>
      <c r="H13310" s="265" t="s">
        <v>2456</v>
      </c>
      <c r="I13310" s="265" t="s">
        <v>2182</v>
      </c>
      <c r="J13310" s="265">
        <v>-868.69</v>
      </c>
      <c r="K13310" s="83" t="str">
        <f>IFERROR(IFERROR(VLOOKUP(I13310,'DE-PARA'!B:D,3,0),VLOOKUP(I13310,'DE-PARA'!C:D,2,0)),"NÃO ENCONTRADO")</f>
        <v>Materiais</v>
      </c>
      <c r="L13310" s="50" t="str">
        <f>VLOOKUP(K13310,'Base -Receita-Despesa'!$B:$AS,1,FALSE)</f>
        <v>Materiais</v>
      </c>
    </row>
    <row r="13311" spans="1:12" x14ac:dyDescent="0.3">
      <c r="A13311" s="82" t="str">
        <f t="shared" si="416"/>
        <v>2019</v>
      </c>
      <c r="B13311" s="260" t="s">
        <v>2228</v>
      </c>
      <c r="C13311" s="261" t="s">
        <v>138</v>
      </c>
      <c r="D13311" s="74" t="str">
        <f t="shared" si="415"/>
        <v>mai/2019</v>
      </c>
      <c r="E13311" s="264">
        <v>43591</v>
      </c>
      <c r="F13311" s="260">
        <v>24335</v>
      </c>
      <c r="G13311" s="260" t="s">
        <v>2229</v>
      </c>
      <c r="H13311" s="265" t="s">
        <v>2456</v>
      </c>
      <c r="I13311" s="265" t="s">
        <v>2181</v>
      </c>
      <c r="J13311" s="265">
        <v>-526.38</v>
      </c>
      <c r="K13311" s="83" t="str">
        <f>IFERROR(IFERROR(VLOOKUP(I13311,'DE-PARA'!B:D,3,0),VLOOKUP(I13311,'DE-PARA'!C:D,2,0)),"NÃO ENCONTRADO")</f>
        <v>Materiais</v>
      </c>
      <c r="L13311" s="50" t="str">
        <f>VLOOKUP(K13311,'Base -Receita-Despesa'!$B:$AS,1,FALSE)</f>
        <v>Materiais</v>
      </c>
    </row>
    <row r="13312" spans="1:12" x14ac:dyDescent="0.3">
      <c r="A13312" s="82" t="str">
        <f t="shared" si="416"/>
        <v>2019</v>
      </c>
      <c r="B13312" s="260" t="s">
        <v>2228</v>
      </c>
      <c r="C13312" s="261" t="s">
        <v>138</v>
      </c>
      <c r="D13312" s="74" t="str">
        <f t="shared" si="415"/>
        <v>mai/2019</v>
      </c>
      <c r="E13312" s="264">
        <v>43591</v>
      </c>
      <c r="F13312" s="260">
        <v>12526</v>
      </c>
      <c r="G13312" s="260" t="s">
        <v>2229</v>
      </c>
      <c r="H13312" s="265" t="s">
        <v>4507</v>
      </c>
      <c r="I13312" s="265" t="s">
        <v>2190</v>
      </c>
      <c r="J13312" s="266">
        <v>-1074</v>
      </c>
      <c r="K13312" s="83" t="str">
        <f>IFERROR(IFERROR(VLOOKUP(I13312,'DE-PARA'!B:D,3,0),VLOOKUP(I13312,'DE-PARA'!C:D,2,0)),"NÃO ENCONTRADO")</f>
        <v>Materiais</v>
      </c>
      <c r="L13312" s="50" t="str">
        <f>VLOOKUP(K13312,'Base -Receita-Despesa'!$B:$AS,1,FALSE)</f>
        <v>Materiais</v>
      </c>
    </row>
    <row r="13313" spans="1:12" x14ac:dyDescent="0.3">
      <c r="A13313" s="82" t="str">
        <f t="shared" si="416"/>
        <v>2019</v>
      </c>
      <c r="B13313" s="260" t="s">
        <v>2228</v>
      </c>
      <c r="C13313" s="261" t="s">
        <v>138</v>
      </c>
      <c r="D13313" s="74" t="str">
        <f t="shared" si="415"/>
        <v>mai/2019</v>
      </c>
      <c r="E13313" s="264">
        <v>43591</v>
      </c>
      <c r="F13313" s="260">
        <v>12629</v>
      </c>
      <c r="G13313" s="260" t="s">
        <v>2229</v>
      </c>
      <c r="H13313" s="265" t="s">
        <v>4507</v>
      </c>
      <c r="I13313" s="265" t="s">
        <v>2190</v>
      </c>
      <c r="J13313" s="266">
        <v>-1119.5</v>
      </c>
      <c r="K13313" s="83" t="str">
        <f>IFERROR(IFERROR(VLOOKUP(I13313,'DE-PARA'!B:D,3,0),VLOOKUP(I13313,'DE-PARA'!C:D,2,0)),"NÃO ENCONTRADO")</f>
        <v>Materiais</v>
      </c>
      <c r="L13313" s="50" t="str">
        <f>VLOOKUP(K13313,'Base -Receita-Despesa'!$B:$AS,1,FALSE)</f>
        <v>Materiais</v>
      </c>
    </row>
    <row r="13314" spans="1:12" x14ac:dyDescent="0.3">
      <c r="A13314" s="82" t="str">
        <f t="shared" si="416"/>
        <v>2019</v>
      </c>
      <c r="B13314" s="260" t="s">
        <v>2228</v>
      </c>
      <c r="C13314" s="261" t="s">
        <v>138</v>
      </c>
      <c r="D13314" s="74" t="str">
        <f t="shared" si="415"/>
        <v>mai/2019</v>
      </c>
      <c r="E13314" s="264">
        <v>43591</v>
      </c>
      <c r="F13314" s="260">
        <v>12691</v>
      </c>
      <c r="G13314" s="260" t="s">
        <v>2229</v>
      </c>
      <c r="H13314" s="265" t="s">
        <v>4507</v>
      </c>
      <c r="I13314" s="265" t="s">
        <v>2190</v>
      </c>
      <c r="J13314" s="266">
        <v>-2037</v>
      </c>
      <c r="K13314" s="83" t="str">
        <f>IFERROR(IFERROR(VLOOKUP(I13314,'DE-PARA'!B:D,3,0),VLOOKUP(I13314,'DE-PARA'!C:D,2,0)),"NÃO ENCONTRADO")</f>
        <v>Materiais</v>
      </c>
      <c r="L13314" s="50" t="str">
        <f>VLOOKUP(K13314,'Base -Receita-Despesa'!$B:$AS,1,FALSE)</f>
        <v>Materiais</v>
      </c>
    </row>
    <row r="13315" spans="1:12" x14ac:dyDescent="0.3">
      <c r="A13315" s="82" t="str">
        <f t="shared" si="416"/>
        <v>2019</v>
      </c>
      <c r="B13315" s="260" t="s">
        <v>2228</v>
      </c>
      <c r="C13315" s="261" t="s">
        <v>138</v>
      </c>
      <c r="D13315" s="74" t="str">
        <f t="shared" si="415"/>
        <v>mai/2019</v>
      </c>
      <c r="E13315" s="264">
        <v>43591</v>
      </c>
      <c r="F13315" s="260">
        <v>12320</v>
      </c>
      <c r="G13315" s="260" t="s">
        <v>2229</v>
      </c>
      <c r="H13315" s="265" t="s">
        <v>4507</v>
      </c>
      <c r="I13315" s="265" t="s">
        <v>2190</v>
      </c>
      <c r="J13315" s="265">
        <v>-786.5</v>
      </c>
      <c r="K13315" s="83" t="str">
        <f>IFERROR(IFERROR(VLOOKUP(I13315,'DE-PARA'!B:D,3,0),VLOOKUP(I13315,'DE-PARA'!C:D,2,0)),"NÃO ENCONTRADO")</f>
        <v>Materiais</v>
      </c>
      <c r="L13315" s="50" t="str">
        <f>VLOOKUP(K13315,'Base -Receita-Despesa'!$B:$AS,1,FALSE)</f>
        <v>Materiais</v>
      </c>
    </row>
    <row r="13316" spans="1:12" x14ac:dyDescent="0.3">
      <c r="A13316" s="82" t="str">
        <f t="shared" si="416"/>
        <v>2019</v>
      </c>
      <c r="B13316" s="260" t="s">
        <v>2228</v>
      </c>
      <c r="C13316" s="261" t="s">
        <v>138</v>
      </c>
      <c r="D13316" s="74" t="str">
        <f t="shared" ref="D13316:D13379" si="417">TEXT(E13316,"mmm/aaaa")</f>
        <v>mai/2019</v>
      </c>
      <c r="E13316" s="264">
        <v>43591</v>
      </c>
      <c r="F13316" s="260">
        <v>193494</v>
      </c>
      <c r="G13316" s="260" t="s">
        <v>2324</v>
      </c>
      <c r="H13316" s="265" t="s">
        <v>4434</v>
      </c>
      <c r="I13316" s="265" t="s">
        <v>2181</v>
      </c>
      <c r="J13316" s="266">
        <v>-3546.25</v>
      </c>
      <c r="K13316" s="83" t="str">
        <f>IFERROR(IFERROR(VLOOKUP(I13316,'DE-PARA'!B:D,3,0),VLOOKUP(I13316,'DE-PARA'!C:D,2,0)),"NÃO ENCONTRADO")</f>
        <v>Materiais</v>
      </c>
      <c r="L13316" s="50" t="str">
        <f>VLOOKUP(K13316,'Base -Receita-Despesa'!$B:$AS,1,FALSE)</f>
        <v>Materiais</v>
      </c>
    </row>
    <row r="13317" spans="1:12" x14ac:dyDescent="0.3">
      <c r="A13317" s="82" t="str">
        <f t="shared" si="416"/>
        <v>2019</v>
      </c>
      <c r="B13317" s="260" t="s">
        <v>2228</v>
      </c>
      <c r="C13317" s="261" t="s">
        <v>138</v>
      </c>
      <c r="D13317" s="74" t="str">
        <f t="shared" si="417"/>
        <v>mai/2019</v>
      </c>
      <c r="E13317" s="264">
        <v>43591</v>
      </c>
      <c r="F13317" s="260">
        <v>193494</v>
      </c>
      <c r="G13317" s="260" t="s">
        <v>2238</v>
      </c>
      <c r="H13317" s="265" t="s">
        <v>4434</v>
      </c>
      <c r="I13317" s="265" t="s">
        <v>2181</v>
      </c>
      <c r="J13317" s="266">
        <v>-3546.25</v>
      </c>
      <c r="K13317" s="83" t="str">
        <f>IFERROR(IFERROR(VLOOKUP(I13317,'DE-PARA'!B:D,3,0),VLOOKUP(I13317,'DE-PARA'!C:D,2,0)),"NÃO ENCONTRADO")</f>
        <v>Materiais</v>
      </c>
      <c r="L13317" s="50" t="str">
        <f>VLOOKUP(K13317,'Base -Receita-Despesa'!$B:$AS,1,FALSE)</f>
        <v>Materiais</v>
      </c>
    </row>
    <row r="13318" spans="1:12" x14ac:dyDescent="0.3">
      <c r="A13318" s="82" t="str">
        <f t="shared" si="416"/>
        <v>2019</v>
      </c>
      <c r="B13318" s="260" t="s">
        <v>2228</v>
      </c>
      <c r="C13318" s="261" t="s">
        <v>138</v>
      </c>
      <c r="D13318" s="74" t="str">
        <f t="shared" si="417"/>
        <v>mai/2019</v>
      </c>
      <c r="E13318" s="264">
        <v>43591</v>
      </c>
      <c r="F13318" s="260">
        <v>949</v>
      </c>
      <c r="G13318" s="260" t="s">
        <v>2229</v>
      </c>
      <c r="H13318" s="265" t="s">
        <v>1106</v>
      </c>
      <c r="I13318" s="265" t="s">
        <v>526</v>
      </c>
      <c r="J13318" s="266">
        <v>-15000</v>
      </c>
      <c r="K13318" s="83" t="str">
        <f>IFERROR(IFERROR(VLOOKUP(I13318,'DE-PARA'!B:D,3,0),VLOOKUP(I13318,'DE-PARA'!C:D,2,0)),"NÃO ENCONTRADO")</f>
        <v>Serviços</v>
      </c>
      <c r="L13318" s="50" t="str">
        <f>VLOOKUP(K13318,'Base -Receita-Despesa'!$B:$AS,1,FALSE)</f>
        <v>Serviços</v>
      </c>
    </row>
    <row r="13319" spans="1:12" x14ac:dyDescent="0.3">
      <c r="A13319" s="82" t="str">
        <f t="shared" si="416"/>
        <v>2019</v>
      </c>
      <c r="B13319" s="260" t="s">
        <v>2228</v>
      </c>
      <c r="C13319" s="261" t="s">
        <v>138</v>
      </c>
      <c r="D13319" s="74" t="str">
        <f t="shared" si="417"/>
        <v>mai/2019</v>
      </c>
      <c r="E13319" s="264">
        <v>43591</v>
      </c>
      <c r="F13319" s="260" t="s">
        <v>4405</v>
      </c>
      <c r="G13319" s="260" t="s">
        <v>2229</v>
      </c>
      <c r="H13319" s="265" t="s">
        <v>4406</v>
      </c>
      <c r="I13319" s="265" t="s">
        <v>846</v>
      </c>
      <c r="J13319" s="265">
        <v>-769.01</v>
      </c>
      <c r="K13319" s="83" t="str">
        <f>IFERROR(IFERROR(VLOOKUP(I13319,'DE-PARA'!B:D,3,0),VLOOKUP(I13319,'DE-PARA'!C:D,2,0)),"NÃO ENCONTRADO")</f>
        <v>Pessoal</v>
      </c>
      <c r="L13319" s="50" t="str">
        <f>VLOOKUP(K13319,'Base -Receita-Despesa'!$B:$AS,1,FALSE)</f>
        <v>Pessoal</v>
      </c>
    </row>
    <row r="13320" spans="1:12" x14ac:dyDescent="0.3">
      <c r="A13320" s="82" t="str">
        <f t="shared" si="416"/>
        <v>2019</v>
      </c>
      <c r="B13320" s="260" t="s">
        <v>2228</v>
      </c>
      <c r="C13320" s="261" t="s">
        <v>138</v>
      </c>
      <c r="D13320" s="74" t="str">
        <f t="shared" si="417"/>
        <v>mai/2019</v>
      </c>
      <c r="E13320" s="264">
        <v>43591</v>
      </c>
      <c r="F13320" s="260">
        <v>82941</v>
      </c>
      <c r="G13320" s="260" t="s">
        <v>2229</v>
      </c>
      <c r="H13320" s="265" t="s">
        <v>528</v>
      </c>
      <c r="I13320" s="265" t="s">
        <v>2181</v>
      </c>
      <c r="J13320" s="265">
        <v>-172.04</v>
      </c>
      <c r="K13320" s="83" t="str">
        <f>IFERROR(IFERROR(VLOOKUP(I13320,'DE-PARA'!B:D,3,0),VLOOKUP(I13320,'DE-PARA'!C:D,2,0)),"NÃO ENCONTRADO")</f>
        <v>Materiais</v>
      </c>
      <c r="L13320" s="50" t="str">
        <f>VLOOKUP(K13320,'Base -Receita-Despesa'!$B:$AS,1,FALSE)</f>
        <v>Materiais</v>
      </c>
    </row>
    <row r="13321" spans="1:12" x14ac:dyDescent="0.3">
      <c r="A13321" s="82" t="str">
        <f t="shared" si="416"/>
        <v>2019</v>
      </c>
      <c r="B13321" s="260" t="s">
        <v>2228</v>
      </c>
      <c r="C13321" s="261" t="s">
        <v>138</v>
      </c>
      <c r="D13321" s="74" t="str">
        <f t="shared" si="417"/>
        <v>mai/2019</v>
      </c>
      <c r="E13321" s="264">
        <v>43591</v>
      </c>
      <c r="F13321" s="260">
        <v>82942</v>
      </c>
      <c r="G13321" s="260" t="s">
        <v>2229</v>
      </c>
      <c r="H13321" s="265" t="s">
        <v>528</v>
      </c>
      <c r="I13321" s="265" t="s">
        <v>2182</v>
      </c>
      <c r="J13321" s="265">
        <v>-408.74</v>
      </c>
      <c r="K13321" s="83" t="str">
        <f>IFERROR(IFERROR(VLOOKUP(I13321,'DE-PARA'!B:D,3,0),VLOOKUP(I13321,'DE-PARA'!C:D,2,0)),"NÃO ENCONTRADO")</f>
        <v>Materiais</v>
      </c>
      <c r="L13321" s="50" t="str">
        <f>VLOOKUP(K13321,'Base -Receita-Despesa'!$B:$AS,1,FALSE)</f>
        <v>Materiais</v>
      </c>
    </row>
    <row r="13322" spans="1:12" x14ac:dyDescent="0.3">
      <c r="A13322" s="82" t="str">
        <f t="shared" si="416"/>
        <v>2019</v>
      </c>
      <c r="B13322" s="260" t="s">
        <v>2228</v>
      </c>
      <c r="C13322" s="261" t="s">
        <v>138</v>
      </c>
      <c r="D13322" s="74" t="str">
        <f t="shared" si="417"/>
        <v>mai/2019</v>
      </c>
      <c r="E13322" s="264">
        <v>43591</v>
      </c>
      <c r="F13322" s="260">
        <v>83435</v>
      </c>
      <c r="G13322" s="260" t="s">
        <v>2229</v>
      </c>
      <c r="H13322" s="265" t="s">
        <v>528</v>
      </c>
      <c r="I13322" s="265" t="s">
        <v>2181</v>
      </c>
      <c r="J13322" s="266">
        <v>-4009.98</v>
      </c>
      <c r="K13322" s="83" t="str">
        <f>IFERROR(IFERROR(VLOOKUP(I13322,'DE-PARA'!B:D,3,0),VLOOKUP(I13322,'DE-PARA'!C:D,2,0)),"NÃO ENCONTRADO")</f>
        <v>Materiais</v>
      </c>
      <c r="L13322" s="50" t="str">
        <f>VLOOKUP(K13322,'Base -Receita-Despesa'!$B:$AS,1,FALSE)</f>
        <v>Materiais</v>
      </c>
    </row>
    <row r="13323" spans="1:12" x14ac:dyDescent="0.3">
      <c r="A13323" s="82" t="str">
        <f t="shared" si="416"/>
        <v>2019</v>
      </c>
      <c r="B13323" s="260" t="s">
        <v>2228</v>
      </c>
      <c r="C13323" s="261" t="s">
        <v>138</v>
      </c>
      <c r="D13323" s="74" t="str">
        <f t="shared" si="417"/>
        <v>mai/2019</v>
      </c>
      <c r="E13323" s="264">
        <v>43591</v>
      </c>
      <c r="F13323" s="260">
        <v>84593</v>
      </c>
      <c r="G13323" s="260" t="s">
        <v>2229</v>
      </c>
      <c r="H13323" s="265" t="s">
        <v>528</v>
      </c>
      <c r="I13323" s="265" t="s">
        <v>2181</v>
      </c>
      <c r="J13323" s="265">
        <v>-214.52</v>
      </c>
      <c r="K13323" s="83" t="str">
        <f>IFERROR(IFERROR(VLOOKUP(I13323,'DE-PARA'!B:D,3,0),VLOOKUP(I13323,'DE-PARA'!C:D,2,0)),"NÃO ENCONTRADO")</f>
        <v>Materiais</v>
      </c>
      <c r="L13323" s="50" t="str">
        <f>VLOOKUP(K13323,'Base -Receita-Despesa'!$B:$AS,1,FALSE)</f>
        <v>Materiais</v>
      </c>
    </row>
    <row r="13324" spans="1:12" x14ac:dyDescent="0.3">
      <c r="A13324" s="82" t="str">
        <f t="shared" si="416"/>
        <v>2019</v>
      </c>
      <c r="B13324" s="260" t="s">
        <v>2228</v>
      </c>
      <c r="C13324" s="261" t="s">
        <v>138</v>
      </c>
      <c r="D13324" s="74" t="str">
        <f t="shared" si="417"/>
        <v>mai/2019</v>
      </c>
      <c r="E13324" s="264">
        <v>43591</v>
      </c>
      <c r="F13324" s="260">
        <v>84606</v>
      </c>
      <c r="G13324" s="260" t="s">
        <v>2229</v>
      </c>
      <c r="H13324" s="265" t="s">
        <v>528</v>
      </c>
      <c r="I13324" s="265" t="s">
        <v>2181</v>
      </c>
      <c r="J13324" s="266">
        <v>-3144.36</v>
      </c>
      <c r="K13324" s="83" t="str">
        <f>IFERROR(IFERROR(VLOOKUP(I13324,'DE-PARA'!B:D,3,0),VLOOKUP(I13324,'DE-PARA'!C:D,2,0)),"NÃO ENCONTRADO")</f>
        <v>Materiais</v>
      </c>
      <c r="L13324" s="50" t="str">
        <f>VLOOKUP(K13324,'Base -Receita-Despesa'!$B:$AS,1,FALSE)</f>
        <v>Materiais</v>
      </c>
    </row>
    <row r="13325" spans="1:12" x14ac:dyDescent="0.3">
      <c r="A13325" s="82" t="str">
        <f t="shared" si="416"/>
        <v>2019</v>
      </c>
      <c r="B13325" s="260" t="s">
        <v>2228</v>
      </c>
      <c r="C13325" s="261" t="s">
        <v>138</v>
      </c>
      <c r="D13325" s="74" t="str">
        <f t="shared" si="417"/>
        <v>mai/2019</v>
      </c>
      <c r="E13325" s="264">
        <v>43591</v>
      </c>
      <c r="F13325" s="260">
        <v>83436</v>
      </c>
      <c r="G13325" s="260" t="s">
        <v>2229</v>
      </c>
      <c r="H13325" s="265" t="s">
        <v>528</v>
      </c>
      <c r="I13325" s="265" t="s">
        <v>2182</v>
      </c>
      <c r="J13325" s="266">
        <v>-4072.25</v>
      </c>
      <c r="K13325" s="83" t="str">
        <f>IFERROR(IFERROR(VLOOKUP(I13325,'DE-PARA'!B:D,3,0),VLOOKUP(I13325,'DE-PARA'!C:D,2,0)),"NÃO ENCONTRADO")</f>
        <v>Materiais</v>
      </c>
      <c r="L13325" s="50" t="str">
        <f>VLOOKUP(K13325,'Base -Receita-Despesa'!$B:$AS,1,FALSE)</f>
        <v>Materiais</v>
      </c>
    </row>
    <row r="13326" spans="1:12" x14ac:dyDescent="0.3">
      <c r="A13326" s="82" t="str">
        <f t="shared" si="416"/>
        <v>2019</v>
      </c>
      <c r="B13326" s="260" t="s">
        <v>2228</v>
      </c>
      <c r="C13326" s="261" t="s">
        <v>138</v>
      </c>
      <c r="D13326" s="74" t="str">
        <f t="shared" si="417"/>
        <v>mai/2019</v>
      </c>
      <c r="E13326" s="264">
        <v>43591</v>
      </c>
      <c r="F13326" s="260">
        <v>85048</v>
      </c>
      <c r="G13326" s="260" t="s">
        <v>2229</v>
      </c>
      <c r="H13326" s="265" t="s">
        <v>528</v>
      </c>
      <c r="I13326" s="265" t="s">
        <v>2181</v>
      </c>
      <c r="J13326" s="265">
        <v>-597.79999999999995</v>
      </c>
      <c r="K13326" s="83" t="str">
        <f>IFERROR(IFERROR(VLOOKUP(I13326,'DE-PARA'!B:D,3,0),VLOOKUP(I13326,'DE-PARA'!C:D,2,0)),"NÃO ENCONTRADO")</f>
        <v>Materiais</v>
      </c>
      <c r="L13326" s="50" t="str">
        <f>VLOOKUP(K13326,'Base -Receita-Despesa'!$B:$AS,1,FALSE)</f>
        <v>Materiais</v>
      </c>
    </row>
    <row r="13327" spans="1:12" x14ac:dyDescent="0.3">
      <c r="A13327" s="82" t="str">
        <f t="shared" si="416"/>
        <v>2019</v>
      </c>
      <c r="B13327" s="260" t="s">
        <v>2228</v>
      </c>
      <c r="C13327" s="261" t="s">
        <v>138</v>
      </c>
      <c r="D13327" s="74" t="str">
        <f t="shared" si="417"/>
        <v>mai/2019</v>
      </c>
      <c r="E13327" s="264">
        <v>43591</v>
      </c>
      <c r="F13327" s="260">
        <v>85053</v>
      </c>
      <c r="G13327" s="260" t="s">
        <v>2229</v>
      </c>
      <c r="H13327" s="265" t="s">
        <v>528</v>
      </c>
      <c r="I13327" s="265" t="s">
        <v>2181</v>
      </c>
      <c r="J13327" s="265">
        <v>-640</v>
      </c>
      <c r="K13327" s="83" t="str">
        <f>IFERROR(IFERROR(VLOOKUP(I13327,'DE-PARA'!B:D,3,0),VLOOKUP(I13327,'DE-PARA'!C:D,2,0)),"NÃO ENCONTRADO")</f>
        <v>Materiais</v>
      </c>
      <c r="L13327" s="50" t="str">
        <f>VLOOKUP(K13327,'Base -Receita-Despesa'!$B:$AS,1,FALSE)</f>
        <v>Materiais</v>
      </c>
    </row>
    <row r="13328" spans="1:12" x14ac:dyDescent="0.3">
      <c r="A13328" s="82" t="str">
        <f t="shared" si="416"/>
        <v>2019</v>
      </c>
      <c r="B13328" s="260" t="s">
        <v>2228</v>
      </c>
      <c r="C13328" s="261" t="s">
        <v>138</v>
      </c>
      <c r="D13328" s="74" t="str">
        <f t="shared" si="417"/>
        <v>mai/2019</v>
      </c>
      <c r="E13328" s="264">
        <v>43591</v>
      </c>
      <c r="F13328" s="260">
        <v>85051</v>
      </c>
      <c r="G13328" s="260" t="s">
        <v>2229</v>
      </c>
      <c r="H13328" s="265" t="s">
        <v>528</v>
      </c>
      <c r="I13328" s="265" t="s">
        <v>2181</v>
      </c>
      <c r="J13328" s="265">
        <v>-124</v>
      </c>
      <c r="K13328" s="83" t="str">
        <f>IFERROR(IFERROR(VLOOKUP(I13328,'DE-PARA'!B:D,3,0),VLOOKUP(I13328,'DE-PARA'!C:D,2,0)),"NÃO ENCONTRADO")</f>
        <v>Materiais</v>
      </c>
      <c r="L13328" s="50" t="str">
        <f>VLOOKUP(K13328,'Base -Receita-Despesa'!$B:$AS,1,FALSE)</f>
        <v>Materiais</v>
      </c>
    </row>
    <row r="13329" spans="1:12" x14ac:dyDescent="0.3">
      <c r="A13329" s="82" t="str">
        <f t="shared" si="416"/>
        <v>2019</v>
      </c>
      <c r="B13329" s="260" t="s">
        <v>2228</v>
      </c>
      <c r="C13329" s="261" t="s">
        <v>138</v>
      </c>
      <c r="D13329" s="74" t="str">
        <f t="shared" si="417"/>
        <v>mai/2019</v>
      </c>
      <c r="E13329" s="264">
        <v>43591</v>
      </c>
      <c r="F13329" s="260">
        <v>85047</v>
      </c>
      <c r="G13329" s="260" t="s">
        <v>2229</v>
      </c>
      <c r="H13329" s="265" t="s">
        <v>528</v>
      </c>
      <c r="I13329" s="265" t="s">
        <v>2182</v>
      </c>
      <c r="J13329" s="265">
        <v>-421.64</v>
      </c>
      <c r="K13329" s="83" t="str">
        <f>IFERROR(IFERROR(VLOOKUP(I13329,'DE-PARA'!B:D,3,0),VLOOKUP(I13329,'DE-PARA'!C:D,2,0)),"NÃO ENCONTRADO")</f>
        <v>Materiais</v>
      </c>
      <c r="L13329" s="50" t="str">
        <f>VLOOKUP(K13329,'Base -Receita-Despesa'!$B:$AS,1,FALSE)</f>
        <v>Materiais</v>
      </c>
    </row>
    <row r="13330" spans="1:12" x14ac:dyDescent="0.3">
      <c r="A13330" s="82" t="str">
        <f t="shared" si="416"/>
        <v>2019</v>
      </c>
      <c r="B13330" s="260" t="s">
        <v>2228</v>
      </c>
      <c r="C13330" s="261" t="s">
        <v>138</v>
      </c>
      <c r="D13330" s="74" t="str">
        <f t="shared" si="417"/>
        <v>mai/2019</v>
      </c>
      <c r="E13330" s="264">
        <v>43591</v>
      </c>
      <c r="F13330" s="260">
        <v>1135666</v>
      </c>
      <c r="G13330" s="260" t="s">
        <v>2229</v>
      </c>
      <c r="H13330" s="265" t="s">
        <v>4400</v>
      </c>
      <c r="I13330" s="265" t="s">
        <v>2181</v>
      </c>
      <c r="J13330" s="266">
        <v>-1775</v>
      </c>
      <c r="K13330" s="83" t="str">
        <f>IFERROR(IFERROR(VLOOKUP(I13330,'DE-PARA'!B:D,3,0),VLOOKUP(I13330,'DE-PARA'!C:D,2,0)),"NÃO ENCONTRADO")</f>
        <v>Materiais</v>
      </c>
      <c r="L13330" s="50" t="str">
        <f>VLOOKUP(K13330,'Base -Receita-Despesa'!$B:$AS,1,FALSE)</f>
        <v>Materiais</v>
      </c>
    </row>
    <row r="13331" spans="1:12" x14ac:dyDescent="0.3">
      <c r="A13331" s="82" t="str">
        <f t="shared" si="416"/>
        <v>2019</v>
      </c>
      <c r="B13331" s="260" t="s">
        <v>2228</v>
      </c>
      <c r="C13331" s="261" t="s">
        <v>138</v>
      </c>
      <c r="D13331" s="74" t="str">
        <f t="shared" si="417"/>
        <v>mai/2019</v>
      </c>
      <c r="E13331" s="264">
        <v>43591</v>
      </c>
      <c r="F13331" s="260">
        <v>1121272</v>
      </c>
      <c r="G13331" s="260" t="s">
        <v>2229</v>
      </c>
      <c r="H13331" s="265" t="s">
        <v>4400</v>
      </c>
      <c r="I13331" s="265" t="s">
        <v>2182</v>
      </c>
      <c r="J13331" s="266">
        <v>-2418.54</v>
      </c>
      <c r="K13331" s="83" t="str">
        <f>IFERROR(IFERROR(VLOOKUP(I13331,'DE-PARA'!B:D,3,0),VLOOKUP(I13331,'DE-PARA'!C:D,2,0)),"NÃO ENCONTRADO")</f>
        <v>Materiais</v>
      </c>
      <c r="L13331" s="50" t="str">
        <f>VLOOKUP(K13331,'Base -Receita-Despesa'!$B:$AS,1,FALSE)</f>
        <v>Materiais</v>
      </c>
    </row>
    <row r="13332" spans="1:12" x14ac:dyDescent="0.3">
      <c r="A13332" s="82" t="str">
        <f t="shared" si="416"/>
        <v>2019</v>
      </c>
      <c r="B13332" s="260" t="s">
        <v>2228</v>
      </c>
      <c r="C13332" s="261" t="s">
        <v>138</v>
      </c>
      <c r="D13332" s="74" t="str">
        <f t="shared" si="417"/>
        <v>mai/2019</v>
      </c>
      <c r="E13332" s="264">
        <v>43591</v>
      </c>
      <c r="F13332" s="260">
        <v>97385</v>
      </c>
      <c r="G13332" s="260" t="s">
        <v>2229</v>
      </c>
      <c r="H13332" s="265" t="s">
        <v>2602</v>
      </c>
      <c r="I13332" s="265" t="s">
        <v>2182</v>
      </c>
      <c r="J13332" s="266">
        <v>-1512.61</v>
      </c>
      <c r="K13332" s="83" t="str">
        <f>IFERROR(IFERROR(VLOOKUP(I13332,'DE-PARA'!B:D,3,0),VLOOKUP(I13332,'DE-PARA'!C:D,2,0)),"NÃO ENCONTRADO")</f>
        <v>Materiais</v>
      </c>
      <c r="L13332" s="50" t="str">
        <f>VLOOKUP(K13332,'Base -Receita-Despesa'!$B:$AS,1,FALSE)</f>
        <v>Materiais</v>
      </c>
    </row>
    <row r="13333" spans="1:12" x14ac:dyDescent="0.3">
      <c r="A13333" s="82" t="str">
        <f t="shared" si="416"/>
        <v>2019</v>
      </c>
      <c r="B13333" s="260" t="s">
        <v>2228</v>
      </c>
      <c r="C13333" s="261" t="s">
        <v>138</v>
      </c>
      <c r="D13333" s="74" t="str">
        <f t="shared" si="417"/>
        <v>mai/2019</v>
      </c>
      <c r="E13333" s="264">
        <v>43591</v>
      </c>
      <c r="F13333" s="260">
        <v>8304</v>
      </c>
      <c r="G13333" s="260" t="s">
        <v>2229</v>
      </c>
      <c r="H13333" s="265" t="s">
        <v>4443</v>
      </c>
      <c r="I13333" s="265" t="s">
        <v>2182</v>
      </c>
      <c r="J13333" s="265">
        <v>-204.53</v>
      </c>
      <c r="K13333" s="83" t="str">
        <f>IFERROR(IFERROR(VLOOKUP(I13333,'DE-PARA'!B:D,3,0),VLOOKUP(I13333,'DE-PARA'!C:D,2,0)),"NÃO ENCONTRADO")</f>
        <v>Materiais</v>
      </c>
      <c r="L13333" s="50" t="str">
        <f>VLOOKUP(K13333,'Base -Receita-Despesa'!$B:$AS,1,FALSE)</f>
        <v>Materiais</v>
      </c>
    </row>
    <row r="13334" spans="1:12" x14ac:dyDescent="0.3">
      <c r="A13334" s="82" t="str">
        <f t="shared" si="416"/>
        <v>2019</v>
      </c>
      <c r="B13334" s="260" t="s">
        <v>2228</v>
      </c>
      <c r="C13334" s="261" t="s">
        <v>138</v>
      </c>
      <c r="D13334" s="74" t="str">
        <f t="shared" si="417"/>
        <v>mai/2019</v>
      </c>
      <c r="E13334" s="264">
        <v>43591</v>
      </c>
      <c r="F13334" s="260">
        <v>8304</v>
      </c>
      <c r="G13334" s="260" t="s">
        <v>2229</v>
      </c>
      <c r="H13334" s="265" t="s">
        <v>4443</v>
      </c>
      <c r="I13334" s="265" t="s">
        <v>562</v>
      </c>
      <c r="J13334" s="265">
        <v>-96.79</v>
      </c>
      <c r="K13334" s="83" t="str">
        <f>IFERROR(IFERROR(VLOOKUP(I13334,'DE-PARA'!B:D,3,0),VLOOKUP(I13334,'DE-PARA'!C:D,2,0)),"NÃO ENCONTRADO")</f>
        <v>Outras Saídas</v>
      </c>
      <c r="L13334" s="50" t="str">
        <f>VLOOKUP(K13334,'Base -Receita-Despesa'!$B:$AS,1,FALSE)</f>
        <v>Outras Saídas</v>
      </c>
    </row>
    <row r="13335" spans="1:12" x14ac:dyDescent="0.3">
      <c r="A13335" s="82" t="str">
        <f t="shared" si="416"/>
        <v>2019</v>
      </c>
      <c r="B13335" s="260" t="s">
        <v>2228</v>
      </c>
      <c r="C13335" s="261" t="s">
        <v>138</v>
      </c>
      <c r="D13335" s="74" t="str">
        <f t="shared" si="417"/>
        <v>mai/2019</v>
      </c>
      <c r="E13335" s="264">
        <v>43591</v>
      </c>
      <c r="F13335" s="260">
        <v>36522</v>
      </c>
      <c r="G13335" s="260" t="s">
        <v>2229</v>
      </c>
      <c r="H13335" s="265" t="s">
        <v>4380</v>
      </c>
      <c r="I13335" s="265" t="s">
        <v>120</v>
      </c>
      <c r="J13335" s="266">
        <v>-1500</v>
      </c>
      <c r="K13335" s="83" t="str">
        <f>IFERROR(IFERROR(VLOOKUP(I13335,'DE-PARA'!B:D,3,0),VLOOKUP(I13335,'DE-PARA'!C:D,2,0)),"NÃO ENCONTRADO")</f>
        <v>Serviços</v>
      </c>
      <c r="L13335" s="50" t="str">
        <f>VLOOKUP(K13335,'Base -Receita-Despesa'!$B:$AS,1,FALSE)</f>
        <v>Serviços</v>
      </c>
    </row>
    <row r="13336" spans="1:12" x14ac:dyDescent="0.3">
      <c r="A13336" s="82" t="str">
        <f t="shared" si="416"/>
        <v>2019</v>
      </c>
      <c r="B13336" s="260" t="s">
        <v>2228</v>
      </c>
      <c r="C13336" s="261" t="s">
        <v>138</v>
      </c>
      <c r="D13336" s="74" t="str">
        <f t="shared" si="417"/>
        <v>mai/2019</v>
      </c>
      <c r="E13336" s="264">
        <v>43591</v>
      </c>
      <c r="F13336" s="260">
        <v>65944</v>
      </c>
      <c r="G13336" s="260" t="s">
        <v>2229</v>
      </c>
      <c r="H13336" s="268" t="s">
        <v>3817</v>
      </c>
      <c r="I13336" s="265" t="s">
        <v>2181</v>
      </c>
      <c r="J13336" s="265">
        <v>-348.53</v>
      </c>
      <c r="K13336" s="83" t="str">
        <f>IFERROR(IFERROR(VLOOKUP(I13336,'DE-PARA'!B:D,3,0),VLOOKUP(I13336,'DE-PARA'!C:D,2,0)),"NÃO ENCONTRADO")</f>
        <v>Materiais</v>
      </c>
      <c r="L13336" s="50" t="str">
        <f>VLOOKUP(K13336,'Base -Receita-Despesa'!$B:$AS,1,FALSE)</f>
        <v>Materiais</v>
      </c>
    </row>
    <row r="13337" spans="1:12" x14ac:dyDescent="0.3">
      <c r="A13337" s="82" t="str">
        <f t="shared" si="416"/>
        <v>2019</v>
      </c>
      <c r="B13337" s="260" t="s">
        <v>2228</v>
      </c>
      <c r="C13337" s="261" t="s">
        <v>138</v>
      </c>
      <c r="D13337" s="74" t="str">
        <f t="shared" si="417"/>
        <v>mai/2019</v>
      </c>
      <c r="E13337" s="264">
        <v>43591</v>
      </c>
      <c r="F13337" s="260" t="s">
        <v>4508</v>
      </c>
      <c r="G13337" s="260" t="s">
        <v>2229</v>
      </c>
      <c r="H13337" s="268" t="s">
        <v>4509</v>
      </c>
      <c r="I13337" s="265" t="s">
        <v>4503</v>
      </c>
      <c r="J13337" s="266">
        <v>-4867.04</v>
      </c>
      <c r="K13337" s="83" t="str">
        <f>IFERROR(IFERROR(VLOOKUP(I13337,'DE-PARA'!B:D,3,0),VLOOKUP(I13337,'DE-PARA'!C:D,2,0)),"NÃO ENCONTRADO")</f>
        <v>Encargos sobre Folha de Pagamento</v>
      </c>
      <c r="L13337" s="50" t="str">
        <f>VLOOKUP(K13337,'Base -Receita-Despesa'!$B:$AS,1,FALSE)</f>
        <v>Encargos sobre Folha de Pagamento</v>
      </c>
    </row>
    <row r="13338" spans="1:12" x14ac:dyDescent="0.3">
      <c r="A13338" s="82" t="str">
        <f t="shared" si="416"/>
        <v>2019</v>
      </c>
      <c r="B13338" s="260" t="s">
        <v>2228</v>
      </c>
      <c r="C13338" s="261" t="s">
        <v>138</v>
      </c>
      <c r="D13338" s="74" t="str">
        <f t="shared" si="417"/>
        <v>mai/2019</v>
      </c>
      <c r="E13338" s="264">
        <v>43591</v>
      </c>
      <c r="F13338" s="260" t="s">
        <v>4508</v>
      </c>
      <c r="G13338" s="260" t="s">
        <v>2229</v>
      </c>
      <c r="H13338" s="265" t="s">
        <v>4509</v>
      </c>
      <c r="I13338" s="265" t="s">
        <v>562</v>
      </c>
      <c r="J13338" s="266">
        <v>-1094.0999999999999</v>
      </c>
      <c r="K13338" s="83" t="str">
        <f>IFERROR(IFERROR(VLOOKUP(I13338,'DE-PARA'!B:D,3,0),VLOOKUP(I13338,'DE-PARA'!C:D,2,0)),"NÃO ENCONTRADO")</f>
        <v>Outras Saídas</v>
      </c>
      <c r="L13338" s="50" t="str">
        <f>VLOOKUP(K13338,'Base -Receita-Despesa'!$B:$AS,1,FALSE)</f>
        <v>Outras Saídas</v>
      </c>
    </row>
    <row r="13339" spans="1:12" x14ac:dyDescent="0.3">
      <c r="A13339" s="82" t="str">
        <f t="shared" si="416"/>
        <v>2019</v>
      </c>
      <c r="B13339" s="260" t="s">
        <v>2228</v>
      </c>
      <c r="C13339" s="261" t="s">
        <v>138</v>
      </c>
      <c r="D13339" s="74" t="str">
        <f t="shared" si="417"/>
        <v>mai/2019</v>
      </c>
      <c r="E13339" s="264">
        <v>43591</v>
      </c>
      <c r="F13339" s="260" t="s">
        <v>1070</v>
      </c>
      <c r="G13339" s="260" t="s">
        <v>2229</v>
      </c>
      <c r="H13339" s="265" t="s">
        <v>1071</v>
      </c>
      <c r="I13339" s="265" t="s">
        <v>2237</v>
      </c>
      <c r="J13339" s="266">
        <v>62985.62</v>
      </c>
      <c r="K13339" s="83" t="str">
        <f>IFERROR(IFERROR(VLOOKUP(I13339,'DE-PARA'!B:D,3,0),VLOOKUP(I13339,'DE-PARA'!C:D,2,0)),"NÃO ENCONTRADO")</f>
        <v>Entrada Conta Aplicação (+)</v>
      </c>
      <c r="L13339" s="50" t="str">
        <f>VLOOKUP(K13339,'Base -Receita-Despesa'!$B:$AS,1,FALSE)</f>
        <v>ENTRADA CONTA APLICAÇÃO (+)</v>
      </c>
    </row>
    <row r="13340" spans="1:12" x14ac:dyDescent="0.3">
      <c r="A13340" s="82" t="str">
        <f t="shared" si="416"/>
        <v>2019</v>
      </c>
      <c r="B13340" s="260" t="s">
        <v>2228</v>
      </c>
      <c r="C13340" s="261" t="s">
        <v>138</v>
      </c>
      <c r="D13340" s="74" t="str">
        <f t="shared" si="417"/>
        <v>mai/2019</v>
      </c>
      <c r="E13340" s="264">
        <v>43591</v>
      </c>
      <c r="F13340" s="260" t="s">
        <v>1261</v>
      </c>
      <c r="G13340" s="260" t="s">
        <v>2229</v>
      </c>
      <c r="H13340" s="265" t="s">
        <v>2250</v>
      </c>
      <c r="I13340" s="265" t="s">
        <v>135</v>
      </c>
      <c r="J13340" s="265">
        <v>-9.5</v>
      </c>
      <c r="K13340" s="83" t="str">
        <f>IFERROR(IFERROR(VLOOKUP(I13340,'DE-PARA'!B:D,3,0),VLOOKUP(I13340,'DE-PARA'!C:D,2,0)),"NÃO ENCONTRADO")</f>
        <v>Outras Saídas</v>
      </c>
      <c r="L13340" s="50" t="str">
        <f>VLOOKUP(K13340,'Base -Receita-Despesa'!$B:$AS,1,FALSE)</f>
        <v>Outras Saídas</v>
      </c>
    </row>
    <row r="13341" spans="1:12" x14ac:dyDescent="0.3">
      <c r="A13341" s="82" t="str">
        <f t="shared" si="416"/>
        <v>2019</v>
      </c>
      <c r="B13341" s="260" t="s">
        <v>2228</v>
      </c>
      <c r="C13341" s="261" t="s">
        <v>138</v>
      </c>
      <c r="D13341" s="74" t="str">
        <f t="shared" si="417"/>
        <v>mai/2019</v>
      </c>
      <c r="E13341" s="264">
        <v>43591</v>
      </c>
      <c r="F13341" s="260" t="s">
        <v>1261</v>
      </c>
      <c r="G13341" s="260" t="s">
        <v>2229</v>
      </c>
      <c r="H13341" s="265" t="s">
        <v>2250</v>
      </c>
      <c r="I13341" s="265" t="s">
        <v>135</v>
      </c>
      <c r="J13341" s="265">
        <v>-9.5</v>
      </c>
      <c r="K13341" s="83" t="str">
        <f>IFERROR(IFERROR(VLOOKUP(I13341,'DE-PARA'!B:D,3,0),VLOOKUP(I13341,'DE-PARA'!C:D,2,0)),"NÃO ENCONTRADO")</f>
        <v>Outras Saídas</v>
      </c>
      <c r="L13341" s="50" t="str">
        <f>VLOOKUP(K13341,'Base -Receita-Despesa'!$B:$AS,1,FALSE)</f>
        <v>Outras Saídas</v>
      </c>
    </row>
    <row r="13342" spans="1:12" x14ac:dyDescent="0.3">
      <c r="A13342" s="82" t="str">
        <f t="shared" si="416"/>
        <v>2019</v>
      </c>
      <c r="B13342" s="260" t="s">
        <v>2228</v>
      </c>
      <c r="C13342" s="261" t="s">
        <v>138</v>
      </c>
      <c r="D13342" s="74" t="str">
        <f t="shared" si="417"/>
        <v>mai/2019</v>
      </c>
      <c r="E13342" s="264">
        <v>43591</v>
      </c>
      <c r="F13342" s="260" t="s">
        <v>1261</v>
      </c>
      <c r="G13342" s="260" t="s">
        <v>2229</v>
      </c>
      <c r="H13342" s="265" t="s">
        <v>2250</v>
      </c>
      <c r="I13342" s="265" t="s">
        <v>135</v>
      </c>
      <c r="J13342" s="265">
        <v>-9.5</v>
      </c>
      <c r="K13342" s="83" t="str">
        <f>IFERROR(IFERROR(VLOOKUP(I13342,'DE-PARA'!B:D,3,0),VLOOKUP(I13342,'DE-PARA'!C:D,2,0)),"NÃO ENCONTRADO")</f>
        <v>Outras Saídas</v>
      </c>
      <c r="L13342" s="50" t="str">
        <f>VLOOKUP(K13342,'Base -Receita-Despesa'!$B:$AS,1,FALSE)</f>
        <v>Outras Saídas</v>
      </c>
    </row>
    <row r="13343" spans="1:12" x14ac:dyDescent="0.3">
      <c r="A13343" s="82" t="str">
        <f t="shared" si="416"/>
        <v>2019</v>
      </c>
      <c r="B13343" s="260" t="s">
        <v>2228</v>
      </c>
      <c r="C13343" s="261" t="s">
        <v>138</v>
      </c>
      <c r="D13343" s="74" t="str">
        <f t="shared" si="417"/>
        <v>mai/2019</v>
      </c>
      <c r="E13343" s="264">
        <v>43591</v>
      </c>
      <c r="F13343" s="260" t="s">
        <v>1261</v>
      </c>
      <c r="G13343" s="260" t="s">
        <v>2229</v>
      </c>
      <c r="H13343" s="265" t="s">
        <v>2250</v>
      </c>
      <c r="I13343" s="265" t="s">
        <v>135</v>
      </c>
      <c r="J13343" s="265">
        <v>-9.5</v>
      </c>
      <c r="K13343" s="83" t="str">
        <f>IFERROR(IFERROR(VLOOKUP(I13343,'DE-PARA'!B:D,3,0),VLOOKUP(I13343,'DE-PARA'!C:D,2,0)),"NÃO ENCONTRADO")</f>
        <v>Outras Saídas</v>
      </c>
      <c r="L13343" s="50" t="str">
        <f>VLOOKUP(K13343,'Base -Receita-Despesa'!$B:$AS,1,FALSE)</f>
        <v>Outras Saídas</v>
      </c>
    </row>
    <row r="13344" spans="1:12" x14ac:dyDescent="0.3">
      <c r="A13344" s="82" t="str">
        <f t="shared" si="416"/>
        <v>2019</v>
      </c>
      <c r="B13344" s="260" t="s">
        <v>2228</v>
      </c>
      <c r="C13344" s="261" t="s">
        <v>138</v>
      </c>
      <c r="D13344" s="74" t="str">
        <f t="shared" si="417"/>
        <v>mai/2019</v>
      </c>
      <c r="E13344" s="264">
        <v>43591</v>
      </c>
      <c r="F13344" s="260" t="s">
        <v>1261</v>
      </c>
      <c r="G13344" s="260" t="s">
        <v>2229</v>
      </c>
      <c r="H13344" s="265" t="s">
        <v>2250</v>
      </c>
      <c r="I13344" s="265" t="s">
        <v>135</v>
      </c>
      <c r="J13344" s="265">
        <v>-9.5</v>
      </c>
      <c r="K13344" s="83" t="str">
        <f>IFERROR(IFERROR(VLOOKUP(I13344,'DE-PARA'!B:D,3,0),VLOOKUP(I13344,'DE-PARA'!C:D,2,0)),"NÃO ENCONTRADO")</f>
        <v>Outras Saídas</v>
      </c>
      <c r="L13344" s="50" t="str">
        <f>VLOOKUP(K13344,'Base -Receita-Despesa'!$B:$AS,1,FALSE)</f>
        <v>Outras Saídas</v>
      </c>
    </row>
    <row r="13345" spans="1:12" x14ac:dyDescent="0.3">
      <c r="A13345" s="82" t="str">
        <f t="shared" si="416"/>
        <v>2019</v>
      </c>
      <c r="B13345" s="260" t="s">
        <v>2228</v>
      </c>
      <c r="C13345" s="261" t="s">
        <v>138</v>
      </c>
      <c r="D13345" s="74" t="str">
        <f t="shared" si="417"/>
        <v>mai/2019</v>
      </c>
      <c r="E13345" s="264">
        <v>43591</v>
      </c>
      <c r="F13345" s="260" t="s">
        <v>1261</v>
      </c>
      <c r="G13345" s="260" t="s">
        <v>2229</v>
      </c>
      <c r="H13345" s="265" t="s">
        <v>2250</v>
      </c>
      <c r="I13345" s="265" t="s">
        <v>135</v>
      </c>
      <c r="J13345" s="265">
        <v>-9.5</v>
      </c>
      <c r="K13345" s="83" t="str">
        <f>IFERROR(IFERROR(VLOOKUP(I13345,'DE-PARA'!B:D,3,0),VLOOKUP(I13345,'DE-PARA'!C:D,2,0)),"NÃO ENCONTRADO")</f>
        <v>Outras Saídas</v>
      </c>
      <c r="L13345" s="50" t="str">
        <f>VLOOKUP(K13345,'Base -Receita-Despesa'!$B:$AS,1,FALSE)</f>
        <v>Outras Saídas</v>
      </c>
    </row>
    <row r="13346" spans="1:12" x14ac:dyDescent="0.3">
      <c r="A13346" s="82" t="str">
        <f t="shared" si="416"/>
        <v>2019</v>
      </c>
      <c r="B13346" s="260" t="s">
        <v>2228</v>
      </c>
      <c r="C13346" s="261" t="s">
        <v>138</v>
      </c>
      <c r="D13346" s="74" t="str">
        <f t="shared" si="417"/>
        <v>mai/2019</v>
      </c>
      <c r="E13346" s="264">
        <v>43591</v>
      </c>
      <c r="F13346" s="260" t="s">
        <v>1261</v>
      </c>
      <c r="G13346" s="260" t="s">
        <v>2229</v>
      </c>
      <c r="H13346" s="265" t="s">
        <v>2250</v>
      </c>
      <c r="I13346" s="265" t="s">
        <v>135</v>
      </c>
      <c r="J13346" s="265">
        <v>-9.5</v>
      </c>
      <c r="K13346" s="83" t="str">
        <f>IFERROR(IFERROR(VLOOKUP(I13346,'DE-PARA'!B:D,3,0),VLOOKUP(I13346,'DE-PARA'!C:D,2,0)),"NÃO ENCONTRADO")</f>
        <v>Outras Saídas</v>
      </c>
      <c r="L13346" s="50" t="str">
        <f>VLOOKUP(K13346,'Base -Receita-Despesa'!$B:$AS,1,FALSE)</f>
        <v>Outras Saídas</v>
      </c>
    </row>
    <row r="13347" spans="1:12" x14ac:dyDescent="0.3">
      <c r="A13347" s="82" t="str">
        <f t="shared" si="416"/>
        <v>2019</v>
      </c>
      <c r="B13347" s="260" t="s">
        <v>2228</v>
      </c>
      <c r="C13347" s="261" t="s">
        <v>138</v>
      </c>
      <c r="D13347" s="74" t="str">
        <f t="shared" si="417"/>
        <v>mai/2019</v>
      </c>
      <c r="E13347" s="264">
        <v>43591</v>
      </c>
      <c r="F13347" s="260" t="s">
        <v>1261</v>
      </c>
      <c r="G13347" s="260" t="s">
        <v>2229</v>
      </c>
      <c r="H13347" s="265" t="s">
        <v>2250</v>
      </c>
      <c r="I13347" s="265" t="s">
        <v>135</v>
      </c>
      <c r="J13347" s="265">
        <v>-9.5</v>
      </c>
      <c r="K13347" s="83" t="str">
        <f>IFERROR(IFERROR(VLOOKUP(I13347,'DE-PARA'!B:D,3,0),VLOOKUP(I13347,'DE-PARA'!C:D,2,0)),"NÃO ENCONTRADO")</f>
        <v>Outras Saídas</v>
      </c>
      <c r="L13347" s="50" t="str">
        <f>VLOOKUP(K13347,'Base -Receita-Despesa'!$B:$AS,1,FALSE)</f>
        <v>Outras Saídas</v>
      </c>
    </row>
    <row r="13348" spans="1:12" x14ac:dyDescent="0.3">
      <c r="A13348" s="82" t="str">
        <f t="shared" si="416"/>
        <v>2019</v>
      </c>
      <c r="B13348" s="260" t="s">
        <v>2228</v>
      </c>
      <c r="C13348" s="261" t="s">
        <v>138</v>
      </c>
      <c r="D13348" s="74" t="str">
        <f t="shared" si="417"/>
        <v>mai/2019</v>
      </c>
      <c r="E13348" s="264">
        <v>43591</v>
      </c>
      <c r="F13348" s="260" t="s">
        <v>1261</v>
      </c>
      <c r="G13348" s="260" t="s">
        <v>2229</v>
      </c>
      <c r="H13348" s="265" t="s">
        <v>2250</v>
      </c>
      <c r="I13348" s="265" t="s">
        <v>135</v>
      </c>
      <c r="J13348" s="265">
        <v>-8.61</v>
      </c>
      <c r="K13348" s="83" t="str">
        <f>IFERROR(IFERROR(VLOOKUP(I13348,'DE-PARA'!B:D,3,0),VLOOKUP(I13348,'DE-PARA'!C:D,2,0)),"NÃO ENCONTRADO")</f>
        <v>Outras Saídas</v>
      </c>
      <c r="L13348" s="50" t="str">
        <f>VLOOKUP(K13348,'Base -Receita-Despesa'!$B:$AS,1,FALSE)</f>
        <v>Outras Saídas</v>
      </c>
    </row>
    <row r="13349" spans="1:12" x14ac:dyDescent="0.3">
      <c r="A13349" s="82" t="str">
        <f t="shared" si="416"/>
        <v>2019</v>
      </c>
      <c r="B13349" s="260" t="s">
        <v>2228</v>
      </c>
      <c r="C13349" s="261" t="s">
        <v>138</v>
      </c>
      <c r="D13349" s="74" t="str">
        <f t="shared" si="417"/>
        <v>mai/2019</v>
      </c>
      <c r="E13349" s="264">
        <v>43592</v>
      </c>
      <c r="F13349" s="260">
        <v>14470</v>
      </c>
      <c r="G13349" s="260" t="s">
        <v>2229</v>
      </c>
      <c r="H13349" s="265" t="s">
        <v>2401</v>
      </c>
      <c r="I13349" s="265" t="s">
        <v>2182</v>
      </c>
      <c r="J13349" s="266">
        <v>-2900</v>
      </c>
      <c r="K13349" s="83" t="str">
        <f>IFERROR(IFERROR(VLOOKUP(I13349,'DE-PARA'!B:D,3,0),VLOOKUP(I13349,'DE-PARA'!C:D,2,0)),"NÃO ENCONTRADO")</f>
        <v>Materiais</v>
      </c>
      <c r="L13349" s="50" t="str">
        <f>VLOOKUP(K13349,'Base -Receita-Despesa'!$B:$AS,1,FALSE)</f>
        <v>Materiais</v>
      </c>
    </row>
    <row r="13350" spans="1:12" x14ac:dyDescent="0.3">
      <c r="A13350" s="82" t="str">
        <f t="shared" si="416"/>
        <v>2019</v>
      </c>
      <c r="B13350" s="260" t="s">
        <v>2228</v>
      </c>
      <c r="C13350" s="261" t="s">
        <v>138</v>
      </c>
      <c r="D13350" s="74" t="str">
        <f t="shared" si="417"/>
        <v>mai/2019</v>
      </c>
      <c r="E13350" s="264">
        <v>43592</v>
      </c>
      <c r="F13350" s="260">
        <v>14455</v>
      </c>
      <c r="G13350" s="260" t="s">
        <v>2232</v>
      </c>
      <c r="H13350" s="265" t="s">
        <v>2401</v>
      </c>
      <c r="I13350" s="265" t="s">
        <v>2181</v>
      </c>
      <c r="J13350" s="266">
        <v>-1400.95</v>
      </c>
      <c r="K13350" s="83" t="str">
        <f>IFERROR(IFERROR(VLOOKUP(I13350,'DE-PARA'!B:D,3,0),VLOOKUP(I13350,'DE-PARA'!C:D,2,0)),"NÃO ENCONTRADO")</f>
        <v>Materiais</v>
      </c>
      <c r="L13350" s="50" t="str">
        <f>VLOOKUP(K13350,'Base -Receita-Despesa'!$B:$AS,1,FALSE)</f>
        <v>Materiais</v>
      </c>
    </row>
    <row r="13351" spans="1:12" x14ac:dyDescent="0.3">
      <c r="A13351" s="82" t="str">
        <f t="shared" si="416"/>
        <v>2019</v>
      </c>
      <c r="B13351" s="260" t="s">
        <v>2228</v>
      </c>
      <c r="C13351" s="261" t="s">
        <v>138</v>
      </c>
      <c r="D13351" s="74" t="str">
        <f t="shared" si="417"/>
        <v>mai/2019</v>
      </c>
      <c r="E13351" s="264">
        <v>43592</v>
      </c>
      <c r="F13351" s="260" t="s">
        <v>4498</v>
      </c>
      <c r="G13351" s="260" t="s">
        <v>2229</v>
      </c>
      <c r="H13351" s="265" t="s">
        <v>4498</v>
      </c>
      <c r="I13351" s="265" t="s">
        <v>141</v>
      </c>
      <c r="J13351" s="266">
        <v>-65804.899999999994</v>
      </c>
      <c r="K13351" s="83" t="str">
        <f>IFERROR(IFERROR(VLOOKUP(I13351,'DE-PARA'!B:D,3,0),VLOOKUP(I13351,'DE-PARA'!C:D,2,0)),"NÃO ENCONTRADO")</f>
        <v>Pessoal</v>
      </c>
      <c r="L13351" s="50" t="str">
        <f>VLOOKUP(K13351,'Base -Receita-Despesa'!$B:$AS,1,FALSE)</f>
        <v>Pessoal</v>
      </c>
    </row>
    <row r="13352" spans="1:12" x14ac:dyDescent="0.3">
      <c r="A13352" s="82" t="str">
        <f t="shared" si="416"/>
        <v>2019</v>
      </c>
      <c r="B13352" s="260" t="s">
        <v>2228</v>
      </c>
      <c r="C13352" s="261" t="s">
        <v>138</v>
      </c>
      <c r="D13352" s="74" t="str">
        <f t="shared" si="417"/>
        <v>mai/2019</v>
      </c>
      <c r="E13352" s="264">
        <v>43592</v>
      </c>
      <c r="F13352" s="260">
        <v>8447</v>
      </c>
      <c r="G13352" s="260" t="s">
        <v>2229</v>
      </c>
      <c r="H13352" s="265" t="s">
        <v>4510</v>
      </c>
      <c r="I13352" s="265" t="s">
        <v>2182</v>
      </c>
      <c r="J13352" s="265">
        <v>-588.83000000000004</v>
      </c>
      <c r="K13352" s="83" t="str">
        <f>IFERROR(IFERROR(VLOOKUP(I13352,'DE-PARA'!B:D,3,0),VLOOKUP(I13352,'DE-PARA'!C:D,2,0)),"NÃO ENCONTRADO")</f>
        <v>Materiais</v>
      </c>
      <c r="L13352" s="50" t="str">
        <f>VLOOKUP(K13352,'Base -Receita-Despesa'!$B:$AS,1,FALSE)</f>
        <v>Materiais</v>
      </c>
    </row>
    <row r="13353" spans="1:12" x14ac:dyDescent="0.3">
      <c r="A13353" s="82" t="str">
        <f t="shared" si="416"/>
        <v>2019</v>
      </c>
      <c r="B13353" s="260" t="s">
        <v>2228</v>
      </c>
      <c r="C13353" s="261" t="s">
        <v>138</v>
      </c>
      <c r="D13353" s="74" t="str">
        <f t="shared" si="417"/>
        <v>mai/2019</v>
      </c>
      <c r="E13353" s="264">
        <v>43592</v>
      </c>
      <c r="F13353" s="260">
        <v>8446</v>
      </c>
      <c r="G13353" s="260" t="s">
        <v>2229</v>
      </c>
      <c r="H13353" s="265" t="s">
        <v>4510</v>
      </c>
      <c r="I13353" s="265" t="s">
        <v>2183</v>
      </c>
      <c r="J13353" s="265">
        <v>-664.83</v>
      </c>
      <c r="K13353" s="83" t="str">
        <f>IFERROR(IFERROR(VLOOKUP(I13353,'DE-PARA'!B:D,3,0),VLOOKUP(I13353,'DE-PARA'!C:D,2,0)),"NÃO ENCONTRADO")</f>
        <v>Materiais</v>
      </c>
      <c r="L13353" s="50" t="str">
        <f>VLOOKUP(K13353,'Base -Receita-Despesa'!$B:$AS,1,FALSE)</f>
        <v>Materiais</v>
      </c>
    </row>
    <row r="13354" spans="1:12" x14ac:dyDescent="0.3">
      <c r="A13354" s="82" t="str">
        <f t="shared" ref="A13354:A13417" si="418">IF(K13354="NÃO ENCONTRADO",0,RIGHT(D13354,4))</f>
        <v>2019</v>
      </c>
      <c r="B13354" s="260" t="s">
        <v>2228</v>
      </c>
      <c r="C13354" s="261" t="s">
        <v>138</v>
      </c>
      <c r="D13354" s="74" t="str">
        <f t="shared" si="417"/>
        <v>mai/2019</v>
      </c>
      <c r="E13354" s="264">
        <v>43592</v>
      </c>
      <c r="F13354" s="260" t="s">
        <v>4498</v>
      </c>
      <c r="G13354" s="260" t="s">
        <v>2229</v>
      </c>
      <c r="H13354" s="265" t="s">
        <v>4477</v>
      </c>
      <c r="I13354" s="265" t="s">
        <v>141</v>
      </c>
      <c r="J13354" s="266">
        <v>-3191.81</v>
      </c>
      <c r="K13354" s="83" t="str">
        <f>IFERROR(IFERROR(VLOOKUP(I13354,'DE-PARA'!B:D,3,0),VLOOKUP(I13354,'DE-PARA'!C:D,2,0)),"NÃO ENCONTRADO")</f>
        <v>Pessoal</v>
      </c>
      <c r="L13354" s="50" t="str">
        <f>VLOOKUP(K13354,'Base -Receita-Despesa'!$B:$AS,1,FALSE)</f>
        <v>Pessoal</v>
      </c>
    </row>
    <row r="13355" spans="1:12" x14ac:dyDescent="0.3">
      <c r="A13355" s="82" t="str">
        <f t="shared" si="418"/>
        <v>2019</v>
      </c>
      <c r="B13355" s="260" t="s">
        <v>2228</v>
      </c>
      <c r="C13355" s="261" t="s">
        <v>138</v>
      </c>
      <c r="D13355" s="74" t="str">
        <f t="shared" si="417"/>
        <v>mai/2019</v>
      </c>
      <c r="E13355" s="264">
        <v>43592</v>
      </c>
      <c r="F13355" s="260">
        <v>1857</v>
      </c>
      <c r="G13355" s="260" t="s">
        <v>2229</v>
      </c>
      <c r="H13355" s="265" t="s">
        <v>2394</v>
      </c>
      <c r="I13355" s="265" t="s">
        <v>2192</v>
      </c>
      <c r="J13355" s="265">
        <v>-278.70999999999998</v>
      </c>
      <c r="K13355" s="83" t="str">
        <f>IFERROR(IFERROR(VLOOKUP(I13355,'DE-PARA'!B:D,3,0),VLOOKUP(I13355,'DE-PARA'!C:D,2,0)),"NÃO ENCONTRADO")</f>
        <v>Materiais</v>
      </c>
      <c r="L13355" s="50" t="str">
        <f>VLOOKUP(K13355,'Base -Receita-Despesa'!$B:$AS,1,FALSE)</f>
        <v>Materiais</v>
      </c>
    </row>
    <row r="13356" spans="1:12" x14ac:dyDescent="0.3">
      <c r="A13356" s="82" t="str">
        <f t="shared" si="418"/>
        <v>2019</v>
      </c>
      <c r="B13356" s="260" t="s">
        <v>2228</v>
      </c>
      <c r="C13356" s="261" t="s">
        <v>138</v>
      </c>
      <c r="D13356" s="74" t="str">
        <f t="shared" si="417"/>
        <v>mai/2019</v>
      </c>
      <c r="E13356" s="264">
        <v>43592</v>
      </c>
      <c r="F13356" s="260">
        <v>243212</v>
      </c>
      <c r="G13356" s="260" t="s">
        <v>2229</v>
      </c>
      <c r="H13356" s="265" t="s">
        <v>4456</v>
      </c>
      <c r="I13356" s="265" t="s">
        <v>2182</v>
      </c>
      <c r="J13356" s="265">
        <v>-534.46</v>
      </c>
      <c r="K13356" s="83" t="str">
        <f>IFERROR(IFERROR(VLOOKUP(I13356,'DE-PARA'!B:D,3,0),VLOOKUP(I13356,'DE-PARA'!C:D,2,0)),"NÃO ENCONTRADO")</f>
        <v>Materiais</v>
      </c>
      <c r="L13356" s="50" t="str">
        <f>VLOOKUP(K13356,'Base -Receita-Despesa'!$B:$AS,1,FALSE)</f>
        <v>Materiais</v>
      </c>
    </row>
    <row r="13357" spans="1:12" x14ac:dyDescent="0.3">
      <c r="A13357" s="82" t="str">
        <f t="shared" si="418"/>
        <v>2019</v>
      </c>
      <c r="B13357" s="260" t="s">
        <v>2228</v>
      </c>
      <c r="C13357" s="261" t="s">
        <v>138</v>
      </c>
      <c r="D13357" s="74" t="str">
        <f t="shared" si="417"/>
        <v>mai/2019</v>
      </c>
      <c r="E13357" s="264">
        <v>43592</v>
      </c>
      <c r="F13357" s="260">
        <v>243309</v>
      </c>
      <c r="G13357" s="260" t="s">
        <v>2229</v>
      </c>
      <c r="H13357" s="265" t="s">
        <v>4456</v>
      </c>
      <c r="I13357" s="265" t="s">
        <v>2186</v>
      </c>
      <c r="J13357" s="265">
        <v>-926.8</v>
      </c>
      <c r="K13357" s="83" t="str">
        <f>IFERROR(IFERROR(VLOOKUP(I13357,'DE-PARA'!B:D,3,0),VLOOKUP(I13357,'DE-PARA'!C:D,2,0)),"NÃO ENCONTRADO")</f>
        <v>Materiais</v>
      </c>
      <c r="L13357" s="50" t="str">
        <f>VLOOKUP(K13357,'Base -Receita-Despesa'!$B:$AS,1,FALSE)</f>
        <v>Materiais</v>
      </c>
    </row>
    <row r="13358" spans="1:12" x14ac:dyDescent="0.3">
      <c r="A13358" s="82" t="str">
        <f t="shared" si="418"/>
        <v>2019</v>
      </c>
      <c r="B13358" s="260" t="s">
        <v>2228</v>
      </c>
      <c r="C13358" s="261" t="s">
        <v>138</v>
      </c>
      <c r="D13358" s="74" t="str">
        <f t="shared" si="417"/>
        <v>mai/2019</v>
      </c>
      <c r="E13358" s="264">
        <v>43592</v>
      </c>
      <c r="F13358" s="260" t="s">
        <v>1070</v>
      </c>
      <c r="G13358" s="260" t="s">
        <v>2229</v>
      </c>
      <c r="H13358" s="265" t="s">
        <v>1071</v>
      </c>
      <c r="I13358" s="265" t="s">
        <v>2237</v>
      </c>
      <c r="J13358" s="266">
        <v>140162.93</v>
      </c>
      <c r="K13358" s="83" t="str">
        <f>IFERROR(IFERROR(VLOOKUP(I13358,'DE-PARA'!B:D,3,0),VLOOKUP(I13358,'DE-PARA'!C:D,2,0)),"NÃO ENCONTRADO")</f>
        <v>Entrada Conta Aplicação (+)</v>
      </c>
      <c r="L13358" s="50" t="str">
        <f>VLOOKUP(K13358,'Base -Receita-Despesa'!$B:$AS,1,FALSE)</f>
        <v>ENTRADA CONTA APLICAÇÃO (+)</v>
      </c>
    </row>
    <row r="13359" spans="1:12" x14ac:dyDescent="0.3">
      <c r="A13359" s="82" t="str">
        <f t="shared" si="418"/>
        <v>2019</v>
      </c>
      <c r="B13359" s="260" t="s">
        <v>2228</v>
      </c>
      <c r="C13359" s="261" t="s">
        <v>138</v>
      </c>
      <c r="D13359" s="74" t="str">
        <f t="shared" si="417"/>
        <v>mai/2019</v>
      </c>
      <c r="E13359" s="264">
        <v>43592</v>
      </c>
      <c r="F13359" s="260" t="s">
        <v>1261</v>
      </c>
      <c r="G13359" s="260" t="s">
        <v>2229</v>
      </c>
      <c r="H13359" s="265" t="s">
        <v>2250</v>
      </c>
      <c r="I13359" s="265" t="s">
        <v>135</v>
      </c>
      <c r="J13359" s="265">
        <v>-9.5</v>
      </c>
      <c r="K13359" s="83" t="str">
        <f>IFERROR(IFERROR(VLOOKUP(I13359,'DE-PARA'!B:D,3,0),VLOOKUP(I13359,'DE-PARA'!C:D,2,0)),"NÃO ENCONTRADO")</f>
        <v>Outras Saídas</v>
      </c>
      <c r="L13359" s="50" t="str">
        <f>VLOOKUP(K13359,'Base -Receita-Despesa'!$B:$AS,1,FALSE)</f>
        <v>Outras Saídas</v>
      </c>
    </row>
    <row r="13360" spans="1:12" x14ac:dyDescent="0.3">
      <c r="A13360" s="82" t="str">
        <f t="shared" si="418"/>
        <v>2019</v>
      </c>
      <c r="B13360" s="260" t="s">
        <v>2228</v>
      </c>
      <c r="C13360" s="261" t="s">
        <v>138</v>
      </c>
      <c r="D13360" s="74" t="str">
        <f t="shared" si="417"/>
        <v>mai/2019</v>
      </c>
      <c r="E13360" s="264">
        <v>43592</v>
      </c>
      <c r="F13360" s="260" t="s">
        <v>1261</v>
      </c>
      <c r="G13360" s="260" t="s">
        <v>2229</v>
      </c>
      <c r="H13360" s="265" t="s">
        <v>2250</v>
      </c>
      <c r="I13360" s="265" t="s">
        <v>135</v>
      </c>
      <c r="J13360" s="265">
        <v>-9.5</v>
      </c>
      <c r="K13360" s="83" t="str">
        <f>IFERROR(IFERROR(VLOOKUP(I13360,'DE-PARA'!B:D,3,0),VLOOKUP(I13360,'DE-PARA'!C:D,2,0)),"NÃO ENCONTRADO")</f>
        <v>Outras Saídas</v>
      </c>
      <c r="L13360" s="50" t="str">
        <f>VLOOKUP(K13360,'Base -Receita-Despesa'!$B:$AS,1,FALSE)</f>
        <v>Outras Saídas</v>
      </c>
    </row>
    <row r="13361" spans="1:12" x14ac:dyDescent="0.3">
      <c r="A13361" s="82" t="str">
        <f t="shared" si="418"/>
        <v>2019</v>
      </c>
      <c r="B13361" s="260" t="s">
        <v>2228</v>
      </c>
      <c r="C13361" s="261" t="s">
        <v>138</v>
      </c>
      <c r="D13361" s="74" t="str">
        <f t="shared" si="417"/>
        <v>mai/2019</v>
      </c>
      <c r="E13361" s="264">
        <v>43592</v>
      </c>
      <c r="F13361" s="260" t="s">
        <v>1261</v>
      </c>
      <c r="G13361" s="260" t="s">
        <v>2229</v>
      </c>
      <c r="H13361" s="265" t="s">
        <v>2250</v>
      </c>
      <c r="I13361" s="265" t="s">
        <v>135</v>
      </c>
      <c r="J13361" s="265">
        <v>-9.5</v>
      </c>
      <c r="K13361" s="83" t="str">
        <f>IFERROR(IFERROR(VLOOKUP(I13361,'DE-PARA'!B:D,3,0),VLOOKUP(I13361,'DE-PARA'!C:D,2,0)),"NÃO ENCONTRADO")</f>
        <v>Outras Saídas</v>
      </c>
      <c r="L13361" s="50" t="str">
        <f>VLOOKUP(K13361,'Base -Receita-Despesa'!$B:$AS,1,FALSE)</f>
        <v>Outras Saídas</v>
      </c>
    </row>
    <row r="13362" spans="1:12" x14ac:dyDescent="0.3">
      <c r="A13362" s="82" t="str">
        <f t="shared" si="418"/>
        <v>2019</v>
      </c>
      <c r="B13362" s="260" t="s">
        <v>2228</v>
      </c>
      <c r="C13362" s="261" t="s">
        <v>138</v>
      </c>
      <c r="D13362" s="74" t="str">
        <f t="shared" si="417"/>
        <v>mai/2019</v>
      </c>
      <c r="E13362" s="264">
        <v>43592</v>
      </c>
      <c r="F13362" s="260" t="s">
        <v>1261</v>
      </c>
      <c r="G13362" s="260" t="s">
        <v>2229</v>
      </c>
      <c r="H13362" s="265" t="s">
        <v>2250</v>
      </c>
      <c r="I13362" s="265" t="s">
        <v>135</v>
      </c>
      <c r="J13362" s="265">
        <v>-9.5</v>
      </c>
      <c r="K13362" s="83" t="str">
        <f>IFERROR(IFERROR(VLOOKUP(I13362,'DE-PARA'!B:D,3,0),VLOOKUP(I13362,'DE-PARA'!C:D,2,0)),"NÃO ENCONTRADO")</f>
        <v>Outras Saídas</v>
      </c>
      <c r="L13362" s="50" t="str">
        <f>VLOOKUP(K13362,'Base -Receita-Despesa'!$B:$AS,1,FALSE)</f>
        <v>Outras Saídas</v>
      </c>
    </row>
    <row r="13363" spans="1:12" x14ac:dyDescent="0.3">
      <c r="A13363" s="82" t="str">
        <f t="shared" si="418"/>
        <v>2019</v>
      </c>
      <c r="B13363" s="260" t="s">
        <v>2228</v>
      </c>
      <c r="C13363" s="261" t="s">
        <v>138</v>
      </c>
      <c r="D13363" s="74" t="str">
        <f t="shared" si="417"/>
        <v>mai/2019</v>
      </c>
      <c r="E13363" s="264">
        <v>43592</v>
      </c>
      <c r="F13363" s="260" t="s">
        <v>1261</v>
      </c>
      <c r="G13363" s="260" t="s">
        <v>2229</v>
      </c>
      <c r="H13363" s="265" t="s">
        <v>2250</v>
      </c>
      <c r="I13363" s="265" t="s">
        <v>135</v>
      </c>
      <c r="J13363" s="265">
        <v>-9.5</v>
      </c>
      <c r="K13363" s="83" t="str">
        <f>IFERROR(IFERROR(VLOOKUP(I13363,'DE-PARA'!B:D,3,0),VLOOKUP(I13363,'DE-PARA'!C:D,2,0)),"NÃO ENCONTRADO")</f>
        <v>Outras Saídas</v>
      </c>
      <c r="L13363" s="50" t="str">
        <f>VLOOKUP(K13363,'Base -Receita-Despesa'!$B:$AS,1,FALSE)</f>
        <v>Outras Saídas</v>
      </c>
    </row>
    <row r="13364" spans="1:12" x14ac:dyDescent="0.3">
      <c r="A13364" s="82" t="str">
        <f t="shared" si="418"/>
        <v>2019</v>
      </c>
      <c r="B13364" s="260" t="s">
        <v>2228</v>
      </c>
      <c r="C13364" s="261" t="s">
        <v>138</v>
      </c>
      <c r="D13364" s="74" t="str">
        <f t="shared" si="417"/>
        <v>mai/2019</v>
      </c>
      <c r="E13364" s="264">
        <v>43592</v>
      </c>
      <c r="F13364" s="260" t="s">
        <v>1261</v>
      </c>
      <c r="G13364" s="260" t="s">
        <v>2229</v>
      </c>
      <c r="H13364" s="265" t="s">
        <v>2250</v>
      </c>
      <c r="I13364" s="265" t="s">
        <v>135</v>
      </c>
      <c r="J13364" s="265">
        <v>-9.5</v>
      </c>
      <c r="K13364" s="83" t="str">
        <f>IFERROR(IFERROR(VLOOKUP(I13364,'DE-PARA'!B:D,3,0),VLOOKUP(I13364,'DE-PARA'!C:D,2,0)),"NÃO ENCONTRADO")</f>
        <v>Outras Saídas</v>
      </c>
      <c r="L13364" s="50" t="str">
        <f>VLOOKUP(K13364,'Base -Receita-Despesa'!$B:$AS,1,FALSE)</f>
        <v>Outras Saídas</v>
      </c>
    </row>
    <row r="13365" spans="1:12" x14ac:dyDescent="0.3">
      <c r="A13365" s="82" t="str">
        <f t="shared" si="418"/>
        <v>2019</v>
      </c>
      <c r="B13365" s="260" t="s">
        <v>2228</v>
      </c>
      <c r="C13365" s="261" t="s">
        <v>138</v>
      </c>
      <c r="D13365" s="74" t="str">
        <f t="shared" si="417"/>
        <v>mai/2019</v>
      </c>
      <c r="E13365" s="264">
        <v>43592</v>
      </c>
      <c r="F13365" s="260">
        <v>39217</v>
      </c>
      <c r="G13365" s="260" t="s">
        <v>2229</v>
      </c>
      <c r="H13365" s="265" t="s">
        <v>4409</v>
      </c>
      <c r="I13365" s="265" t="s">
        <v>2193</v>
      </c>
      <c r="J13365" s="265">
        <v>-204.8</v>
      </c>
      <c r="K13365" s="83" t="str">
        <f>IFERROR(IFERROR(VLOOKUP(I13365,'DE-PARA'!B:D,3,0),VLOOKUP(I13365,'DE-PARA'!C:D,2,0)),"NÃO ENCONTRADO")</f>
        <v>Materiais</v>
      </c>
      <c r="L13365" s="50" t="str">
        <f>VLOOKUP(K13365,'Base -Receita-Despesa'!$B:$AS,1,FALSE)</f>
        <v>Materiais</v>
      </c>
    </row>
    <row r="13366" spans="1:12" x14ac:dyDescent="0.3">
      <c r="A13366" s="82" t="str">
        <f t="shared" si="418"/>
        <v>2019</v>
      </c>
      <c r="B13366" s="260" t="s">
        <v>2228</v>
      </c>
      <c r="C13366" s="261" t="s">
        <v>138</v>
      </c>
      <c r="D13366" s="74" t="str">
        <f t="shared" si="417"/>
        <v>mai/2019</v>
      </c>
      <c r="E13366" s="264">
        <v>43592</v>
      </c>
      <c r="F13366" s="260" t="s">
        <v>1061</v>
      </c>
      <c r="G13366" s="260" t="s">
        <v>2229</v>
      </c>
      <c r="H13366" s="265" t="s">
        <v>4370</v>
      </c>
      <c r="I13366" s="265" t="s">
        <v>2170</v>
      </c>
      <c r="J13366" s="266">
        <v>-63609.84</v>
      </c>
      <c r="K13366" s="83" t="str">
        <f>IFERROR(IFERROR(VLOOKUP(I13366,'DE-PARA'!B:D,3,0),VLOOKUP(I13366,'DE-PARA'!C:D,2,0)),"NÃO ENCONTRADO")</f>
        <v>Reembolso de Rateios(-)</v>
      </c>
      <c r="L13366" s="50" t="str">
        <f>VLOOKUP(K13366,'Base -Receita-Despesa'!$B:$AS,1,FALSE)</f>
        <v>Reembolso de Rateios(-)</v>
      </c>
    </row>
    <row r="13367" spans="1:12" x14ac:dyDescent="0.3">
      <c r="A13367" s="82" t="str">
        <f t="shared" si="418"/>
        <v>2019</v>
      </c>
      <c r="B13367" s="260" t="s">
        <v>2228</v>
      </c>
      <c r="C13367" s="261" t="s">
        <v>138</v>
      </c>
      <c r="D13367" s="74" t="str">
        <f t="shared" si="417"/>
        <v>mai/2019</v>
      </c>
      <c r="E13367" s="264">
        <v>43593</v>
      </c>
      <c r="F13367" s="260">
        <v>158</v>
      </c>
      <c r="G13367" s="260" t="s">
        <v>2229</v>
      </c>
      <c r="H13367" s="265" t="s">
        <v>2389</v>
      </c>
      <c r="I13367" s="265" t="s">
        <v>2197</v>
      </c>
      <c r="J13367" s="266">
        <v>-4450</v>
      </c>
      <c r="K13367" s="83" t="str">
        <f>IFERROR(IFERROR(VLOOKUP(I13367,'DE-PARA'!B:D,3,0),VLOOKUP(I13367,'DE-PARA'!C:D,2,0)),"NÃO ENCONTRADO")</f>
        <v>Serviços</v>
      </c>
      <c r="L13367" s="50" t="str">
        <f>VLOOKUP(K13367,'Base -Receita-Despesa'!$B:$AS,1,FALSE)</f>
        <v>Serviços</v>
      </c>
    </row>
    <row r="13368" spans="1:12" x14ac:dyDescent="0.3">
      <c r="A13368" s="82" t="str">
        <f t="shared" si="418"/>
        <v>2019</v>
      </c>
      <c r="B13368" s="260" t="s">
        <v>2228</v>
      </c>
      <c r="C13368" s="261" t="s">
        <v>138</v>
      </c>
      <c r="D13368" s="74" t="str">
        <f t="shared" si="417"/>
        <v>mai/2019</v>
      </c>
      <c r="E13368" s="264">
        <v>43593</v>
      </c>
      <c r="F13368" s="260">
        <v>1052256</v>
      </c>
      <c r="G13368" s="260" t="s">
        <v>2229</v>
      </c>
      <c r="H13368" s="265" t="s">
        <v>2605</v>
      </c>
      <c r="I13368" s="265" t="s">
        <v>2182</v>
      </c>
      <c r="J13368" s="266">
        <v>-6129.42</v>
      </c>
      <c r="K13368" s="83" t="str">
        <f>IFERROR(IFERROR(VLOOKUP(I13368,'DE-PARA'!B:D,3,0),VLOOKUP(I13368,'DE-PARA'!C:D,2,0)),"NÃO ENCONTRADO")</f>
        <v>Materiais</v>
      </c>
      <c r="L13368" s="50" t="str">
        <f>VLOOKUP(K13368,'Base -Receita-Despesa'!$B:$AS,1,FALSE)</f>
        <v>Materiais</v>
      </c>
    </row>
    <row r="13369" spans="1:12" x14ac:dyDescent="0.3">
      <c r="A13369" s="82" t="str">
        <f t="shared" si="418"/>
        <v>2019</v>
      </c>
      <c r="B13369" s="260" t="s">
        <v>2228</v>
      </c>
      <c r="C13369" s="261" t="s">
        <v>138</v>
      </c>
      <c r="D13369" s="74" t="str">
        <f t="shared" si="417"/>
        <v>mai/2019</v>
      </c>
      <c r="E13369" s="264">
        <v>43593</v>
      </c>
      <c r="F13369" s="260">
        <v>1052256</v>
      </c>
      <c r="G13369" s="260" t="s">
        <v>2229</v>
      </c>
      <c r="H13369" s="265" t="s">
        <v>2605</v>
      </c>
      <c r="I13369" s="265" t="s">
        <v>562</v>
      </c>
      <c r="J13369" s="265">
        <v>-235.98</v>
      </c>
      <c r="K13369" s="83" t="str">
        <f>IFERROR(IFERROR(VLOOKUP(I13369,'DE-PARA'!B:D,3,0),VLOOKUP(I13369,'DE-PARA'!C:D,2,0)),"NÃO ENCONTRADO")</f>
        <v>Outras Saídas</v>
      </c>
      <c r="L13369" s="50" t="str">
        <f>VLOOKUP(K13369,'Base -Receita-Despesa'!$B:$AS,1,FALSE)</f>
        <v>Outras Saídas</v>
      </c>
    </row>
    <row r="13370" spans="1:12" x14ac:dyDescent="0.3">
      <c r="A13370" s="82" t="str">
        <f t="shared" si="418"/>
        <v>2019</v>
      </c>
      <c r="B13370" s="260" t="s">
        <v>2228</v>
      </c>
      <c r="C13370" s="261" t="s">
        <v>138</v>
      </c>
      <c r="D13370" s="74" t="str">
        <f t="shared" si="417"/>
        <v>mai/2019</v>
      </c>
      <c r="E13370" s="264">
        <v>43593</v>
      </c>
      <c r="F13370" s="260">
        <v>199736</v>
      </c>
      <c r="G13370" s="260" t="s">
        <v>2229</v>
      </c>
      <c r="H13370" s="265" t="s">
        <v>4511</v>
      </c>
      <c r="I13370" s="265" t="s">
        <v>2181</v>
      </c>
      <c r="J13370" s="265">
        <v>-39.36</v>
      </c>
      <c r="K13370" s="83" t="str">
        <f>IFERROR(IFERROR(VLOOKUP(I13370,'DE-PARA'!B:D,3,0),VLOOKUP(I13370,'DE-PARA'!C:D,2,0)),"NÃO ENCONTRADO")</f>
        <v>Materiais</v>
      </c>
      <c r="L13370" s="50" t="str">
        <f>VLOOKUP(K13370,'Base -Receita-Despesa'!$B:$AS,1,FALSE)</f>
        <v>Materiais</v>
      </c>
    </row>
    <row r="13371" spans="1:12" x14ac:dyDescent="0.3">
      <c r="A13371" s="82" t="str">
        <f t="shared" si="418"/>
        <v>2019</v>
      </c>
      <c r="B13371" s="260" t="s">
        <v>2228</v>
      </c>
      <c r="C13371" s="261" t="s">
        <v>138</v>
      </c>
      <c r="D13371" s="74" t="str">
        <f t="shared" si="417"/>
        <v>mai/2019</v>
      </c>
      <c r="E13371" s="264">
        <v>43593</v>
      </c>
      <c r="F13371" s="260">
        <v>199736</v>
      </c>
      <c r="G13371" s="260" t="s">
        <v>2229</v>
      </c>
      <c r="H13371" s="265" t="s">
        <v>4511</v>
      </c>
      <c r="I13371" s="265" t="s">
        <v>562</v>
      </c>
      <c r="J13371" s="265">
        <v>-2.2200000000000002</v>
      </c>
      <c r="K13371" s="83" t="str">
        <f>IFERROR(IFERROR(VLOOKUP(I13371,'DE-PARA'!B:D,3,0),VLOOKUP(I13371,'DE-PARA'!C:D,2,0)),"NÃO ENCONTRADO")</f>
        <v>Outras Saídas</v>
      </c>
      <c r="L13371" s="50" t="str">
        <f>VLOOKUP(K13371,'Base -Receita-Despesa'!$B:$AS,1,FALSE)</f>
        <v>Outras Saídas</v>
      </c>
    </row>
    <row r="13372" spans="1:12" x14ac:dyDescent="0.3">
      <c r="A13372" s="82" t="str">
        <f t="shared" si="418"/>
        <v>2019</v>
      </c>
      <c r="B13372" s="260" t="s">
        <v>2228</v>
      </c>
      <c r="C13372" s="261" t="s">
        <v>138</v>
      </c>
      <c r="D13372" s="74" t="str">
        <f t="shared" si="417"/>
        <v>mai/2019</v>
      </c>
      <c r="E13372" s="264">
        <v>43593</v>
      </c>
      <c r="F13372" s="260">
        <v>195627</v>
      </c>
      <c r="G13372" s="260" t="s">
        <v>2229</v>
      </c>
      <c r="H13372" s="265" t="s">
        <v>4511</v>
      </c>
      <c r="I13372" s="265" t="s">
        <v>2181</v>
      </c>
      <c r="J13372" s="265">
        <v>-437.59</v>
      </c>
      <c r="K13372" s="83" t="str">
        <f>IFERROR(IFERROR(VLOOKUP(I13372,'DE-PARA'!B:D,3,0),VLOOKUP(I13372,'DE-PARA'!C:D,2,0)),"NÃO ENCONTRADO")</f>
        <v>Materiais</v>
      </c>
      <c r="L13372" s="50" t="str">
        <f>VLOOKUP(K13372,'Base -Receita-Despesa'!$B:$AS,1,FALSE)</f>
        <v>Materiais</v>
      </c>
    </row>
    <row r="13373" spans="1:12" x14ac:dyDescent="0.3">
      <c r="A13373" s="82" t="str">
        <f t="shared" si="418"/>
        <v>2019</v>
      </c>
      <c r="B13373" s="260" t="s">
        <v>2228</v>
      </c>
      <c r="C13373" s="261" t="s">
        <v>138</v>
      </c>
      <c r="D13373" s="74" t="str">
        <f t="shared" si="417"/>
        <v>mai/2019</v>
      </c>
      <c r="E13373" s="264">
        <v>43593</v>
      </c>
      <c r="F13373" s="260">
        <v>195627</v>
      </c>
      <c r="G13373" s="260" t="s">
        <v>2229</v>
      </c>
      <c r="H13373" s="265" t="s">
        <v>4511</v>
      </c>
      <c r="I13373" s="265" t="s">
        <v>562</v>
      </c>
      <c r="J13373" s="265">
        <v>-32.64</v>
      </c>
      <c r="K13373" s="83" t="str">
        <f>IFERROR(IFERROR(VLOOKUP(I13373,'DE-PARA'!B:D,3,0),VLOOKUP(I13373,'DE-PARA'!C:D,2,0)),"NÃO ENCONTRADO")</f>
        <v>Outras Saídas</v>
      </c>
      <c r="L13373" s="50" t="str">
        <f>VLOOKUP(K13373,'Base -Receita-Despesa'!$B:$AS,1,FALSE)</f>
        <v>Outras Saídas</v>
      </c>
    </row>
    <row r="13374" spans="1:12" x14ac:dyDescent="0.3">
      <c r="A13374" s="82" t="str">
        <f t="shared" si="418"/>
        <v>2019</v>
      </c>
      <c r="B13374" s="260" t="s">
        <v>2228</v>
      </c>
      <c r="C13374" s="261" t="s">
        <v>138</v>
      </c>
      <c r="D13374" s="74" t="str">
        <f t="shared" si="417"/>
        <v>mai/2019</v>
      </c>
      <c r="E13374" s="264">
        <v>43593</v>
      </c>
      <c r="F13374" s="260">
        <v>195644</v>
      </c>
      <c r="G13374" s="260" t="s">
        <v>2229</v>
      </c>
      <c r="H13374" s="265" t="s">
        <v>4511</v>
      </c>
      <c r="I13374" s="265" t="s">
        <v>2181</v>
      </c>
      <c r="J13374" s="265">
        <v>-590.05999999999995</v>
      </c>
      <c r="K13374" s="83" t="str">
        <f>IFERROR(IFERROR(VLOOKUP(I13374,'DE-PARA'!B:D,3,0),VLOOKUP(I13374,'DE-PARA'!C:D,2,0)),"NÃO ENCONTRADO")</f>
        <v>Materiais</v>
      </c>
      <c r="L13374" s="50" t="str">
        <f>VLOOKUP(K13374,'Base -Receita-Despesa'!$B:$AS,1,FALSE)</f>
        <v>Materiais</v>
      </c>
    </row>
    <row r="13375" spans="1:12" x14ac:dyDescent="0.3">
      <c r="A13375" s="82" t="str">
        <f t="shared" si="418"/>
        <v>2019</v>
      </c>
      <c r="B13375" s="260" t="s">
        <v>2228</v>
      </c>
      <c r="C13375" s="261" t="s">
        <v>138</v>
      </c>
      <c r="D13375" s="74" t="str">
        <f t="shared" si="417"/>
        <v>mai/2019</v>
      </c>
      <c r="E13375" s="264">
        <v>43593</v>
      </c>
      <c r="F13375" s="260">
        <v>195644</v>
      </c>
      <c r="G13375" s="260" t="s">
        <v>2229</v>
      </c>
      <c r="H13375" s="265" t="s">
        <v>4511</v>
      </c>
      <c r="I13375" s="265" t="s">
        <v>562</v>
      </c>
      <c r="J13375" s="265">
        <v>-44.02</v>
      </c>
      <c r="K13375" s="83" t="str">
        <f>IFERROR(IFERROR(VLOOKUP(I13375,'DE-PARA'!B:D,3,0),VLOOKUP(I13375,'DE-PARA'!C:D,2,0)),"NÃO ENCONTRADO")</f>
        <v>Outras Saídas</v>
      </c>
      <c r="L13375" s="50" t="str">
        <f>VLOOKUP(K13375,'Base -Receita-Despesa'!$B:$AS,1,FALSE)</f>
        <v>Outras Saídas</v>
      </c>
    </row>
    <row r="13376" spans="1:12" x14ac:dyDescent="0.3">
      <c r="A13376" s="82" t="str">
        <f t="shared" si="418"/>
        <v>2019</v>
      </c>
      <c r="B13376" s="260" t="s">
        <v>2228</v>
      </c>
      <c r="C13376" s="261" t="s">
        <v>138</v>
      </c>
      <c r="D13376" s="74" t="str">
        <f t="shared" si="417"/>
        <v>mai/2019</v>
      </c>
      <c r="E13376" s="264">
        <v>43593</v>
      </c>
      <c r="F13376" s="260">
        <v>199620</v>
      </c>
      <c r="G13376" s="260" t="s">
        <v>2229</v>
      </c>
      <c r="H13376" s="265" t="s">
        <v>4511</v>
      </c>
      <c r="I13376" s="265" t="s">
        <v>2181</v>
      </c>
      <c r="J13376" s="265">
        <v>-57.6</v>
      </c>
      <c r="K13376" s="83" t="str">
        <f>IFERROR(IFERROR(VLOOKUP(I13376,'DE-PARA'!B:D,3,0),VLOOKUP(I13376,'DE-PARA'!C:D,2,0)),"NÃO ENCONTRADO")</f>
        <v>Materiais</v>
      </c>
      <c r="L13376" s="50" t="str">
        <f>VLOOKUP(K13376,'Base -Receita-Despesa'!$B:$AS,1,FALSE)</f>
        <v>Materiais</v>
      </c>
    </row>
    <row r="13377" spans="1:12" x14ac:dyDescent="0.3">
      <c r="A13377" s="82" t="str">
        <f t="shared" si="418"/>
        <v>2019</v>
      </c>
      <c r="B13377" s="260" t="s">
        <v>2228</v>
      </c>
      <c r="C13377" s="261" t="s">
        <v>138</v>
      </c>
      <c r="D13377" s="74" t="str">
        <f t="shared" si="417"/>
        <v>mai/2019</v>
      </c>
      <c r="E13377" s="264">
        <v>43593</v>
      </c>
      <c r="F13377" s="260">
        <v>199620</v>
      </c>
      <c r="G13377" s="260" t="s">
        <v>2229</v>
      </c>
      <c r="H13377" s="265" t="s">
        <v>4511</v>
      </c>
      <c r="I13377" s="265" t="s">
        <v>562</v>
      </c>
      <c r="J13377" s="265">
        <v>-3.25</v>
      </c>
      <c r="K13377" s="83" t="str">
        <f>IFERROR(IFERROR(VLOOKUP(I13377,'DE-PARA'!B:D,3,0),VLOOKUP(I13377,'DE-PARA'!C:D,2,0)),"NÃO ENCONTRADO")</f>
        <v>Outras Saídas</v>
      </c>
      <c r="L13377" s="50" t="str">
        <f>VLOOKUP(K13377,'Base -Receita-Despesa'!$B:$AS,1,FALSE)</f>
        <v>Outras Saídas</v>
      </c>
    </row>
    <row r="13378" spans="1:12" x14ac:dyDescent="0.3">
      <c r="A13378" s="82" t="str">
        <f t="shared" si="418"/>
        <v>2019</v>
      </c>
      <c r="B13378" s="260" t="s">
        <v>2228</v>
      </c>
      <c r="C13378" s="261" t="s">
        <v>138</v>
      </c>
      <c r="D13378" s="74" t="str">
        <f t="shared" si="417"/>
        <v>mai/2019</v>
      </c>
      <c r="E13378" s="264">
        <v>43593</v>
      </c>
      <c r="F13378" s="260">
        <v>199676</v>
      </c>
      <c r="G13378" s="260" t="s">
        <v>2229</v>
      </c>
      <c r="H13378" s="265" t="s">
        <v>4511</v>
      </c>
      <c r="I13378" s="265" t="s">
        <v>2186</v>
      </c>
      <c r="J13378" s="265">
        <v>-404.5</v>
      </c>
      <c r="K13378" s="83" t="str">
        <f>IFERROR(IFERROR(VLOOKUP(I13378,'DE-PARA'!B:D,3,0),VLOOKUP(I13378,'DE-PARA'!C:D,2,0)),"NÃO ENCONTRADO")</f>
        <v>Materiais</v>
      </c>
      <c r="L13378" s="50" t="str">
        <f>VLOOKUP(K13378,'Base -Receita-Despesa'!$B:$AS,1,FALSE)</f>
        <v>Materiais</v>
      </c>
    </row>
    <row r="13379" spans="1:12" x14ac:dyDescent="0.3">
      <c r="A13379" s="82" t="str">
        <f t="shared" si="418"/>
        <v>2019</v>
      </c>
      <c r="B13379" s="260" t="s">
        <v>2228</v>
      </c>
      <c r="C13379" s="261" t="s">
        <v>138</v>
      </c>
      <c r="D13379" s="74" t="str">
        <f t="shared" si="417"/>
        <v>mai/2019</v>
      </c>
      <c r="E13379" s="264">
        <v>43593</v>
      </c>
      <c r="F13379" s="260">
        <v>199676</v>
      </c>
      <c r="G13379" s="260" t="s">
        <v>2229</v>
      </c>
      <c r="H13379" s="265" t="s">
        <v>4511</v>
      </c>
      <c r="I13379" s="265" t="s">
        <v>562</v>
      </c>
      <c r="J13379" s="265">
        <v>-22.81</v>
      </c>
      <c r="K13379" s="83" t="str">
        <f>IFERROR(IFERROR(VLOOKUP(I13379,'DE-PARA'!B:D,3,0),VLOOKUP(I13379,'DE-PARA'!C:D,2,0)),"NÃO ENCONTRADO")</f>
        <v>Outras Saídas</v>
      </c>
      <c r="L13379" s="50" t="str">
        <f>VLOOKUP(K13379,'Base -Receita-Despesa'!$B:$AS,1,FALSE)</f>
        <v>Outras Saídas</v>
      </c>
    </row>
    <row r="13380" spans="1:12" x14ac:dyDescent="0.3">
      <c r="A13380" s="82" t="str">
        <f t="shared" si="418"/>
        <v>2019</v>
      </c>
      <c r="B13380" s="260" t="s">
        <v>2228</v>
      </c>
      <c r="C13380" s="261" t="s">
        <v>138</v>
      </c>
      <c r="D13380" s="74" t="str">
        <f t="shared" ref="D13380:D13443" si="419">TEXT(E13380,"mmm/aaaa")</f>
        <v>mai/2019</v>
      </c>
      <c r="E13380" s="264">
        <v>43593</v>
      </c>
      <c r="F13380" s="260">
        <v>201063</v>
      </c>
      <c r="G13380" s="260" t="s">
        <v>2229</v>
      </c>
      <c r="H13380" s="265" t="s">
        <v>4511</v>
      </c>
      <c r="I13380" s="265" t="s">
        <v>2181</v>
      </c>
      <c r="J13380" s="265">
        <v>-938.5</v>
      </c>
      <c r="K13380" s="83" t="str">
        <f>IFERROR(IFERROR(VLOOKUP(I13380,'DE-PARA'!B:D,3,0),VLOOKUP(I13380,'DE-PARA'!C:D,2,0)),"NÃO ENCONTRADO")</f>
        <v>Materiais</v>
      </c>
      <c r="L13380" s="50" t="str">
        <f>VLOOKUP(K13380,'Base -Receita-Despesa'!$B:$AS,1,FALSE)</f>
        <v>Materiais</v>
      </c>
    </row>
    <row r="13381" spans="1:12" x14ac:dyDescent="0.3">
      <c r="A13381" s="82" t="str">
        <f t="shared" si="418"/>
        <v>2019</v>
      </c>
      <c r="B13381" s="260" t="s">
        <v>2228</v>
      </c>
      <c r="C13381" s="261" t="s">
        <v>138</v>
      </c>
      <c r="D13381" s="74" t="str">
        <f t="shared" si="419"/>
        <v>mai/2019</v>
      </c>
      <c r="E13381" s="264">
        <v>43593</v>
      </c>
      <c r="F13381" s="260">
        <v>201063</v>
      </c>
      <c r="G13381" s="260" t="s">
        <v>2229</v>
      </c>
      <c r="H13381" s="265" t="s">
        <v>4511</v>
      </c>
      <c r="I13381" s="265" t="s">
        <v>562</v>
      </c>
      <c r="J13381" s="265">
        <v>-46.84</v>
      </c>
      <c r="K13381" s="83" t="str">
        <f>IFERROR(IFERROR(VLOOKUP(I13381,'DE-PARA'!B:D,3,0),VLOOKUP(I13381,'DE-PARA'!C:D,2,0)),"NÃO ENCONTRADO")</f>
        <v>Outras Saídas</v>
      </c>
      <c r="L13381" s="50" t="str">
        <f>VLOOKUP(K13381,'Base -Receita-Despesa'!$B:$AS,1,FALSE)</f>
        <v>Outras Saídas</v>
      </c>
    </row>
    <row r="13382" spans="1:12" x14ac:dyDescent="0.3">
      <c r="A13382" s="82" t="str">
        <f t="shared" si="418"/>
        <v>2019</v>
      </c>
      <c r="B13382" s="260" t="s">
        <v>2228</v>
      </c>
      <c r="C13382" s="261" t="s">
        <v>138</v>
      </c>
      <c r="D13382" s="74" t="str">
        <f t="shared" si="419"/>
        <v>mai/2019</v>
      </c>
      <c r="E13382" s="264">
        <v>43593</v>
      </c>
      <c r="F13382" s="260">
        <v>20517</v>
      </c>
      <c r="G13382" s="260" t="s">
        <v>2229</v>
      </c>
      <c r="H13382" s="265" t="s">
        <v>4407</v>
      </c>
      <c r="I13382" s="265" t="s">
        <v>2182</v>
      </c>
      <c r="J13382" s="265">
        <v>-64</v>
      </c>
      <c r="K13382" s="83" t="str">
        <f>IFERROR(IFERROR(VLOOKUP(I13382,'DE-PARA'!B:D,3,0),VLOOKUP(I13382,'DE-PARA'!C:D,2,0)),"NÃO ENCONTRADO")</f>
        <v>Materiais</v>
      </c>
      <c r="L13382" s="50" t="str">
        <f>VLOOKUP(K13382,'Base -Receita-Despesa'!$B:$AS,1,FALSE)</f>
        <v>Materiais</v>
      </c>
    </row>
    <row r="13383" spans="1:12" x14ac:dyDescent="0.3">
      <c r="A13383" s="82" t="str">
        <f t="shared" si="418"/>
        <v>2019</v>
      </c>
      <c r="B13383" s="260" t="s">
        <v>2228</v>
      </c>
      <c r="C13383" s="261" t="s">
        <v>138</v>
      </c>
      <c r="D13383" s="74" t="str">
        <f t="shared" si="419"/>
        <v>mai/2019</v>
      </c>
      <c r="E13383" s="264">
        <v>43593</v>
      </c>
      <c r="F13383" s="260">
        <v>20517</v>
      </c>
      <c r="G13383" s="260" t="s">
        <v>2229</v>
      </c>
      <c r="H13383" s="265" t="s">
        <v>4407</v>
      </c>
      <c r="I13383" s="265" t="s">
        <v>562</v>
      </c>
      <c r="J13383" s="265">
        <v>-6.93</v>
      </c>
      <c r="K13383" s="83" t="str">
        <f>IFERROR(IFERROR(VLOOKUP(I13383,'DE-PARA'!B:D,3,0),VLOOKUP(I13383,'DE-PARA'!C:D,2,0)),"NÃO ENCONTRADO")</f>
        <v>Outras Saídas</v>
      </c>
      <c r="L13383" s="50" t="str">
        <f>VLOOKUP(K13383,'Base -Receita-Despesa'!$B:$AS,1,FALSE)</f>
        <v>Outras Saídas</v>
      </c>
    </row>
    <row r="13384" spans="1:12" x14ac:dyDescent="0.3">
      <c r="A13384" s="82" t="str">
        <f t="shared" si="418"/>
        <v>2019</v>
      </c>
      <c r="B13384" s="260" t="s">
        <v>2228</v>
      </c>
      <c r="C13384" s="261" t="s">
        <v>138</v>
      </c>
      <c r="D13384" s="74" t="str">
        <f t="shared" si="419"/>
        <v>mai/2019</v>
      </c>
      <c r="E13384" s="264">
        <v>43593</v>
      </c>
      <c r="F13384" s="260">
        <v>20833</v>
      </c>
      <c r="G13384" s="260" t="s">
        <v>2229</v>
      </c>
      <c r="H13384" s="265" t="s">
        <v>4407</v>
      </c>
      <c r="I13384" s="265" t="s">
        <v>2182</v>
      </c>
      <c r="J13384" s="266">
        <v>-3784.94</v>
      </c>
      <c r="K13384" s="83" t="str">
        <f>IFERROR(IFERROR(VLOOKUP(I13384,'DE-PARA'!B:D,3,0),VLOOKUP(I13384,'DE-PARA'!C:D,2,0)),"NÃO ENCONTRADO")</f>
        <v>Materiais</v>
      </c>
      <c r="L13384" s="50" t="str">
        <f>VLOOKUP(K13384,'Base -Receita-Despesa'!$B:$AS,1,FALSE)</f>
        <v>Materiais</v>
      </c>
    </row>
    <row r="13385" spans="1:12" x14ac:dyDescent="0.3">
      <c r="A13385" s="82" t="str">
        <f t="shared" si="418"/>
        <v>2019</v>
      </c>
      <c r="B13385" s="260" t="s">
        <v>2228</v>
      </c>
      <c r="C13385" s="261" t="s">
        <v>138</v>
      </c>
      <c r="D13385" s="74" t="str">
        <f t="shared" si="419"/>
        <v>mai/2019</v>
      </c>
      <c r="E13385" s="264">
        <v>43593</v>
      </c>
      <c r="F13385" s="260">
        <v>20833</v>
      </c>
      <c r="G13385" s="260" t="s">
        <v>2229</v>
      </c>
      <c r="H13385" s="265" t="s">
        <v>4407</v>
      </c>
      <c r="I13385" s="265" t="s">
        <v>562</v>
      </c>
      <c r="J13385" s="265">
        <v>-177.89</v>
      </c>
      <c r="K13385" s="83" t="str">
        <f>IFERROR(IFERROR(VLOOKUP(I13385,'DE-PARA'!B:D,3,0),VLOOKUP(I13385,'DE-PARA'!C:D,2,0)),"NÃO ENCONTRADO")</f>
        <v>Outras Saídas</v>
      </c>
      <c r="L13385" s="50" t="str">
        <f>VLOOKUP(K13385,'Base -Receita-Despesa'!$B:$AS,1,FALSE)</f>
        <v>Outras Saídas</v>
      </c>
    </row>
    <row r="13386" spans="1:12" x14ac:dyDescent="0.3">
      <c r="A13386" s="82" t="str">
        <f t="shared" si="418"/>
        <v>2019</v>
      </c>
      <c r="B13386" s="260" t="s">
        <v>2228</v>
      </c>
      <c r="C13386" s="261" t="s">
        <v>138</v>
      </c>
      <c r="D13386" s="74" t="str">
        <f t="shared" si="419"/>
        <v>mai/2019</v>
      </c>
      <c r="E13386" s="264">
        <v>43593</v>
      </c>
      <c r="F13386" s="260">
        <v>21965</v>
      </c>
      <c r="G13386" s="260" t="s">
        <v>2229</v>
      </c>
      <c r="H13386" s="265" t="s">
        <v>4407</v>
      </c>
      <c r="I13386" s="265" t="s">
        <v>2182</v>
      </c>
      <c r="J13386" s="266">
        <v>-1390.62</v>
      </c>
      <c r="K13386" s="83" t="str">
        <f>IFERROR(IFERROR(VLOOKUP(I13386,'DE-PARA'!B:D,3,0),VLOOKUP(I13386,'DE-PARA'!C:D,2,0)),"NÃO ENCONTRADO")</f>
        <v>Materiais</v>
      </c>
      <c r="L13386" s="50" t="str">
        <f>VLOOKUP(K13386,'Base -Receita-Despesa'!$B:$AS,1,FALSE)</f>
        <v>Materiais</v>
      </c>
    </row>
    <row r="13387" spans="1:12" x14ac:dyDescent="0.3">
      <c r="A13387" s="82" t="str">
        <f t="shared" si="418"/>
        <v>2019</v>
      </c>
      <c r="B13387" s="260" t="s">
        <v>2228</v>
      </c>
      <c r="C13387" s="261" t="s">
        <v>138</v>
      </c>
      <c r="D13387" s="74" t="str">
        <f t="shared" si="419"/>
        <v>mai/2019</v>
      </c>
      <c r="E13387" s="264">
        <v>43593</v>
      </c>
      <c r="F13387" s="260">
        <v>75628</v>
      </c>
      <c r="G13387" s="260" t="s">
        <v>2229</v>
      </c>
      <c r="H13387" s="265" t="s">
        <v>2316</v>
      </c>
      <c r="I13387" s="265" t="s">
        <v>2181</v>
      </c>
      <c r="J13387" s="265">
        <v>-338.9</v>
      </c>
      <c r="K13387" s="83" t="str">
        <f>IFERROR(IFERROR(VLOOKUP(I13387,'DE-PARA'!B:D,3,0),VLOOKUP(I13387,'DE-PARA'!C:D,2,0)),"NÃO ENCONTRADO")</f>
        <v>Materiais</v>
      </c>
      <c r="L13387" s="50" t="str">
        <f>VLOOKUP(K13387,'Base -Receita-Despesa'!$B:$AS,1,FALSE)</f>
        <v>Materiais</v>
      </c>
    </row>
    <row r="13388" spans="1:12" x14ac:dyDescent="0.3">
      <c r="A13388" s="82" t="str">
        <f t="shared" si="418"/>
        <v>2019</v>
      </c>
      <c r="B13388" s="260" t="s">
        <v>2228</v>
      </c>
      <c r="C13388" s="261" t="s">
        <v>138</v>
      </c>
      <c r="D13388" s="74" t="str">
        <f t="shared" si="419"/>
        <v>mai/2019</v>
      </c>
      <c r="E13388" s="264">
        <v>43593</v>
      </c>
      <c r="F13388" s="260">
        <v>192</v>
      </c>
      <c r="G13388" s="260" t="s">
        <v>2229</v>
      </c>
      <c r="H13388" s="265" t="s">
        <v>212</v>
      </c>
      <c r="I13388" s="265" t="s">
        <v>213</v>
      </c>
      <c r="J13388" s="266">
        <v>-7000</v>
      </c>
      <c r="K13388" s="83" t="str">
        <f>IFERROR(IFERROR(VLOOKUP(I13388,'DE-PARA'!B:D,3,0),VLOOKUP(I13388,'DE-PARA'!C:D,2,0)),"NÃO ENCONTRADO")</f>
        <v>Serviços</v>
      </c>
      <c r="L13388" s="50" t="str">
        <f>VLOOKUP(K13388,'Base -Receita-Despesa'!$B:$AS,1,FALSE)</f>
        <v>Serviços</v>
      </c>
    </row>
    <row r="13389" spans="1:12" x14ac:dyDescent="0.3">
      <c r="A13389" s="82" t="str">
        <f t="shared" si="418"/>
        <v>2019</v>
      </c>
      <c r="B13389" s="260" t="s">
        <v>2228</v>
      </c>
      <c r="C13389" s="261" t="s">
        <v>138</v>
      </c>
      <c r="D13389" s="74" t="str">
        <f t="shared" si="419"/>
        <v>mai/2019</v>
      </c>
      <c r="E13389" s="264">
        <v>43593</v>
      </c>
      <c r="F13389" s="260">
        <v>7452</v>
      </c>
      <c r="G13389" s="260" t="s">
        <v>2229</v>
      </c>
      <c r="H13389" s="265" t="s">
        <v>2399</v>
      </c>
      <c r="I13389" s="265" t="s">
        <v>232</v>
      </c>
      <c r="J13389" s="266">
        <v>-1410</v>
      </c>
      <c r="K13389" s="83" t="str">
        <f>IFERROR(IFERROR(VLOOKUP(I13389,'DE-PARA'!B:D,3,0),VLOOKUP(I13389,'DE-PARA'!C:D,2,0)),"NÃO ENCONTRADO")</f>
        <v>Materiais</v>
      </c>
      <c r="L13389" s="50" t="str">
        <f>VLOOKUP(K13389,'Base -Receita-Despesa'!$B:$AS,1,FALSE)</f>
        <v>Materiais</v>
      </c>
    </row>
    <row r="13390" spans="1:12" x14ac:dyDescent="0.3">
      <c r="A13390" s="82" t="str">
        <f t="shared" si="418"/>
        <v>2019</v>
      </c>
      <c r="B13390" s="260" t="s">
        <v>2228</v>
      </c>
      <c r="C13390" s="261" t="s">
        <v>138</v>
      </c>
      <c r="D13390" s="74" t="str">
        <f t="shared" si="419"/>
        <v>mai/2019</v>
      </c>
      <c r="E13390" s="264">
        <v>43593</v>
      </c>
      <c r="F13390" s="260">
        <v>7511</v>
      </c>
      <c r="G13390" s="260" t="s">
        <v>2229</v>
      </c>
      <c r="H13390" s="265" t="s">
        <v>2399</v>
      </c>
      <c r="I13390" s="265" t="s">
        <v>232</v>
      </c>
      <c r="J13390" s="265">
        <v>-997.5</v>
      </c>
      <c r="K13390" s="83" t="str">
        <f>IFERROR(IFERROR(VLOOKUP(I13390,'DE-PARA'!B:D,3,0),VLOOKUP(I13390,'DE-PARA'!C:D,2,0)),"NÃO ENCONTRADO")</f>
        <v>Materiais</v>
      </c>
      <c r="L13390" s="50" t="str">
        <f>VLOOKUP(K13390,'Base -Receita-Despesa'!$B:$AS,1,FALSE)</f>
        <v>Materiais</v>
      </c>
    </row>
    <row r="13391" spans="1:12" x14ac:dyDescent="0.3">
      <c r="A13391" s="82" t="str">
        <f t="shared" si="418"/>
        <v>2019</v>
      </c>
      <c r="B13391" s="260" t="s">
        <v>2228</v>
      </c>
      <c r="C13391" s="261" t="s">
        <v>138</v>
      </c>
      <c r="D13391" s="74" t="str">
        <f t="shared" si="419"/>
        <v>mai/2019</v>
      </c>
      <c r="E13391" s="264">
        <v>43593</v>
      </c>
      <c r="F13391" s="260">
        <v>7562</v>
      </c>
      <c r="G13391" s="260" t="s">
        <v>2229</v>
      </c>
      <c r="H13391" s="265" t="s">
        <v>2399</v>
      </c>
      <c r="I13391" s="265" t="s">
        <v>232</v>
      </c>
      <c r="J13391" s="265">
        <v>-760</v>
      </c>
      <c r="K13391" s="83" t="str">
        <f>IFERROR(IFERROR(VLOOKUP(I13391,'DE-PARA'!B:D,3,0),VLOOKUP(I13391,'DE-PARA'!C:D,2,0)),"NÃO ENCONTRADO")</f>
        <v>Materiais</v>
      </c>
      <c r="L13391" s="50" t="str">
        <f>VLOOKUP(K13391,'Base -Receita-Despesa'!$B:$AS,1,FALSE)</f>
        <v>Materiais</v>
      </c>
    </row>
    <row r="13392" spans="1:12" x14ac:dyDescent="0.3">
      <c r="A13392" s="82" t="str">
        <f t="shared" si="418"/>
        <v>2019</v>
      </c>
      <c r="B13392" s="260" t="s">
        <v>2228</v>
      </c>
      <c r="C13392" s="261" t="s">
        <v>138</v>
      </c>
      <c r="D13392" s="74" t="str">
        <f t="shared" si="419"/>
        <v>mai/2019</v>
      </c>
      <c r="E13392" s="264">
        <v>43593</v>
      </c>
      <c r="F13392" s="260">
        <v>7373</v>
      </c>
      <c r="G13392" s="260" t="s">
        <v>2229</v>
      </c>
      <c r="H13392" s="265" t="s">
        <v>2399</v>
      </c>
      <c r="I13392" s="265" t="s">
        <v>232</v>
      </c>
      <c r="J13392" s="265">
        <v>-799</v>
      </c>
      <c r="K13392" s="83" t="str">
        <f>IFERROR(IFERROR(VLOOKUP(I13392,'DE-PARA'!B:D,3,0),VLOOKUP(I13392,'DE-PARA'!C:D,2,0)),"NÃO ENCONTRADO")</f>
        <v>Materiais</v>
      </c>
      <c r="L13392" s="50" t="str">
        <f>VLOOKUP(K13392,'Base -Receita-Despesa'!$B:$AS,1,FALSE)</f>
        <v>Materiais</v>
      </c>
    </row>
    <row r="13393" spans="1:12" x14ac:dyDescent="0.3">
      <c r="A13393" s="82" t="str">
        <f t="shared" si="418"/>
        <v>2019</v>
      </c>
      <c r="B13393" s="260" t="s">
        <v>2228</v>
      </c>
      <c r="C13393" s="261" t="s">
        <v>138</v>
      </c>
      <c r="D13393" s="74" t="str">
        <f t="shared" si="419"/>
        <v>mai/2019</v>
      </c>
      <c r="E13393" s="264">
        <v>43593</v>
      </c>
      <c r="F13393" s="260">
        <v>5018</v>
      </c>
      <c r="G13393" s="260" t="s">
        <v>2229</v>
      </c>
      <c r="H13393" s="265" t="s">
        <v>4512</v>
      </c>
      <c r="I13393" s="265" t="s">
        <v>2182</v>
      </c>
      <c r="J13393" s="265">
        <v>-540</v>
      </c>
      <c r="K13393" s="83" t="str">
        <f>IFERROR(IFERROR(VLOOKUP(I13393,'DE-PARA'!B:D,3,0),VLOOKUP(I13393,'DE-PARA'!C:D,2,0)),"NÃO ENCONTRADO")</f>
        <v>Materiais</v>
      </c>
      <c r="L13393" s="50" t="str">
        <f>VLOOKUP(K13393,'Base -Receita-Despesa'!$B:$AS,1,FALSE)</f>
        <v>Materiais</v>
      </c>
    </row>
    <row r="13394" spans="1:12" x14ac:dyDescent="0.3">
      <c r="A13394" s="82" t="str">
        <f t="shared" si="418"/>
        <v>2019</v>
      </c>
      <c r="B13394" s="260" t="s">
        <v>2228</v>
      </c>
      <c r="C13394" s="261" t="s">
        <v>138</v>
      </c>
      <c r="D13394" s="74" t="str">
        <f t="shared" si="419"/>
        <v>mai/2019</v>
      </c>
      <c r="E13394" s="264">
        <v>43593</v>
      </c>
      <c r="F13394" s="260">
        <v>5095</v>
      </c>
      <c r="G13394" s="260" t="s">
        <v>2229</v>
      </c>
      <c r="H13394" s="265" t="s">
        <v>4512</v>
      </c>
      <c r="I13394" s="265" t="s">
        <v>2182</v>
      </c>
      <c r="J13394" s="266">
        <v>-1087.5</v>
      </c>
      <c r="K13394" s="83" t="str">
        <f>IFERROR(IFERROR(VLOOKUP(I13394,'DE-PARA'!B:D,3,0),VLOOKUP(I13394,'DE-PARA'!C:D,2,0)),"NÃO ENCONTRADO")</f>
        <v>Materiais</v>
      </c>
      <c r="L13394" s="50" t="str">
        <f>VLOOKUP(K13394,'Base -Receita-Despesa'!$B:$AS,1,FALSE)</f>
        <v>Materiais</v>
      </c>
    </row>
    <row r="13395" spans="1:12" x14ac:dyDescent="0.3">
      <c r="A13395" s="82" t="str">
        <f t="shared" si="418"/>
        <v>2019</v>
      </c>
      <c r="B13395" s="260" t="s">
        <v>2228</v>
      </c>
      <c r="C13395" s="261" t="s">
        <v>138</v>
      </c>
      <c r="D13395" s="74" t="str">
        <f t="shared" si="419"/>
        <v>mai/2019</v>
      </c>
      <c r="E13395" s="264">
        <v>43593</v>
      </c>
      <c r="F13395" s="260">
        <v>834</v>
      </c>
      <c r="G13395" s="260" t="s">
        <v>2229</v>
      </c>
      <c r="H13395" s="265" t="s">
        <v>4513</v>
      </c>
      <c r="I13395" s="265" t="s">
        <v>2193</v>
      </c>
      <c r="J13395" s="266">
        <v>-1286.4000000000001</v>
      </c>
      <c r="K13395" s="83" t="str">
        <f>IFERROR(IFERROR(VLOOKUP(I13395,'DE-PARA'!B:D,3,0),VLOOKUP(I13395,'DE-PARA'!C:D,2,0)),"NÃO ENCONTRADO")</f>
        <v>Materiais</v>
      </c>
      <c r="L13395" s="50" t="str">
        <f>VLOOKUP(K13395,'Base -Receita-Despesa'!$B:$AS,1,FALSE)</f>
        <v>Materiais</v>
      </c>
    </row>
    <row r="13396" spans="1:12" x14ac:dyDescent="0.3">
      <c r="A13396" s="82" t="str">
        <f t="shared" si="418"/>
        <v>2019</v>
      </c>
      <c r="B13396" s="260" t="s">
        <v>2228</v>
      </c>
      <c r="C13396" s="261" t="s">
        <v>138</v>
      </c>
      <c r="D13396" s="74" t="str">
        <f t="shared" si="419"/>
        <v>mai/2019</v>
      </c>
      <c r="E13396" s="264">
        <v>43593</v>
      </c>
      <c r="F13396" s="260">
        <v>39054</v>
      </c>
      <c r="G13396" s="260" t="s">
        <v>2229</v>
      </c>
      <c r="H13396" s="265" t="s">
        <v>4469</v>
      </c>
      <c r="I13396" s="265" t="s">
        <v>2182</v>
      </c>
      <c r="J13396" s="265">
        <v>-775</v>
      </c>
      <c r="K13396" s="83" t="str">
        <f>IFERROR(IFERROR(VLOOKUP(I13396,'DE-PARA'!B:D,3,0),VLOOKUP(I13396,'DE-PARA'!C:D,2,0)),"NÃO ENCONTRADO")</f>
        <v>Materiais</v>
      </c>
      <c r="L13396" s="50" t="str">
        <f>VLOOKUP(K13396,'Base -Receita-Despesa'!$B:$AS,1,FALSE)</f>
        <v>Materiais</v>
      </c>
    </row>
    <row r="13397" spans="1:12" x14ac:dyDescent="0.3">
      <c r="A13397" s="82" t="str">
        <f t="shared" si="418"/>
        <v>2019</v>
      </c>
      <c r="B13397" s="260" t="s">
        <v>2228</v>
      </c>
      <c r="C13397" s="261" t="s">
        <v>138</v>
      </c>
      <c r="D13397" s="74" t="str">
        <f t="shared" si="419"/>
        <v>mai/2019</v>
      </c>
      <c r="E13397" s="264">
        <v>43593</v>
      </c>
      <c r="F13397" s="260">
        <v>39054</v>
      </c>
      <c r="G13397" s="260" t="s">
        <v>2229</v>
      </c>
      <c r="H13397" s="265" t="s">
        <v>4469</v>
      </c>
      <c r="I13397" s="265" t="s">
        <v>562</v>
      </c>
      <c r="J13397" s="265">
        <v>-163.01</v>
      </c>
      <c r="K13397" s="83" t="str">
        <f>IFERROR(IFERROR(VLOOKUP(I13397,'DE-PARA'!B:D,3,0),VLOOKUP(I13397,'DE-PARA'!C:D,2,0)),"NÃO ENCONTRADO")</f>
        <v>Outras Saídas</v>
      </c>
      <c r="L13397" s="50" t="str">
        <f>VLOOKUP(K13397,'Base -Receita-Despesa'!$B:$AS,1,FALSE)</f>
        <v>Outras Saídas</v>
      </c>
    </row>
    <row r="13398" spans="1:12" x14ac:dyDescent="0.3">
      <c r="A13398" s="82" t="str">
        <f t="shared" si="418"/>
        <v>2019</v>
      </c>
      <c r="B13398" s="260" t="s">
        <v>2228</v>
      </c>
      <c r="C13398" s="261" t="s">
        <v>138</v>
      </c>
      <c r="D13398" s="74" t="str">
        <f t="shared" si="419"/>
        <v>mai/2019</v>
      </c>
      <c r="E13398" s="264">
        <v>43593</v>
      </c>
      <c r="F13398" s="260">
        <v>19</v>
      </c>
      <c r="G13398" s="260" t="s">
        <v>2229</v>
      </c>
      <c r="H13398" s="265" t="s">
        <v>2396</v>
      </c>
      <c r="I13398" s="265" t="s">
        <v>241</v>
      </c>
      <c r="J13398" s="265">
        <v>-350</v>
      </c>
      <c r="K13398" s="83" t="str">
        <f>IFERROR(IFERROR(VLOOKUP(I13398,'DE-PARA'!B:D,3,0),VLOOKUP(I13398,'DE-PARA'!C:D,2,0)),"NÃO ENCONTRADO")</f>
        <v>Serviços</v>
      </c>
      <c r="L13398" s="50" t="str">
        <f>VLOOKUP(K13398,'Base -Receita-Despesa'!$B:$AS,1,FALSE)</f>
        <v>Serviços</v>
      </c>
    </row>
    <row r="13399" spans="1:12" x14ac:dyDescent="0.3">
      <c r="A13399" s="82" t="str">
        <f t="shared" si="418"/>
        <v>2019</v>
      </c>
      <c r="B13399" s="260" t="s">
        <v>2228</v>
      </c>
      <c r="C13399" s="261" t="s">
        <v>138</v>
      </c>
      <c r="D13399" s="74" t="str">
        <f t="shared" si="419"/>
        <v>mai/2019</v>
      </c>
      <c r="E13399" s="264">
        <v>43593</v>
      </c>
      <c r="F13399" s="260">
        <v>18545</v>
      </c>
      <c r="G13399" s="260" t="s">
        <v>2229</v>
      </c>
      <c r="H13399" s="265" t="s">
        <v>4514</v>
      </c>
      <c r="I13399" s="265" t="s">
        <v>2181</v>
      </c>
      <c r="J13399" s="266">
        <v>-3363</v>
      </c>
      <c r="K13399" s="83" t="str">
        <f>IFERROR(IFERROR(VLOOKUP(I13399,'DE-PARA'!B:D,3,0),VLOOKUP(I13399,'DE-PARA'!C:D,2,0)),"NÃO ENCONTRADO")</f>
        <v>Materiais</v>
      </c>
      <c r="L13399" s="50" t="str">
        <f>VLOOKUP(K13399,'Base -Receita-Despesa'!$B:$AS,1,FALSE)</f>
        <v>Materiais</v>
      </c>
    </row>
    <row r="13400" spans="1:12" x14ac:dyDescent="0.3">
      <c r="A13400" s="82" t="str">
        <f t="shared" si="418"/>
        <v>2019</v>
      </c>
      <c r="B13400" s="260" t="s">
        <v>2228</v>
      </c>
      <c r="C13400" s="261" t="s">
        <v>138</v>
      </c>
      <c r="D13400" s="74" t="str">
        <f t="shared" si="419"/>
        <v>mai/2019</v>
      </c>
      <c r="E13400" s="264">
        <v>43593</v>
      </c>
      <c r="F13400" s="260">
        <v>18545</v>
      </c>
      <c r="G13400" s="260" t="s">
        <v>2229</v>
      </c>
      <c r="H13400" s="265" t="s">
        <v>4514</v>
      </c>
      <c r="I13400" s="265" t="s">
        <v>562</v>
      </c>
      <c r="J13400" s="265">
        <v>-280.79000000000002</v>
      </c>
      <c r="K13400" s="83" t="str">
        <f>IFERROR(IFERROR(VLOOKUP(I13400,'DE-PARA'!B:D,3,0),VLOOKUP(I13400,'DE-PARA'!C:D,2,0)),"NÃO ENCONTRADO")</f>
        <v>Outras Saídas</v>
      </c>
      <c r="L13400" s="50" t="str">
        <f>VLOOKUP(K13400,'Base -Receita-Despesa'!$B:$AS,1,FALSE)</f>
        <v>Outras Saídas</v>
      </c>
    </row>
    <row r="13401" spans="1:12" x14ac:dyDescent="0.3">
      <c r="A13401" s="82" t="str">
        <f t="shared" si="418"/>
        <v>2019</v>
      </c>
      <c r="B13401" s="260" t="s">
        <v>2228</v>
      </c>
      <c r="C13401" s="261" t="s">
        <v>138</v>
      </c>
      <c r="D13401" s="74" t="str">
        <f t="shared" si="419"/>
        <v>mai/2019</v>
      </c>
      <c r="E13401" s="264">
        <v>43593</v>
      </c>
      <c r="F13401" s="260">
        <v>2615</v>
      </c>
      <c r="G13401" s="260" t="s">
        <v>2229</v>
      </c>
      <c r="H13401" s="265" t="s">
        <v>4451</v>
      </c>
      <c r="I13401" s="265" t="s">
        <v>2217</v>
      </c>
      <c r="J13401" s="266">
        <v>-1419</v>
      </c>
      <c r="K13401" s="83" t="str">
        <f>IFERROR(IFERROR(VLOOKUP(I13401,'DE-PARA'!B:D,3,0),VLOOKUP(I13401,'DE-PARA'!C:D,2,0)),"NÃO ENCONTRADO")</f>
        <v>Investimentos</v>
      </c>
      <c r="L13401" s="50" t="str">
        <f>VLOOKUP(K13401,'Base -Receita-Despesa'!$B:$AS,1,FALSE)</f>
        <v>Investimentos</v>
      </c>
    </row>
    <row r="13402" spans="1:12" x14ac:dyDescent="0.3">
      <c r="A13402" s="82" t="str">
        <f t="shared" si="418"/>
        <v>2019</v>
      </c>
      <c r="B13402" s="260" t="s">
        <v>2228</v>
      </c>
      <c r="C13402" s="261" t="s">
        <v>138</v>
      </c>
      <c r="D13402" s="74" t="str">
        <f t="shared" si="419"/>
        <v>mai/2019</v>
      </c>
      <c r="E13402" s="264">
        <v>43593</v>
      </c>
      <c r="F13402" s="260">
        <v>178241</v>
      </c>
      <c r="G13402" s="260" t="s">
        <v>2330</v>
      </c>
      <c r="H13402" s="265" t="s">
        <v>4515</v>
      </c>
      <c r="I13402" s="265" t="s">
        <v>2181</v>
      </c>
      <c r="J13402" s="266">
        <v>-1638.64</v>
      </c>
      <c r="K13402" s="83" t="str">
        <f>IFERROR(IFERROR(VLOOKUP(I13402,'DE-PARA'!B:D,3,0),VLOOKUP(I13402,'DE-PARA'!C:D,2,0)),"NÃO ENCONTRADO")</f>
        <v>Materiais</v>
      </c>
      <c r="L13402" s="50" t="str">
        <f>VLOOKUP(K13402,'Base -Receita-Despesa'!$B:$AS,1,FALSE)</f>
        <v>Materiais</v>
      </c>
    </row>
    <row r="13403" spans="1:12" x14ac:dyDescent="0.3">
      <c r="A13403" s="82" t="str">
        <f t="shared" si="418"/>
        <v>2019</v>
      </c>
      <c r="B13403" s="260" t="s">
        <v>2228</v>
      </c>
      <c r="C13403" s="261" t="s">
        <v>138</v>
      </c>
      <c r="D13403" s="74" t="str">
        <f t="shared" si="419"/>
        <v>mai/2019</v>
      </c>
      <c r="E13403" s="264">
        <v>43593</v>
      </c>
      <c r="F13403" s="260">
        <v>76</v>
      </c>
      <c r="G13403" s="260" t="s">
        <v>2229</v>
      </c>
      <c r="H13403" s="265" t="s">
        <v>3242</v>
      </c>
      <c r="I13403" s="265" t="s">
        <v>179</v>
      </c>
      <c r="J13403" s="266">
        <v>-19452</v>
      </c>
      <c r="K13403" s="83" t="str">
        <f>IFERROR(IFERROR(VLOOKUP(I13403,'DE-PARA'!B:D,3,0),VLOOKUP(I13403,'DE-PARA'!C:D,2,0)),"NÃO ENCONTRADO")</f>
        <v>Serviços</v>
      </c>
      <c r="L13403" s="50" t="str">
        <f>VLOOKUP(K13403,'Base -Receita-Despesa'!$B:$AS,1,FALSE)</f>
        <v>Serviços</v>
      </c>
    </row>
    <row r="13404" spans="1:12" x14ac:dyDescent="0.3">
      <c r="A13404" s="82" t="str">
        <f t="shared" si="418"/>
        <v>2019</v>
      </c>
      <c r="B13404" s="260" t="s">
        <v>2228</v>
      </c>
      <c r="C13404" s="261" t="s">
        <v>138</v>
      </c>
      <c r="D13404" s="74" t="str">
        <f t="shared" si="419"/>
        <v>mai/2019</v>
      </c>
      <c r="E13404" s="264">
        <v>43593</v>
      </c>
      <c r="F13404" s="260">
        <v>136404</v>
      </c>
      <c r="G13404" s="260" t="s">
        <v>2229</v>
      </c>
      <c r="H13404" s="265" t="s">
        <v>707</v>
      </c>
      <c r="I13404" s="265" t="s">
        <v>2188</v>
      </c>
      <c r="J13404" s="266">
        <v>-3076.98</v>
      </c>
      <c r="K13404" s="83" t="str">
        <f>IFERROR(IFERROR(VLOOKUP(I13404,'DE-PARA'!B:D,3,0),VLOOKUP(I13404,'DE-PARA'!C:D,2,0)),"NÃO ENCONTRADO")</f>
        <v>Materiais</v>
      </c>
      <c r="L13404" s="50" t="str">
        <f>VLOOKUP(K13404,'Base -Receita-Despesa'!$B:$AS,1,FALSE)</f>
        <v>Materiais</v>
      </c>
    </row>
    <row r="13405" spans="1:12" x14ac:dyDescent="0.3">
      <c r="A13405" s="82" t="str">
        <f t="shared" si="418"/>
        <v>2019</v>
      </c>
      <c r="B13405" s="260" t="s">
        <v>2228</v>
      </c>
      <c r="C13405" s="261" t="s">
        <v>138</v>
      </c>
      <c r="D13405" s="74" t="str">
        <f t="shared" si="419"/>
        <v>mai/2019</v>
      </c>
      <c r="E13405" s="264">
        <v>43593</v>
      </c>
      <c r="F13405" s="260">
        <v>138155</v>
      </c>
      <c r="G13405" s="260" t="s">
        <v>2229</v>
      </c>
      <c r="H13405" s="265" t="s">
        <v>707</v>
      </c>
      <c r="I13405" s="265" t="s">
        <v>2188</v>
      </c>
      <c r="J13405" s="266">
        <v>-1611.53</v>
      </c>
      <c r="K13405" s="83" t="str">
        <f>IFERROR(IFERROR(VLOOKUP(I13405,'DE-PARA'!B:D,3,0),VLOOKUP(I13405,'DE-PARA'!C:D,2,0)),"NÃO ENCONTRADO")</f>
        <v>Materiais</v>
      </c>
      <c r="L13405" s="50" t="str">
        <f>VLOOKUP(K13405,'Base -Receita-Despesa'!$B:$AS,1,FALSE)</f>
        <v>Materiais</v>
      </c>
    </row>
    <row r="13406" spans="1:12" x14ac:dyDescent="0.3">
      <c r="A13406" s="82" t="str">
        <f t="shared" si="418"/>
        <v>2019</v>
      </c>
      <c r="B13406" s="260" t="s">
        <v>2228</v>
      </c>
      <c r="C13406" s="261" t="s">
        <v>138</v>
      </c>
      <c r="D13406" s="74" t="str">
        <f t="shared" si="419"/>
        <v>mai/2019</v>
      </c>
      <c r="E13406" s="264">
        <v>43593</v>
      </c>
      <c r="F13406" s="260">
        <v>3503</v>
      </c>
      <c r="G13406" s="260" t="s">
        <v>2229</v>
      </c>
      <c r="H13406" s="265" t="s">
        <v>4441</v>
      </c>
      <c r="I13406" s="265" t="s">
        <v>2182</v>
      </c>
      <c r="J13406" s="265">
        <v>-82.68</v>
      </c>
      <c r="K13406" s="83" t="str">
        <f>IFERROR(IFERROR(VLOOKUP(I13406,'DE-PARA'!B:D,3,0),VLOOKUP(I13406,'DE-PARA'!C:D,2,0)),"NÃO ENCONTRADO")</f>
        <v>Materiais</v>
      </c>
      <c r="L13406" s="50" t="str">
        <f>VLOOKUP(K13406,'Base -Receita-Despesa'!$B:$AS,1,FALSE)</f>
        <v>Materiais</v>
      </c>
    </row>
    <row r="13407" spans="1:12" x14ac:dyDescent="0.3">
      <c r="A13407" s="82" t="str">
        <f t="shared" si="418"/>
        <v>2019</v>
      </c>
      <c r="B13407" s="260" t="s">
        <v>2228</v>
      </c>
      <c r="C13407" s="261" t="s">
        <v>138</v>
      </c>
      <c r="D13407" s="74" t="str">
        <f t="shared" si="419"/>
        <v>mai/2019</v>
      </c>
      <c r="E13407" s="264">
        <v>43593</v>
      </c>
      <c r="F13407" s="260">
        <v>3465</v>
      </c>
      <c r="G13407" s="260" t="s">
        <v>2229</v>
      </c>
      <c r="H13407" s="265" t="s">
        <v>4441</v>
      </c>
      <c r="I13407" s="265" t="s">
        <v>2182</v>
      </c>
      <c r="J13407" s="266">
        <v>-1237.5</v>
      </c>
      <c r="K13407" s="83" t="str">
        <f>IFERROR(IFERROR(VLOOKUP(I13407,'DE-PARA'!B:D,3,0),VLOOKUP(I13407,'DE-PARA'!C:D,2,0)),"NÃO ENCONTRADO")</f>
        <v>Materiais</v>
      </c>
      <c r="L13407" s="50" t="str">
        <f>VLOOKUP(K13407,'Base -Receita-Despesa'!$B:$AS,1,FALSE)</f>
        <v>Materiais</v>
      </c>
    </row>
    <row r="13408" spans="1:12" x14ac:dyDescent="0.3">
      <c r="A13408" s="82" t="str">
        <f t="shared" si="418"/>
        <v>2019</v>
      </c>
      <c r="B13408" s="260" t="s">
        <v>2228</v>
      </c>
      <c r="C13408" s="261" t="s">
        <v>138</v>
      </c>
      <c r="D13408" s="74" t="str">
        <f t="shared" si="419"/>
        <v>mai/2019</v>
      </c>
      <c r="E13408" s="264">
        <v>43593</v>
      </c>
      <c r="F13408" s="260">
        <v>445</v>
      </c>
      <c r="G13408" s="260" t="s">
        <v>2229</v>
      </c>
      <c r="H13408" s="265" t="s">
        <v>4385</v>
      </c>
      <c r="I13408" s="265" t="s">
        <v>120</v>
      </c>
      <c r="J13408" s="266">
        <v>-42620</v>
      </c>
      <c r="K13408" s="83" t="str">
        <f>IFERROR(IFERROR(VLOOKUP(I13408,'DE-PARA'!B:D,3,0),VLOOKUP(I13408,'DE-PARA'!C:D,2,0)),"NÃO ENCONTRADO")</f>
        <v>Serviços</v>
      </c>
      <c r="L13408" s="50" t="str">
        <f>VLOOKUP(K13408,'Base -Receita-Despesa'!$B:$AS,1,FALSE)</f>
        <v>Serviços</v>
      </c>
    </row>
    <row r="13409" spans="1:12" x14ac:dyDescent="0.3">
      <c r="A13409" s="82" t="str">
        <f t="shared" si="418"/>
        <v>2019</v>
      </c>
      <c r="B13409" s="260" t="s">
        <v>2228</v>
      </c>
      <c r="C13409" s="261" t="s">
        <v>138</v>
      </c>
      <c r="D13409" s="74" t="str">
        <f t="shared" si="419"/>
        <v>mai/2019</v>
      </c>
      <c r="E13409" s="264">
        <v>43593</v>
      </c>
      <c r="F13409" s="260" t="s">
        <v>4498</v>
      </c>
      <c r="G13409" s="260" t="s">
        <v>2229</v>
      </c>
      <c r="H13409" s="265" t="s">
        <v>4516</v>
      </c>
      <c r="I13409" s="265" t="s">
        <v>141</v>
      </c>
      <c r="J13409" s="265">
        <v>-987</v>
      </c>
      <c r="K13409" s="83" t="str">
        <f>IFERROR(IFERROR(VLOOKUP(I13409,'DE-PARA'!B:D,3,0),VLOOKUP(I13409,'DE-PARA'!C:D,2,0)),"NÃO ENCONTRADO")</f>
        <v>Pessoal</v>
      </c>
      <c r="L13409" s="50" t="str">
        <f>VLOOKUP(K13409,'Base -Receita-Despesa'!$B:$AS,1,FALSE)</f>
        <v>Pessoal</v>
      </c>
    </row>
    <row r="13410" spans="1:12" x14ac:dyDescent="0.3">
      <c r="A13410" s="82" t="str">
        <f t="shared" si="418"/>
        <v>2019</v>
      </c>
      <c r="B13410" s="260" t="s">
        <v>2228</v>
      </c>
      <c r="C13410" s="261" t="s">
        <v>138</v>
      </c>
      <c r="D13410" s="74" t="str">
        <f t="shared" si="419"/>
        <v>mai/2019</v>
      </c>
      <c r="E13410" s="264">
        <v>43593</v>
      </c>
      <c r="F13410" s="260">
        <v>37102</v>
      </c>
      <c r="G13410" s="260" t="s">
        <v>2229</v>
      </c>
      <c r="H13410" s="265" t="s">
        <v>2904</v>
      </c>
      <c r="I13410" s="265" t="s">
        <v>198</v>
      </c>
      <c r="J13410" s="265">
        <v>-38</v>
      </c>
      <c r="K13410" s="83" t="str">
        <f>IFERROR(IFERROR(VLOOKUP(I13410,'DE-PARA'!B:D,3,0),VLOOKUP(I13410,'DE-PARA'!C:D,2,0)),"NÃO ENCONTRADO")</f>
        <v>Materiais</v>
      </c>
      <c r="L13410" s="50" t="str">
        <f>VLOOKUP(K13410,'Base -Receita-Despesa'!$B:$AS,1,FALSE)</f>
        <v>Materiais</v>
      </c>
    </row>
    <row r="13411" spans="1:12" x14ac:dyDescent="0.3">
      <c r="A13411" s="82" t="str">
        <f t="shared" si="418"/>
        <v>2019</v>
      </c>
      <c r="B13411" s="260" t="s">
        <v>2228</v>
      </c>
      <c r="C13411" s="261" t="s">
        <v>138</v>
      </c>
      <c r="D13411" s="74" t="str">
        <f t="shared" si="419"/>
        <v>mai/2019</v>
      </c>
      <c r="E13411" s="264">
        <v>43593</v>
      </c>
      <c r="F13411" s="260" t="s">
        <v>1070</v>
      </c>
      <c r="G13411" s="260" t="s">
        <v>2229</v>
      </c>
      <c r="H13411" s="265" t="s">
        <v>1071</v>
      </c>
      <c r="I13411" s="265" t="s">
        <v>2237</v>
      </c>
      <c r="J13411" s="266">
        <v>115630.36</v>
      </c>
      <c r="K13411" s="83" t="str">
        <f>IFERROR(IFERROR(VLOOKUP(I13411,'DE-PARA'!B:D,3,0),VLOOKUP(I13411,'DE-PARA'!C:D,2,0)),"NÃO ENCONTRADO")</f>
        <v>Entrada Conta Aplicação (+)</v>
      </c>
      <c r="L13411" s="50" t="str">
        <f>VLOOKUP(K13411,'Base -Receita-Despesa'!$B:$AS,1,FALSE)</f>
        <v>ENTRADA CONTA APLICAÇÃO (+)</v>
      </c>
    </row>
    <row r="13412" spans="1:12" x14ac:dyDescent="0.3">
      <c r="A13412" s="82" t="str">
        <f t="shared" si="418"/>
        <v>2019</v>
      </c>
      <c r="B13412" s="260" t="s">
        <v>2228</v>
      </c>
      <c r="C13412" s="261" t="s">
        <v>138</v>
      </c>
      <c r="D13412" s="74" t="str">
        <f t="shared" si="419"/>
        <v>mai/2019</v>
      </c>
      <c r="E13412" s="264">
        <v>43593</v>
      </c>
      <c r="F13412" s="260" t="s">
        <v>4517</v>
      </c>
      <c r="G13412" s="260" t="s">
        <v>2229</v>
      </c>
      <c r="H13412" s="265" t="s">
        <v>4463</v>
      </c>
      <c r="I13412" s="265" t="s">
        <v>2209</v>
      </c>
      <c r="J13412" s="265">
        <v>-131.58000000000001</v>
      </c>
      <c r="K13412" s="83" t="str">
        <f>IFERROR(IFERROR(VLOOKUP(I13412,'DE-PARA'!B:D,3,0),VLOOKUP(I13412,'DE-PARA'!C:D,2,0)),"NÃO ENCONTRADO")</f>
        <v>Despesas com Viagens</v>
      </c>
      <c r="L13412" s="50" t="str">
        <f>VLOOKUP(K13412,'Base -Receita-Despesa'!$B:$AS,1,FALSE)</f>
        <v>Despesas com Viagens</v>
      </c>
    </row>
    <row r="13413" spans="1:12" x14ac:dyDescent="0.3">
      <c r="A13413" s="82" t="str">
        <f t="shared" si="418"/>
        <v>2019</v>
      </c>
      <c r="B13413" s="260" t="s">
        <v>2228</v>
      </c>
      <c r="C13413" s="261" t="s">
        <v>138</v>
      </c>
      <c r="D13413" s="74" t="str">
        <f t="shared" si="419"/>
        <v>mai/2019</v>
      </c>
      <c r="E13413" s="264">
        <v>43593</v>
      </c>
      <c r="F13413" s="260" t="s">
        <v>1261</v>
      </c>
      <c r="G13413" s="260" t="s">
        <v>2229</v>
      </c>
      <c r="H13413" s="265" t="s">
        <v>2250</v>
      </c>
      <c r="I13413" s="265" t="s">
        <v>135</v>
      </c>
      <c r="J13413" s="265">
        <v>-9.5</v>
      </c>
      <c r="K13413" s="83" t="str">
        <f>IFERROR(IFERROR(VLOOKUP(I13413,'DE-PARA'!B:D,3,0),VLOOKUP(I13413,'DE-PARA'!C:D,2,0)),"NÃO ENCONTRADO")</f>
        <v>Outras Saídas</v>
      </c>
      <c r="L13413" s="50" t="str">
        <f>VLOOKUP(K13413,'Base -Receita-Despesa'!$B:$AS,1,FALSE)</f>
        <v>Outras Saídas</v>
      </c>
    </row>
    <row r="13414" spans="1:12" x14ac:dyDescent="0.3">
      <c r="A13414" s="82" t="str">
        <f t="shared" si="418"/>
        <v>2019</v>
      </c>
      <c r="B13414" s="260" t="s">
        <v>2228</v>
      </c>
      <c r="C13414" s="261" t="s">
        <v>138</v>
      </c>
      <c r="D13414" s="74" t="str">
        <f t="shared" si="419"/>
        <v>mai/2019</v>
      </c>
      <c r="E13414" s="264">
        <v>43593</v>
      </c>
      <c r="F13414" s="260" t="s">
        <v>1261</v>
      </c>
      <c r="G13414" s="260" t="s">
        <v>2229</v>
      </c>
      <c r="H13414" s="265" t="s">
        <v>2250</v>
      </c>
      <c r="I13414" s="265" t="s">
        <v>135</v>
      </c>
      <c r="J13414" s="265">
        <v>-9.5</v>
      </c>
      <c r="K13414" s="83" t="str">
        <f>IFERROR(IFERROR(VLOOKUP(I13414,'DE-PARA'!B:D,3,0),VLOOKUP(I13414,'DE-PARA'!C:D,2,0)),"NÃO ENCONTRADO")</f>
        <v>Outras Saídas</v>
      </c>
      <c r="L13414" s="50" t="str">
        <f>VLOOKUP(K13414,'Base -Receita-Despesa'!$B:$AS,1,FALSE)</f>
        <v>Outras Saídas</v>
      </c>
    </row>
    <row r="13415" spans="1:12" x14ac:dyDescent="0.3">
      <c r="A13415" s="82" t="str">
        <f t="shared" si="418"/>
        <v>2019</v>
      </c>
      <c r="B13415" s="260" t="s">
        <v>2228</v>
      </c>
      <c r="C13415" s="261" t="s">
        <v>138</v>
      </c>
      <c r="D13415" s="74" t="str">
        <f t="shared" si="419"/>
        <v>mai/2019</v>
      </c>
      <c r="E13415" s="264">
        <v>43593</v>
      </c>
      <c r="F13415" s="260" t="s">
        <v>1261</v>
      </c>
      <c r="G13415" s="260" t="s">
        <v>2229</v>
      </c>
      <c r="H13415" s="265" t="s">
        <v>2250</v>
      </c>
      <c r="I13415" s="265" t="s">
        <v>135</v>
      </c>
      <c r="J13415" s="265">
        <v>-9.5</v>
      </c>
      <c r="K13415" s="83" t="str">
        <f>IFERROR(IFERROR(VLOOKUP(I13415,'DE-PARA'!B:D,3,0),VLOOKUP(I13415,'DE-PARA'!C:D,2,0)),"NÃO ENCONTRADO")</f>
        <v>Outras Saídas</v>
      </c>
      <c r="L13415" s="50" t="str">
        <f>VLOOKUP(K13415,'Base -Receita-Despesa'!$B:$AS,1,FALSE)</f>
        <v>Outras Saídas</v>
      </c>
    </row>
    <row r="13416" spans="1:12" x14ac:dyDescent="0.3">
      <c r="A13416" s="82" t="str">
        <f t="shared" si="418"/>
        <v>2019</v>
      </c>
      <c r="B13416" s="260" t="s">
        <v>2228</v>
      </c>
      <c r="C13416" s="261" t="s">
        <v>138</v>
      </c>
      <c r="D13416" s="74" t="str">
        <f t="shared" si="419"/>
        <v>mai/2019</v>
      </c>
      <c r="E13416" s="264">
        <v>43593</v>
      </c>
      <c r="F13416" s="260" t="s">
        <v>1261</v>
      </c>
      <c r="G13416" s="260" t="s">
        <v>2229</v>
      </c>
      <c r="H13416" s="265" t="s">
        <v>2250</v>
      </c>
      <c r="I13416" s="265" t="s">
        <v>135</v>
      </c>
      <c r="J13416" s="265">
        <v>-9.5</v>
      </c>
      <c r="K13416" s="83" t="str">
        <f>IFERROR(IFERROR(VLOOKUP(I13416,'DE-PARA'!B:D,3,0),VLOOKUP(I13416,'DE-PARA'!C:D,2,0)),"NÃO ENCONTRADO")</f>
        <v>Outras Saídas</v>
      </c>
      <c r="L13416" s="50" t="str">
        <f>VLOOKUP(K13416,'Base -Receita-Despesa'!$B:$AS,1,FALSE)</f>
        <v>Outras Saídas</v>
      </c>
    </row>
    <row r="13417" spans="1:12" x14ac:dyDescent="0.3">
      <c r="A13417" s="82" t="str">
        <f t="shared" si="418"/>
        <v>2019</v>
      </c>
      <c r="B13417" s="260" t="s">
        <v>2228</v>
      </c>
      <c r="C13417" s="261" t="s">
        <v>138</v>
      </c>
      <c r="D13417" s="74" t="str">
        <f t="shared" si="419"/>
        <v>mai/2019</v>
      </c>
      <c r="E13417" s="264">
        <v>43593</v>
      </c>
      <c r="F13417" s="260" t="s">
        <v>1261</v>
      </c>
      <c r="G13417" s="260" t="s">
        <v>2229</v>
      </c>
      <c r="H13417" s="265" t="s">
        <v>2250</v>
      </c>
      <c r="I13417" s="265" t="s">
        <v>135</v>
      </c>
      <c r="J13417" s="265">
        <v>-9.5</v>
      </c>
      <c r="K13417" s="83" t="str">
        <f>IFERROR(IFERROR(VLOOKUP(I13417,'DE-PARA'!B:D,3,0),VLOOKUP(I13417,'DE-PARA'!C:D,2,0)),"NÃO ENCONTRADO")</f>
        <v>Outras Saídas</v>
      </c>
      <c r="L13417" s="50" t="str">
        <f>VLOOKUP(K13417,'Base -Receita-Despesa'!$B:$AS,1,FALSE)</f>
        <v>Outras Saídas</v>
      </c>
    </row>
    <row r="13418" spans="1:12" x14ac:dyDescent="0.3">
      <c r="A13418" s="82" t="str">
        <f t="shared" ref="A13418:A13481" si="420">IF(K13418="NÃO ENCONTRADO",0,RIGHT(D13418,4))</f>
        <v>2019</v>
      </c>
      <c r="B13418" s="260" t="s">
        <v>2228</v>
      </c>
      <c r="C13418" s="261" t="s">
        <v>138</v>
      </c>
      <c r="D13418" s="74" t="str">
        <f t="shared" si="419"/>
        <v>mai/2019</v>
      </c>
      <c r="E13418" s="264">
        <v>43593</v>
      </c>
      <c r="F13418" s="260" t="s">
        <v>1261</v>
      </c>
      <c r="G13418" s="260" t="s">
        <v>2229</v>
      </c>
      <c r="H13418" s="265" t="s">
        <v>2250</v>
      </c>
      <c r="I13418" s="265" t="s">
        <v>135</v>
      </c>
      <c r="J13418" s="265">
        <v>-9.5</v>
      </c>
      <c r="K13418" s="83" t="str">
        <f>IFERROR(IFERROR(VLOOKUP(I13418,'DE-PARA'!B:D,3,0),VLOOKUP(I13418,'DE-PARA'!C:D,2,0)),"NÃO ENCONTRADO")</f>
        <v>Outras Saídas</v>
      </c>
      <c r="L13418" s="50" t="str">
        <f>VLOOKUP(K13418,'Base -Receita-Despesa'!$B:$AS,1,FALSE)</f>
        <v>Outras Saídas</v>
      </c>
    </row>
    <row r="13419" spans="1:12" x14ac:dyDescent="0.3">
      <c r="A13419" s="82" t="str">
        <f t="shared" si="420"/>
        <v>2019</v>
      </c>
      <c r="B13419" s="260" t="s">
        <v>2228</v>
      </c>
      <c r="C13419" s="261" t="s">
        <v>138</v>
      </c>
      <c r="D13419" s="74" t="str">
        <f t="shared" si="419"/>
        <v>mai/2019</v>
      </c>
      <c r="E13419" s="264">
        <v>43593</v>
      </c>
      <c r="F13419" s="260" t="s">
        <v>1261</v>
      </c>
      <c r="G13419" s="260" t="s">
        <v>2229</v>
      </c>
      <c r="H13419" s="265" t="s">
        <v>2250</v>
      </c>
      <c r="I13419" s="265" t="s">
        <v>135</v>
      </c>
      <c r="J13419" s="265">
        <v>-9.5</v>
      </c>
      <c r="K13419" s="83" t="str">
        <f>IFERROR(IFERROR(VLOOKUP(I13419,'DE-PARA'!B:D,3,0),VLOOKUP(I13419,'DE-PARA'!C:D,2,0)),"NÃO ENCONTRADO")</f>
        <v>Outras Saídas</v>
      </c>
      <c r="L13419" s="50" t="str">
        <f>VLOOKUP(K13419,'Base -Receita-Despesa'!$B:$AS,1,FALSE)</f>
        <v>Outras Saídas</v>
      </c>
    </row>
    <row r="13420" spans="1:12" x14ac:dyDescent="0.3">
      <c r="A13420" s="82" t="str">
        <f t="shared" si="420"/>
        <v>2019</v>
      </c>
      <c r="B13420" s="260" t="s">
        <v>2228</v>
      </c>
      <c r="C13420" s="261" t="s">
        <v>138</v>
      </c>
      <c r="D13420" s="74" t="str">
        <f t="shared" si="419"/>
        <v>mai/2019</v>
      </c>
      <c r="E13420" s="264">
        <v>43593</v>
      </c>
      <c r="F13420" s="260" t="s">
        <v>1261</v>
      </c>
      <c r="G13420" s="260" t="s">
        <v>2229</v>
      </c>
      <c r="H13420" s="265" t="s">
        <v>2250</v>
      </c>
      <c r="I13420" s="265" t="s">
        <v>135</v>
      </c>
      <c r="J13420" s="265">
        <v>-9.5</v>
      </c>
      <c r="K13420" s="83" t="str">
        <f>IFERROR(IFERROR(VLOOKUP(I13420,'DE-PARA'!B:D,3,0),VLOOKUP(I13420,'DE-PARA'!C:D,2,0)),"NÃO ENCONTRADO")</f>
        <v>Outras Saídas</v>
      </c>
      <c r="L13420" s="50" t="str">
        <f>VLOOKUP(K13420,'Base -Receita-Despesa'!$B:$AS,1,FALSE)</f>
        <v>Outras Saídas</v>
      </c>
    </row>
    <row r="13421" spans="1:12" x14ac:dyDescent="0.3">
      <c r="A13421" s="82" t="str">
        <f t="shared" si="420"/>
        <v>2019</v>
      </c>
      <c r="B13421" s="260" t="s">
        <v>2228</v>
      </c>
      <c r="C13421" s="261" t="s">
        <v>138</v>
      </c>
      <c r="D13421" s="74" t="str">
        <f t="shared" si="419"/>
        <v>mai/2019</v>
      </c>
      <c r="E13421" s="264">
        <v>43593</v>
      </c>
      <c r="F13421" s="260" t="s">
        <v>1261</v>
      </c>
      <c r="G13421" s="260" t="s">
        <v>2229</v>
      </c>
      <c r="H13421" s="265" t="s">
        <v>2250</v>
      </c>
      <c r="I13421" s="265" t="s">
        <v>135</v>
      </c>
      <c r="J13421" s="265">
        <v>-9.5</v>
      </c>
      <c r="K13421" s="83" t="str">
        <f>IFERROR(IFERROR(VLOOKUP(I13421,'DE-PARA'!B:D,3,0),VLOOKUP(I13421,'DE-PARA'!C:D,2,0)),"NÃO ENCONTRADO")</f>
        <v>Outras Saídas</v>
      </c>
      <c r="L13421" s="50" t="str">
        <f>VLOOKUP(K13421,'Base -Receita-Despesa'!$B:$AS,1,FALSE)</f>
        <v>Outras Saídas</v>
      </c>
    </row>
    <row r="13422" spans="1:12" x14ac:dyDescent="0.3">
      <c r="A13422" s="82" t="str">
        <f t="shared" si="420"/>
        <v>2019</v>
      </c>
      <c r="B13422" s="260" t="s">
        <v>2228</v>
      </c>
      <c r="C13422" s="261" t="s">
        <v>138</v>
      </c>
      <c r="D13422" s="74" t="str">
        <f t="shared" si="419"/>
        <v>mai/2019</v>
      </c>
      <c r="E13422" s="264">
        <v>43593</v>
      </c>
      <c r="F13422" s="260" t="s">
        <v>1261</v>
      </c>
      <c r="G13422" s="260" t="s">
        <v>2229</v>
      </c>
      <c r="H13422" s="265" t="s">
        <v>2250</v>
      </c>
      <c r="I13422" s="265" t="s">
        <v>135</v>
      </c>
      <c r="J13422" s="265">
        <v>-9.5</v>
      </c>
      <c r="K13422" s="83" t="str">
        <f>IFERROR(IFERROR(VLOOKUP(I13422,'DE-PARA'!B:D,3,0),VLOOKUP(I13422,'DE-PARA'!C:D,2,0)),"NÃO ENCONTRADO")</f>
        <v>Outras Saídas</v>
      </c>
      <c r="L13422" s="50" t="str">
        <f>VLOOKUP(K13422,'Base -Receita-Despesa'!$B:$AS,1,FALSE)</f>
        <v>Outras Saídas</v>
      </c>
    </row>
    <row r="13423" spans="1:12" x14ac:dyDescent="0.3">
      <c r="A13423" s="82" t="str">
        <f t="shared" si="420"/>
        <v>2019</v>
      </c>
      <c r="B13423" s="260" t="s">
        <v>2228</v>
      </c>
      <c r="C13423" s="261" t="s">
        <v>138</v>
      </c>
      <c r="D13423" s="74" t="str">
        <f t="shared" si="419"/>
        <v>mai/2019</v>
      </c>
      <c r="E13423" s="264">
        <v>43593</v>
      </c>
      <c r="F13423" s="260" t="s">
        <v>1261</v>
      </c>
      <c r="G13423" s="260" t="s">
        <v>2229</v>
      </c>
      <c r="H13423" s="265" t="s">
        <v>2250</v>
      </c>
      <c r="I13423" s="265" t="s">
        <v>135</v>
      </c>
      <c r="J13423" s="265">
        <v>-9.5</v>
      </c>
      <c r="K13423" s="83" t="str">
        <f>IFERROR(IFERROR(VLOOKUP(I13423,'DE-PARA'!B:D,3,0),VLOOKUP(I13423,'DE-PARA'!C:D,2,0)),"NÃO ENCONTRADO")</f>
        <v>Outras Saídas</v>
      </c>
      <c r="L13423" s="50" t="str">
        <f>VLOOKUP(K13423,'Base -Receita-Despesa'!$B:$AS,1,FALSE)</f>
        <v>Outras Saídas</v>
      </c>
    </row>
    <row r="13424" spans="1:12" x14ac:dyDescent="0.3">
      <c r="A13424" s="82" t="str">
        <f t="shared" si="420"/>
        <v>2019</v>
      </c>
      <c r="B13424" s="260" t="s">
        <v>2228</v>
      </c>
      <c r="C13424" s="261" t="s">
        <v>138</v>
      </c>
      <c r="D13424" s="74" t="str">
        <f t="shared" si="419"/>
        <v>mai/2019</v>
      </c>
      <c r="E13424" s="264">
        <v>43593</v>
      </c>
      <c r="F13424" s="260" t="s">
        <v>1261</v>
      </c>
      <c r="G13424" s="260" t="s">
        <v>2229</v>
      </c>
      <c r="H13424" s="265" t="s">
        <v>2250</v>
      </c>
      <c r="I13424" s="265" t="s">
        <v>135</v>
      </c>
      <c r="J13424" s="265">
        <v>-9.5</v>
      </c>
      <c r="K13424" s="83" t="str">
        <f>IFERROR(IFERROR(VLOOKUP(I13424,'DE-PARA'!B:D,3,0),VLOOKUP(I13424,'DE-PARA'!C:D,2,0)),"NÃO ENCONTRADO")</f>
        <v>Outras Saídas</v>
      </c>
      <c r="L13424" s="50" t="str">
        <f>VLOOKUP(K13424,'Base -Receita-Despesa'!$B:$AS,1,FALSE)</f>
        <v>Outras Saídas</v>
      </c>
    </row>
    <row r="13425" spans="1:12" x14ac:dyDescent="0.3">
      <c r="A13425" s="82" t="str">
        <f t="shared" si="420"/>
        <v>2019</v>
      </c>
      <c r="B13425" s="260" t="s">
        <v>2228</v>
      </c>
      <c r="C13425" s="261" t="s">
        <v>138</v>
      </c>
      <c r="D13425" s="74" t="str">
        <f t="shared" si="419"/>
        <v>mai/2019</v>
      </c>
      <c r="E13425" s="264">
        <v>43593</v>
      </c>
      <c r="F13425" s="260" t="s">
        <v>1261</v>
      </c>
      <c r="G13425" s="260" t="s">
        <v>2229</v>
      </c>
      <c r="H13425" s="265" t="s">
        <v>2250</v>
      </c>
      <c r="I13425" s="265" t="s">
        <v>135</v>
      </c>
      <c r="J13425" s="265">
        <v>-9.5</v>
      </c>
      <c r="K13425" s="83" t="str">
        <f>IFERROR(IFERROR(VLOOKUP(I13425,'DE-PARA'!B:D,3,0),VLOOKUP(I13425,'DE-PARA'!C:D,2,0)),"NÃO ENCONTRADO")</f>
        <v>Outras Saídas</v>
      </c>
      <c r="L13425" s="50" t="str">
        <f>VLOOKUP(K13425,'Base -Receita-Despesa'!$B:$AS,1,FALSE)</f>
        <v>Outras Saídas</v>
      </c>
    </row>
    <row r="13426" spans="1:12" x14ac:dyDescent="0.3">
      <c r="A13426" s="82" t="str">
        <f t="shared" si="420"/>
        <v>2019</v>
      </c>
      <c r="B13426" s="260" t="s">
        <v>2228</v>
      </c>
      <c r="C13426" s="261" t="s">
        <v>138</v>
      </c>
      <c r="D13426" s="74" t="str">
        <f t="shared" si="419"/>
        <v>mai/2019</v>
      </c>
      <c r="E13426" s="264">
        <v>43593</v>
      </c>
      <c r="F13426" s="260" t="s">
        <v>1261</v>
      </c>
      <c r="G13426" s="260" t="s">
        <v>2229</v>
      </c>
      <c r="H13426" s="265" t="s">
        <v>2250</v>
      </c>
      <c r="I13426" s="265" t="s">
        <v>135</v>
      </c>
      <c r="J13426" s="265">
        <v>-9.5</v>
      </c>
      <c r="K13426" s="83" t="str">
        <f>IFERROR(IFERROR(VLOOKUP(I13426,'DE-PARA'!B:D,3,0),VLOOKUP(I13426,'DE-PARA'!C:D,2,0)),"NÃO ENCONTRADO")</f>
        <v>Outras Saídas</v>
      </c>
      <c r="L13426" s="50" t="str">
        <f>VLOOKUP(K13426,'Base -Receita-Despesa'!$B:$AS,1,FALSE)</f>
        <v>Outras Saídas</v>
      </c>
    </row>
    <row r="13427" spans="1:12" x14ac:dyDescent="0.3">
      <c r="A13427" s="82" t="str">
        <f t="shared" si="420"/>
        <v>2019</v>
      </c>
      <c r="B13427" s="260" t="s">
        <v>2228</v>
      </c>
      <c r="C13427" s="261" t="s">
        <v>138</v>
      </c>
      <c r="D13427" s="74" t="str">
        <f t="shared" si="419"/>
        <v>mai/2019</v>
      </c>
      <c r="E13427" s="264">
        <v>43593</v>
      </c>
      <c r="F13427" s="260" t="s">
        <v>1261</v>
      </c>
      <c r="G13427" s="260" t="s">
        <v>2229</v>
      </c>
      <c r="H13427" s="265" t="s">
        <v>2250</v>
      </c>
      <c r="I13427" s="265" t="s">
        <v>135</v>
      </c>
      <c r="J13427" s="265">
        <v>-9.5</v>
      </c>
      <c r="K13427" s="83" t="str">
        <f>IFERROR(IFERROR(VLOOKUP(I13427,'DE-PARA'!B:D,3,0),VLOOKUP(I13427,'DE-PARA'!C:D,2,0)),"NÃO ENCONTRADO")</f>
        <v>Outras Saídas</v>
      </c>
      <c r="L13427" s="50" t="str">
        <f>VLOOKUP(K13427,'Base -Receita-Despesa'!$B:$AS,1,FALSE)</f>
        <v>Outras Saídas</v>
      </c>
    </row>
    <row r="13428" spans="1:12" x14ac:dyDescent="0.3">
      <c r="A13428" s="82" t="str">
        <f t="shared" si="420"/>
        <v>2019</v>
      </c>
      <c r="B13428" s="260" t="s">
        <v>2228</v>
      </c>
      <c r="C13428" s="261" t="s">
        <v>138</v>
      </c>
      <c r="D13428" s="74" t="str">
        <f t="shared" si="419"/>
        <v>mai/2019</v>
      </c>
      <c r="E13428" s="264">
        <v>43593</v>
      </c>
      <c r="F13428" s="260" t="s">
        <v>1261</v>
      </c>
      <c r="G13428" s="260" t="s">
        <v>2229</v>
      </c>
      <c r="H13428" s="265" t="s">
        <v>2250</v>
      </c>
      <c r="I13428" s="265" t="s">
        <v>135</v>
      </c>
      <c r="J13428" s="265">
        <v>-9.5</v>
      </c>
      <c r="K13428" s="83" t="str">
        <f>IFERROR(IFERROR(VLOOKUP(I13428,'DE-PARA'!B:D,3,0),VLOOKUP(I13428,'DE-PARA'!C:D,2,0)),"NÃO ENCONTRADO")</f>
        <v>Outras Saídas</v>
      </c>
      <c r="L13428" s="50" t="str">
        <f>VLOOKUP(K13428,'Base -Receita-Despesa'!$B:$AS,1,FALSE)</f>
        <v>Outras Saídas</v>
      </c>
    </row>
    <row r="13429" spans="1:12" x14ac:dyDescent="0.3">
      <c r="A13429" s="82" t="str">
        <f t="shared" si="420"/>
        <v>2019</v>
      </c>
      <c r="B13429" s="260" t="s">
        <v>2228</v>
      </c>
      <c r="C13429" s="261" t="s">
        <v>138</v>
      </c>
      <c r="D13429" s="74" t="str">
        <f t="shared" si="419"/>
        <v>mai/2019</v>
      </c>
      <c r="E13429" s="264">
        <v>43593</v>
      </c>
      <c r="F13429" s="260" t="s">
        <v>1261</v>
      </c>
      <c r="G13429" s="260" t="s">
        <v>2229</v>
      </c>
      <c r="H13429" s="265" t="s">
        <v>2250</v>
      </c>
      <c r="I13429" s="265" t="s">
        <v>135</v>
      </c>
      <c r="J13429" s="265">
        <v>-9.5</v>
      </c>
      <c r="K13429" s="83" t="str">
        <f>IFERROR(IFERROR(VLOOKUP(I13429,'DE-PARA'!B:D,3,0),VLOOKUP(I13429,'DE-PARA'!C:D,2,0)),"NÃO ENCONTRADO")</f>
        <v>Outras Saídas</v>
      </c>
      <c r="L13429" s="50" t="str">
        <f>VLOOKUP(K13429,'Base -Receita-Despesa'!$B:$AS,1,FALSE)</f>
        <v>Outras Saídas</v>
      </c>
    </row>
    <row r="13430" spans="1:12" x14ac:dyDescent="0.3">
      <c r="A13430" s="82" t="str">
        <f t="shared" si="420"/>
        <v>2019</v>
      </c>
      <c r="B13430" s="260" t="s">
        <v>2228</v>
      </c>
      <c r="C13430" s="261" t="s">
        <v>138</v>
      </c>
      <c r="D13430" s="74" t="str">
        <f t="shared" si="419"/>
        <v>mai/2019</v>
      </c>
      <c r="E13430" s="264">
        <v>43593</v>
      </c>
      <c r="F13430" s="260" t="s">
        <v>1261</v>
      </c>
      <c r="G13430" s="260" t="s">
        <v>2229</v>
      </c>
      <c r="H13430" s="265" t="s">
        <v>2250</v>
      </c>
      <c r="I13430" s="265" t="s">
        <v>135</v>
      </c>
      <c r="J13430" s="265">
        <v>-9.5</v>
      </c>
      <c r="K13430" s="83" t="str">
        <f>IFERROR(IFERROR(VLOOKUP(I13430,'DE-PARA'!B:D,3,0),VLOOKUP(I13430,'DE-PARA'!C:D,2,0)),"NÃO ENCONTRADO")</f>
        <v>Outras Saídas</v>
      </c>
      <c r="L13430" s="50" t="str">
        <f>VLOOKUP(K13430,'Base -Receita-Despesa'!$B:$AS,1,FALSE)</f>
        <v>Outras Saídas</v>
      </c>
    </row>
    <row r="13431" spans="1:12" x14ac:dyDescent="0.3">
      <c r="A13431" s="82" t="str">
        <f t="shared" si="420"/>
        <v>2019</v>
      </c>
      <c r="B13431" s="260" t="s">
        <v>2228</v>
      </c>
      <c r="C13431" s="261" t="s">
        <v>138</v>
      </c>
      <c r="D13431" s="74" t="str">
        <f t="shared" si="419"/>
        <v>mai/2019</v>
      </c>
      <c r="E13431" s="264">
        <v>43593</v>
      </c>
      <c r="F13431" s="260" t="s">
        <v>1261</v>
      </c>
      <c r="G13431" s="260" t="s">
        <v>2229</v>
      </c>
      <c r="H13431" s="265" t="s">
        <v>2250</v>
      </c>
      <c r="I13431" s="265" t="s">
        <v>135</v>
      </c>
      <c r="J13431" s="265">
        <v>-9.5</v>
      </c>
      <c r="K13431" s="83" t="str">
        <f>IFERROR(IFERROR(VLOOKUP(I13431,'DE-PARA'!B:D,3,0),VLOOKUP(I13431,'DE-PARA'!C:D,2,0)),"NÃO ENCONTRADO")</f>
        <v>Outras Saídas</v>
      </c>
      <c r="L13431" s="50" t="str">
        <f>VLOOKUP(K13431,'Base -Receita-Despesa'!$B:$AS,1,FALSE)</f>
        <v>Outras Saídas</v>
      </c>
    </row>
    <row r="13432" spans="1:12" x14ac:dyDescent="0.3">
      <c r="A13432" s="82" t="str">
        <f t="shared" si="420"/>
        <v>2019</v>
      </c>
      <c r="B13432" s="260" t="s">
        <v>2228</v>
      </c>
      <c r="C13432" s="261" t="s">
        <v>138</v>
      </c>
      <c r="D13432" s="74" t="str">
        <f t="shared" si="419"/>
        <v>mai/2019</v>
      </c>
      <c r="E13432" s="264">
        <v>43593</v>
      </c>
      <c r="F13432" s="260" t="s">
        <v>1261</v>
      </c>
      <c r="G13432" s="260" t="s">
        <v>2229</v>
      </c>
      <c r="H13432" s="265" t="s">
        <v>2250</v>
      </c>
      <c r="I13432" s="265" t="s">
        <v>135</v>
      </c>
      <c r="J13432" s="265">
        <v>-9.5</v>
      </c>
      <c r="K13432" s="83" t="str">
        <f>IFERROR(IFERROR(VLOOKUP(I13432,'DE-PARA'!B:D,3,0),VLOOKUP(I13432,'DE-PARA'!C:D,2,0)),"NÃO ENCONTRADO")</f>
        <v>Outras Saídas</v>
      </c>
      <c r="L13432" s="50" t="str">
        <f>VLOOKUP(K13432,'Base -Receita-Despesa'!$B:$AS,1,FALSE)</f>
        <v>Outras Saídas</v>
      </c>
    </row>
    <row r="13433" spans="1:12" x14ac:dyDescent="0.3">
      <c r="A13433" s="82" t="str">
        <f t="shared" si="420"/>
        <v>2019</v>
      </c>
      <c r="B13433" s="260" t="s">
        <v>2228</v>
      </c>
      <c r="C13433" s="261" t="s">
        <v>138</v>
      </c>
      <c r="D13433" s="74" t="str">
        <f t="shared" si="419"/>
        <v>mai/2019</v>
      </c>
      <c r="E13433" s="264">
        <v>43593</v>
      </c>
      <c r="F13433" s="260">
        <v>2450</v>
      </c>
      <c r="G13433" s="260" t="s">
        <v>2229</v>
      </c>
      <c r="H13433" s="265" t="s">
        <v>4455</v>
      </c>
      <c r="I13433" s="265" t="s">
        <v>232</v>
      </c>
      <c r="J13433" s="265">
        <v>-240</v>
      </c>
      <c r="K13433" s="83" t="str">
        <f>IFERROR(IFERROR(VLOOKUP(I13433,'DE-PARA'!B:D,3,0),VLOOKUP(I13433,'DE-PARA'!C:D,2,0)),"NÃO ENCONTRADO")</f>
        <v>Materiais</v>
      </c>
      <c r="L13433" s="50" t="str">
        <f>VLOOKUP(K13433,'Base -Receita-Despesa'!$B:$AS,1,FALSE)</f>
        <v>Materiais</v>
      </c>
    </row>
    <row r="13434" spans="1:12" x14ac:dyDescent="0.3">
      <c r="A13434" s="82" t="str">
        <f t="shared" si="420"/>
        <v>2019</v>
      </c>
      <c r="B13434" s="260" t="s">
        <v>2228</v>
      </c>
      <c r="C13434" s="261" t="s">
        <v>138</v>
      </c>
      <c r="D13434" s="74" t="str">
        <f t="shared" si="419"/>
        <v>mai/2019</v>
      </c>
      <c r="E13434" s="264">
        <v>43593</v>
      </c>
      <c r="F13434" s="260">
        <v>2518</v>
      </c>
      <c r="G13434" s="260" t="s">
        <v>2229</v>
      </c>
      <c r="H13434" s="265" t="s">
        <v>4455</v>
      </c>
      <c r="I13434" s="265" t="s">
        <v>232</v>
      </c>
      <c r="J13434" s="265">
        <v>-320</v>
      </c>
      <c r="K13434" s="83" t="str">
        <f>IFERROR(IFERROR(VLOOKUP(I13434,'DE-PARA'!B:D,3,0),VLOOKUP(I13434,'DE-PARA'!C:D,2,0)),"NÃO ENCONTRADO")</f>
        <v>Materiais</v>
      </c>
      <c r="L13434" s="50" t="str">
        <f>VLOOKUP(K13434,'Base -Receita-Despesa'!$B:$AS,1,FALSE)</f>
        <v>Materiais</v>
      </c>
    </row>
    <row r="13435" spans="1:12" x14ac:dyDescent="0.3">
      <c r="A13435" s="82" t="str">
        <f t="shared" si="420"/>
        <v>2019</v>
      </c>
      <c r="B13435" s="260" t="s">
        <v>2228</v>
      </c>
      <c r="C13435" s="261" t="s">
        <v>138</v>
      </c>
      <c r="D13435" s="74" t="str">
        <f t="shared" si="419"/>
        <v>mai/2019</v>
      </c>
      <c r="E13435" s="264">
        <v>43593</v>
      </c>
      <c r="F13435" s="260">
        <v>458</v>
      </c>
      <c r="G13435" s="260" t="s">
        <v>2229</v>
      </c>
      <c r="H13435" s="265" t="s">
        <v>2382</v>
      </c>
      <c r="I13435" s="265" t="s">
        <v>200</v>
      </c>
      <c r="J13435" s="266">
        <v>-4575.18</v>
      </c>
      <c r="K13435" s="83" t="str">
        <f>IFERROR(IFERROR(VLOOKUP(I13435,'DE-PARA'!B:D,3,0),VLOOKUP(I13435,'DE-PARA'!C:D,2,0)),"NÃO ENCONTRADO")</f>
        <v>Serviços</v>
      </c>
      <c r="L13435" s="50" t="str">
        <f>VLOOKUP(K13435,'Base -Receita-Despesa'!$B:$AS,1,FALSE)</f>
        <v>Serviços</v>
      </c>
    </row>
    <row r="13436" spans="1:12" x14ac:dyDescent="0.3">
      <c r="A13436" s="82" t="str">
        <f t="shared" si="420"/>
        <v>2019</v>
      </c>
      <c r="B13436" s="260" t="s">
        <v>2228</v>
      </c>
      <c r="C13436" s="261" t="s">
        <v>138</v>
      </c>
      <c r="D13436" s="74" t="str">
        <f t="shared" si="419"/>
        <v>mai/2019</v>
      </c>
      <c r="E13436" s="264">
        <v>43594</v>
      </c>
      <c r="F13436" s="260">
        <v>21864</v>
      </c>
      <c r="G13436" s="260" t="s">
        <v>2229</v>
      </c>
      <c r="H13436" s="265" t="s">
        <v>4402</v>
      </c>
      <c r="I13436" s="265" t="s">
        <v>2183</v>
      </c>
      <c r="J13436" s="265">
        <v>-907.92</v>
      </c>
      <c r="K13436" s="83" t="str">
        <f>IFERROR(IFERROR(VLOOKUP(I13436,'DE-PARA'!B:D,3,0),VLOOKUP(I13436,'DE-PARA'!C:D,2,0)),"NÃO ENCONTRADO")</f>
        <v>Materiais</v>
      </c>
      <c r="L13436" s="50" t="str">
        <f>VLOOKUP(K13436,'Base -Receita-Despesa'!$B:$AS,1,FALSE)</f>
        <v>Materiais</v>
      </c>
    </row>
    <row r="13437" spans="1:12" x14ac:dyDescent="0.3">
      <c r="A13437" s="82" t="str">
        <f t="shared" si="420"/>
        <v>2019</v>
      </c>
      <c r="B13437" s="260" t="s">
        <v>2228</v>
      </c>
      <c r="C13437" s="261" t="s">
        <v>138</v>
      </c>
      <c r="D13437" s="74" t="str">
        <f t="shared" si="419"/>
        <v>mai/2019</v>
      </c>
      <c r="E13437" s="264">
        <v>43594</v>
      </c>
      <c r="F13437" s="260">
        <v>21864</v>
      </c>
      <c r="G13437" s="260" t="s">
        <v>2229</v>
      </c>
      <c r="H13437" s="265" t="s">
        <v>4402</v>
      </c>
      <c r="I13437" s="265" t="s">
        <v>562</v>
      </c>
      <c r="J13437" s="265">
        <v>-28.78</v>
      </c>
      <c r="K13437" s="83" t="str">
        <f>IFERROR(IFERROR(VLOOKUP(I13437,'DE-PARA'!B:D,3,0),VLOOKUP(I13437,'DE-PARA'!C:D,2,0)),"NÃO ENCONTRADO")</f>
        <v>Outras Saídas</v>
      </c>
      <c r="L13437" s="50" t="str">
        <f>VLOOKUP(K13437,'Base -Receita-Despesa'!$B:$AS,1,FALSE)</f>
        <v>Outras Saídas</v>
      </c>
    </row>
    <row r="13438" spans="1:12" x14ac:dyDescent="0.3">
      <c r="A13438" s="82" t="str">
        <f t="shared" si="420"/>
        <v>2019</v>
      </c>
      <c r="B13438" s="260" t="s">
        <v>2228</v>
      </c>
      <c r="C13438" s="261" t="s">
        <v>138</v>
      </c>
      <c r="D13438" s="74" t="str">
        <f t="shared" si="419"/>
        <v>mai/2019</v>
      </c>
      <c r="E13438" s="264">
        <v>43594</v>
      </c>
      <c r="F13438" s="260">
        <v>21841</v>
      </c>
      <c r="G13438" s="260" t="s">
        <v>2229</v>
      </c>
      <c r="H13438" s="265" t="s">
        <v>4402</v>
      </c>
      <c r="I13438" s="265" t="s">
        <v>2183</v>
      </c>
      <c r="J13438" s="265">
        <v>-316</v>
      </c>
      <c r="K13438" s="83" t="str">
        <f>IFERROR(IFERROR(VLOOKUP(I13438,'DE-PARA'!B:D,3,0),VLOOKUP(I13438,'DE-PARA'!C:D,2,0)),"NÃO ENCONTRADO")</f>
        <v>Materiais</v>
      </c>
      <c r="L13438" s="50" t="str">
        <f>VLOOKUP(K13438,'Base -Receita-Despesa'!$B:$AS,1,FALSE)</f>
        <v>Materiais</v>
      </c>
    </row>
    <row r="13439" spans="1:12" x14ac:dyDescent="0.3">
      <c r="A13439" s="82" t="str">
        <f t="shared" si="420"/>
        <v>2019</v>
      </c>
      <c r="B13439" s="260" t="s">
        <v>2228</v>
      </c>
      <c r="C13439" s="261" t="s">
        <v>138</v>
      </c>
      <c r="D13439" s="74" t="str">
        <f t="shared" si="419"/>
        <v>mai/2019</v>
      </c>
      <c r="E13439" s="264">
        <v>43594</v>
      </c>
      <c r="F13439" s="260">
        <v>21841</v>
      </c>
      <c r="G13439" s="260" t="s">
        <v>2229</v>
      </c>
      <c r="H13439" s="265" t="s">
        <v>4402</v>
      </c>
      <c r="I13439" s="265" t="s">
        <v>562</v>
      </c>
      <c r="J13439" s="265">
        <v>-11.15</v>
      </c>
      <c r="K13439" s="83" t="str">
        <f>IFERROR(IFERROR(VLOOKUP(I13439,'DE-PARA'!B:D,3,0),VLOOKUP(I13439,'DE-PARA'!C:D,2,0)),"NÃO ENCONTRADO")</f>
        <v>Outras Saídas</v>
      </c>
      <c r="L13439" s="50" t="str">
        <f>VLOOKUP(K13439,'Base -Receita-Despesa'!$B:$AS,1,FALSE)</f>
        <v>Outras Saídas</v>
      </c>
    </row>
    <row r="13440" spans="1:12" x14ac:dyDescent="0.3">
      <c r="A13440" s="82" t="str">
        <f t="shared" si="420"/>
        <v>2019</v>
      </c>
      <c r="B13440" s="260" t="s">
        <v>2228</v>
      </c>
      <c r="C13440" s="261" t="s">
        <v>138</v>
      </c>
      <c r="D13440" s="74" t="str">
        <f t="shared" si="419"/>
        <v>mai/2019</v>
      </c>
      <c r="E13440" s="264">
        <v>43594</v>
      </c>
      <c r="F13440" s="260">
        <v>252</v>
      </c>
      <c r="G13440" s="260" t="s">
        <v>2229</v>
      </c>
      <c r="H13440" s="265" t="s">
        <v>4518</v>
      </c>
      <c r="I13440" s="265" t="s">
        <v>2194</v>
      </c>
      <c r="J13440" s="265">
        <v>-259</v>
      </c>
      <c r="K13440" s="83" t="str">
        <f>IFERROR(IFERROR(VLOOKUP(I13440,'DE-PARA'!B:D,3,0),VLOOKUP(I13440,'DE-PARA'!C:D,2,0)),"NÃO ENCONTRADO")</f>
        <v>Materiais</v>
      </c>
      <c r="L13440" s="50" t="str">
        <f>VLOOKUP(K13440,'Base -Receita-Despesa'!$B:$AS,1,FALSE)</f>
        <v>Materiais</v>
      </c>
    </row>
    <row r="13441" spans="1:12" x14ac:dyDescent="0.3">
      <c r="A13441" s="82" t="str">
        <f t="shared" si="420"/>
        <v>2019</v>
      </c>
      <c r="B13441" s="260" t="s">
        <v>2228</v>
      </c>
      <c r="C13441" s="261" t="s">
        <v>138</v>
      </c>
      <c r="D13441" s="74" t="str">
        <f t="shared" si="419"/>
        <v>mai/2019</v>
      </c>
      <c r="E13441" s="264">
        <v>43594</v>
      </c>
      <c r="F13441" s="260">
        <v>252</v>
      </c>
      <c r="G13441" s="260" t="s">
        <v>2229</v>
      </c>
      <c r="H13441" s="265" t="s">
        <v>4518</v>
      </c>
      <c r="I13441" s="265" t="s">
        <v>562</v>
      </c>
      <c r="J13441" s="265">
        <v>-10.87</v>
      </c>
      <c r="K13441" s="83" t="str">
        <f>IFERROR(IFERROR(VLOOKUP(I13441,'DE-PARA'!B:D,3,0),VLOOKUP(I13441,'DE-PARA'!C:D,2,0)),"NÃO ENCONTRADO")</f>
        <v>Outras Saídas</v>
      </c>
      <c r="L13441" s="50" t="str">
        <f>VLOOKUP(K13441,'Base -Receita-Despesa'!$B:$AS,1,FALSE)</f>
        <v>Outras Saídas</v>
      </c>
    </row>
    <row r="13442" spans="1:12" x14ac:dyDescent="0.3">
      <c r="A13442" s="82" t="str">
        <f t="shared" si="420"/>
        <v>2019</v>
      </c>
      <c r="B13442" s="260" t="s">
        <v>2228</v>
      </c>
      <c r="C13442" s="261" t="s">
        <v>138</v>
      </c>
      <c r="D13442" s="74" t="str">
        <f t="shared" si="419"/>
        <v>mai/2019</v>
      </c>
      <c r="E13442" s="264">
        <v>43594</v>
      </c>
      <c r="F13442" s="260">
        <v>1491</v>
      </c>
      <c r="G13442" s="260" t="s">
        <v>2229</v>
      </c>
      <c r="H13442" s="265" t="s">
        <v>4519</v>
      </c>
      <c r="I13442" s="265" t="s">
        <v>2182</v>
      </c>
      <c r="J13442" s="265">
        <v>-343.2</v>
      </c>
      <c r="K13442" s="83" t="str">
        <f>IFERROR(IFERROR(VLOOKUP(I13442,'DE-PARA'!B:D,3,0),VLOOKUP(I13442,'DE-PARA'!C:D,2,0)),"NÃO ENCONTRADO")</f>
        <v>Materiais</v>
      </c>
      <c r="L13442" s="50" t="str">
        <f>VLOOKUP(K13442,'Base -Receita-Despesa'!$B:$AS,1,FALSE)</f>
        <v>Materiais</v>
      </c>
    </row>
    <row r="13443" spans="1:12" x14ac:dyDescent="0.3">
      <c r="A13443" s="82" t="str">
        <f t="shared" si="420"/>
        <v>2019</v>
      </c>
      <c r="B13443" s="260" t="s">
        <v>2228</v>
      </c>
      <c r="C13443" s="261" t="s">
        <v>138</v>
      </c>
      <c r="D13443" s="74" t="str">
        <f t="shared" si="419"/>
        <v>mai/2019</v>
      </c>
      <c r="E13443" s="264">
        <v>43594</v>
      </c>
      <c r="F13443" s="260">
        <v>41456</v>
      </c>
      <c r="G13443" s="260" t="s">
        <v>2229</v>
      </c>
      <c r="H13443" s="265" t="s">
        <v>4520</v>
      </c>
      <c r="I13443" s="265" t="s">
        <v>846</v>
      </c>
      <c r="J13443" s="265">
        <v>-65.89</v>
      </c>
      <c r="K13443" s="83" t="str">
        <f>IFERROR(IFERROR(VLOOKUP(I13443,'DE-PARA'!B:D,3,0),VLOOKUP(I13443,'DE-PARA'!C:D,2,0)),"NÃO ENCONTRADO")</f>
        <v>Pessoal</v>
      </c>
      <c r="L13443" s="50" t="str">
        <f>VLOOKUP(K13443,'Base -Receita-Despesa'!$B:$AS,1,FALSE)</f>
        <v>Pessoal</v>
      </c>
    </row>
    <row r="13444" spans="1:12" x14ac:dyDescent="0.3">
      <c r="A13444" s="82" t="str">
        <f t="shared" si="420"/>
        <v>2019</v>
      </c>
      <c r="B13444" s="260" t="s">
        <v>2228</v>
      </c>
      <c r="C13444" s="261" t="s">
        <v>138</v>
      </c>
      <c r="D13444" s="74" t="str">
        <f t="shared" ref="D13444:D13507" si="421">TEXT(E13444,"mmm/aaaa")</f>
        <v>mai/2019</v>
      </c>
      <c r="E13444" s="264">
        <v>43594</v>
      </c>
      <c r="F13444" s="260">
        <v>8629</v>
      </c>
      <c r="G13444" s="260" t="s">
        <v>2229</v>
      </c>
      <c r="H13444" s="265" t="s">
        <v>4432</v>
      </c>
      <c r="I13444" s="265" t="s">
        <v>2182</v>
      </c>
      <c r="J13444" s="265">
        <v>-590.73</v>
      </c>
      <c r="K13444" s="83" t="str">
        <f>IFERROR(IFERROR(VLOOKUP(I13444,'DE-PARA'!B:D,3,0),VLOOKUP(I13444,'DE-PARA'!C:D,2,0)),"NÃO ENCONTRADO")</f>
        <v>Materiais</v>
      </c>
      <c r="L13444" s="50" t="str">
        <f>VLOOKUP(K13444,'Base -Receita-Despesa'!$B:$AS,1,FALSE)</f>
        <v>Materiais</v>
      </c>
    </row>
    <row r="13445" spans="1:12" x14ac:dyDescent="0.3">
      <c r="A13445" s="82" t="str">
        <f t="shared" si="420"/>
        <v>2019</v>
      </c>
      <c r="B13445" s="260" t="s">
        <v>2228</v>
      </c>
      <c r="C13445" s="261" t="s">
        <v>138</v>
      </c>
      <c r="D13445" s="74" t="str">
        <f t="shared" si="421"/>
        <v>mai/2019</v>
      </c>
      <c r="E13445" s="264">
        <v>43594</v>
      </c>
      <c r="F13445" s="260">
        <v>8629</v>
      </c>
      <c r="G13445" s="260" t="s">
        <v>2229</v>
      </c>
      <c r="H13445" s="265" t="s">
        <v>4432</v>
      </c>
      <c r="I13445" s="265" t="s">
        <v>562</v>
      </c>
      <c r="J13445" s="265">
        <v>-163.01</v>
      </c>
      <c r="K13445" s="83" t="str">
        <f>IFERROR(IFERROR(VLOOKUP(I13445,'DE-PARA'!B:D,3,0),VLOOKUP(I13445,'DE-PARA'!C:D,2,0)),"NÃO ENCONTRADO")</f>
        <v>Outras Saídas</v>
      </c>
      <c r="L13445" s="50" t="str">
        <f>VLOOKUP(K13445,'Base -Receita-Despesa'!$B:$AS,1,FALSE)</f>
        <v>Outras Saídas</v>
      </c>
    </row>
    <row r="13446" spans="1:12" x14ac:dyDescent="0.3">
      <c r="A13446" s="82" t="str">
        <f t="shared" si="420"/>
        <v>2019</v>
      </c>
      <c r="B13446" s="260" t="s">
        <v>2228</v>
      </c>
      <c r="C13446" s="261" t="s">
        <v>138</v>
      </c>
      <c r="D13446" s="74" t="str">
        <f t="shared" si="421"/>
        <v>mai/2019</v>
      </c>
      <c r="E13446" s="264">
        <v>43594</v>
      </c>
      <c r="F13446" s="260">
        <v>19903</v>
      </c>
      <c r="G13446" s="260" t="s">
        <v>2229</v>
      </c>
      <c r="H13446" s="265" t="s">
        <v>4521</v>
      </c>
      <c r="I13446" s="265" t="s">
        <v>2182</v>
      </c>
      <c r="J13446" s="265">
        <v>-402.75</v>
      </c>
      <c r="K13446" s="83" t="str">
        <f>IFERROR(IFERROR(VLOOKUP(I13446,'DE-PARA'!B:D,3,0),VLOOKUP(I13446,'DE-PARA'!C:D,2,0)),"NÃO ENCONTRADO")</f>
        <v>Materiais</v>
      </c>
      <c r="L13446" s="50" t="str">
        <f>VLOOKUP(K13446,'Base -Receita-Despesa'!$B:$AS,1,FALSE)</f>
        <v>Materiais</v>
      </c>
    </row>
    <row r="13447" spans="1:12" x14ac:dyDescent="0.3">
      <c r="A13447" s="82" t="str">
        <f t="shared" si="420"/>
        <v>2019</v>
      </c>
      <c r="B13447" s="260" t="s">
        <v>2228</v>
      </c>
      <c r="C13447" s="261" t="s">
        <v>138</v>
      </c>
      <c r="D13447" s="74" t="str">
        <f t="shared" si="421"/>
        <v>mai/2019</v>
      </c>
      <c r="E13447" s="264">
        <v>43594</v>
      </c>
      <c r="F13447" s="260">
        <v>19489</v>
      </c>
      <c r="G13447" s="260" t="s">
        <v>2229</v>
      </c>
      <c r="H13447" s="265" t="s">
        <v>4522</v>
      </c>
      <c r="I13447" s="265" t="s">
        <v>2182</v>
      </c>
      <c r="J13447" s="265">
        <v>-259.12</v>
      </c>
      <c r="K13447" s="83" t="str">
        <f>IFERROR(IFERROR(VLOOKUP(I13447,'DE-PARA'!B:D,3,0),VLOOKUP(I13447,'DE-PARA'!C:D,2,0)),"NÃO ENCONTRADO")</f>
        <v>Materiais</v>
      </c>
      <c r="L13447" s="50" t="str">
        <f>VLOOKUP(K13447,'Base -Receita-Despesa'!$B:$AS,1,FALSE)</f>
        <v>Materiais</v>
      </c>
    </row>
    <row r="13448" spans="1:12" x14ac:dyDescent="0.3">
      <c r="A13448" s="82" t="str">
        <f t="shared" si="420"/>
        <v>2019</v>
      </c>
      <c r="B13448" s="260" t="s">
        <v>2228</v>
      </c>
      <c r="C13448" s="261" t="s">
        <v>138</v>
      </c>
      <c r="D13448" s="74" t="str">
        <f t="shared" si="421"/>
        <v>mai/2019</v>
      </c>
      <c r="E13448" s="264">
        <v>43594</v>
      </c>
      <c r="F13448" s="260">
        <v>10743</v>
      </c>
      <c r="G13448" s="260" t="s">
        <v>2229</v>
      </c>
      <c r="H13448" s="265" t="s">
        <v>4369</v>
      </c>
      <c r="I13448" s="265" t="s">
        <v>2183</v>
      </c>
      <c r="J13448" s="265">
        <v>-288</v>
      </c>
      <c r="K13448" s="83" t="str">
        <f>IFERROR(IFERROR(VLOOKUP(I13448,'DE-PARA'!B:D,3,0),VLOOKUP(I13448,'DE-PARA'!C:D,2,0)),"NÃO ENCONTRADO")</f>
        <v>Materiais</v>
      </c>
      <c r="L13448" s="50" t="str">
        <f>VLOOKUP(K13448,'Base -Receita-Despesa'!$B:$AS,1,FALSE)</f>
        <v>Materiais</v>
      </c>
    </row>
    <row r="13449" spans="1:12" x14ac:dyDescent="0.3">
      <c r="A13449" s="82" t="str">
        <f t="shared" si="420"/>
        <v>2019</v>
      </c>
      <c r="B13449" s="260" t="s">
        <v>2228</v>
      </c>
      <c r="C13449" s="261" t="s">
        <v>138</v>
      </c>
      <c r="D13449" s="74" t="str">
        <f t="shared" si="421"/>
        <v>mai/2019</v>
      </c>
      <c r="E13449" s="264">
        <v>43594</v>
      </c>
      <c r="F13449" s="260">
        <v>10743</v>
      </c>
      <c r="G13449" s="260" t="s">
        <v>2229</v>
      </c>
      <c r="H13449" s="265" t="s">
        <v>4369</v>
      </c>
      <c r="I13449" s="265" t="s">
        <v>562</v>
      </c>
      <c r="J13449" s="265">
        <v>-85.51</v>
      </c>
      <c r="K13449" s="83" t="str">
        <f>IFERROR(IFERROR(VLOOKUP(I13449,'DE-PARA'!B:D,3,0),VLOOKUP(I13449,'DE-PARA'!C:D,2,0)),"NÃO ENCONTRADO")</f>
        <v>Outras Saídas</v>
      </c>
      <c r="L13449" s="50" t="str">
        <f>VLOOKUP(K13449,'Base -Receita-Despesa'!$B:$AS,1,FALSE)</f>
        <v>Outras Saídas</v>
      </c>
    </row>
    <row r="13450" spans="1:12" x14ac:dyDescent="0.3">
      <c r="A13450" s="82" t="str">
        <f t="shared" si="420"/>
        <v>2019</v>
      </c>
      <c r="B13450" s="260" t="s">
        <v>2228</v>
      </c>
      <c r="C13450" s="261" t="s">
        <v>138</v>
      </c>
      <c r="D13450" s="74" t="str">
        <f t="shared" si="421"/>
        <v>mai/2019</v>
      </c>
      <c r="E13450" s="264">
        <v>43594</v>
      </c>
      <c r="F13450" s="260">
        <v>297769</v>
      </c>
      <c r="G13450" s="260" t="s">
        <v>2229</v>
      </c>
      <c r="H13450" s="265" t="s">
        <v>174</v>
      </c>
      <c r="I13450" s="265" t="s">
        <v>2188</v>
      </c>
      <c r="J13450" s="265">
        <v>-212.38</v>
      </c>
      <c r="K13450" s="83" t="str">
        <f>IFERROR(IFERROR(VLOOKUP(I13450,'DE-PARA'!B:D,3,0),VLOOKUP(I13450,'DE-PARA'!C:D,2,0)),"NÃO ENCONTRADO")</f>
        <v>Materiais</v>
      </c>
      <c r="L13450" s="50" t="str">
        <f>VLOOKUP(K13450,'Base -Receita-Despesa'!$B:$AS,1,FALSE)</f>
        <v>Materiais</v>
      </c>
    </row>
    <row r="13451" spans="1:12" x14ac:dyDescent="0.3">
      <c r="A13451" s="82" t="str">
        <f t="shared" si="420"/>
        <v>2019</v>
      </c>
      <c r="B13451" s="260" t="s">
        <v>2228</v>
      </c>
      <c r="C13451" s="261" t="s">
        <v>138</v>
      </c>
      <c r="D13451" s="74" t="str">
        <f t="shared" si="421"/>
        <v>mai/2019</v>
      </c>
      <c r="E13451" s="264">
        <v>43594</v>
      </c>
      <c r="F13451" s="260">
        <v>295872</v>
      </c>
      <c r="G13451" s="260" t="s">
        <v>2229</v>
      </c>
      <c r="H13451" s="265" t="s">
        <v>174</v>
      </c>
      <c r="I13451" s="265" t="s">
        <v>2188</v>
      </c>
      <c r="J13451" s="266">
        <v>-3520.39</v>
      </c>
      <c r="K13451" s="83" t="str">
        <f>IFERROR(IFERROR(VLOOKUP(I13451,'DE-PARA'!B:D,3,0),VLOOKUP(I13451,'DE-PARA'!C:D,2,0)),"NÃO ENCONTRADO")</f>
        <v>Materiais</v>
      </c>
      <c r="L13451" s="50" t="str">
        <f>VLOOKUP(K13451,'Base -Receita-Despesa'!$B:$AS,1,FALSE)</f>
        <v>Materiais</v>
      </c>
    </row>
    <row r="13452" spans="1:12" x14ac:dyDescent="0.3">
      <c r="A13452" s="82" t="str">
        <f t="shared" si="420"/>
        <v>2019</v>
      </c>
      <c r="B13452" s="260" t="s">
        <v>2228</v>
      </c>
      <c r="C13452" s="261" t="s">
        <v>138</v>
      </c>
      <c r="D13452" s="74" t="str">
        <f t="shared" si="421"/>
        <v>mai/2019</v>
      </c>
      <c r="E13452" s="264">
        <v>43594</v>
      </c>
      <c r="F13452" s="260">
        <v>297384</v>
      </c>
      <c r="G13452" s="260" t="s">
        <v>2229</v>
      </c>
      <c r="H13452" s="265" t="s">
        <v>174</v>
      </c>
      <c r="I13452" s="265" t="s">
        <v>2188</v>
      </c>
      <c r="J13452" s="265">
        <v>-575</v>
      </c>
      <c r="K13452" s="83" t="str">
        <f>IFERROR(IFERROR(VLOOKUP(I13452,'DE-PARA'!B:D,3,0),VLOOKUP(I13452,'DE-PARA'!C:D,2,0)),"NÃO ENCONTRADO")</f>
        <v>Materiais</v>
      </c>
      <c r="L13452" s="50" t="str">
        <f>VLOOKUP(K13452,'Base -Receita-Despesa'!$B:$AS,1,FALSE)</f>
        <v>Materiais</v>
      </c>
    </row>
    <row r="13453" spans="1:12" x14ac:dyDescent="0.3">
      <c r="A13453" s="82" t="str">
        <f t="shared" si="420"/>
        <v>2019</v>
      </c>
      <c r="B13453" s="260" t="s">
        <v>2228</v>
      </c>
      <c r="C13453" s="261" t="s">
        <v>138</v>
      </c>
      <c r="D13453" s="74" t="str">
        <f t="shared" si="421"/>
        <v>mai/2019</v>
      </c>
      <c r="E13453" s="264">
        <v>43594</v>
      </c>
      <c r="F13453" s="260">
        <v>51563</v>
      </c>
      <c r="G13453" s="260" t="s">
        <v>2229</v>
      </c>
      <c r="H13453" s="265" t="s">
        <v>2321</v>
      </c>
      <c r="I13453" s="265" t="s">
        <v>2188</v>
      </c>
      <c r="J13453" s="265">
        <v>147.30000000000001</v>
      </c>
      <c r="K13453" s="83" t="str">
        <f>IFERROR(IFERROR(VLOOKUP(I13453,'DE-PARA'!B:D,3,0),VLOOKUP(I13453,'DE-PARA'!C:D,2,0)),"NÃO ENCONTRADO")</f>
        <v>Materiais</v>
      </c>
      <c r="L13453" s="50" t="str">
        <f>VLOOKUP(K13453,'Base -Receita-Despesa'!$B:$AS,1,FALSE)</f>
        <v>Materiais</v>
      </c>
    </row>
    <row r="13454" spans="1:12" x14ac:dyDescent="0.3">
      <c r="A13454" s="82" t="str">
        <f t="shared" si="420"/>
        <v>2019</v>
      </c>
      <c r="B13454" s="260" t="s">
        <v>2228</v>
      </c>
      <c r="C13454" s="261" t="s">
        <v>138</v>
      </c>
      <c r="D13454" s="74" t="str">
        <f t="shared" si="421"/>
        <v>mai/2019</v>
      </c>
      <c r="E13454" s="264">
        <v>43594</v>
      </c>
      <c r="F13454" s="260">
        <v>51563</v>
      </c>
      <c r="G13454" s="260" t="s">
        <v>2229</v>
      </c>
      <c r="H13454" s="265" t="s">
        <v>2321</v>
      </c>
      <c r="I13454" s="265" t="s">
        <v>2188</v>
      </c>
      <c r="J13454" s="265">
        <v>-147.30000000000001</v>
      </c>
      <c r="K13454" s="83" t="str">
        <f>IFERROR(IFERROR(VLOOKUP(I13454,'DE-PARA'!B:D,3,0),VLOOKUP(I13454,'DE-PARA'!C:D,2,0)),"NÃO ENCONTRADO")</f>
        <v>Materiais</v>
      </c>
      <c r="L13454" s="50" t="str">
        <f>VLOOKUP(K13454,'Base -Receita-Despesa'!$B:$AS,1,FALSE)</f>
        <v>Materiais</v>
      </c>
    </row>
    <row r="13455" spans="1:12" x14ac:dyDescent="0.3">
      <c r="A13455" s="82" t="str">
        <f t="shared" si="420"/>
        <v>2019</v>
      </c>
      <c r="B13455" s="260" t="s">
        <v>2228</v>
      </c>
      <c r="C13455" s="261" t="s">
        <v>138</v>
      </c>
      <c r="D13455" s="74" t="str">
        <f t="shared" si="421"/>
        <v>mai/2019</v>
      </c>
      <c r="E13455" s="264">
        <v>43594</v>
      </c>
      <c r="F13455" s="260">
        <v>4790</v>
      </c>
      <c r="G13455" s="260" t="s">
        <v>2229</v>
      </c>
      <c r="H13455" s="265" t="s">
        <v>4404</v>
      </c>
      <c r="I13455" s="265" t="s">
        <v>2182</v>
      </c>
      <c r="J13455" s="265">
        <v>-660</v>
      </c>
      <c r="K13455" s="83" t="str">
        <f>IFERROR(IFERROR(VLOOKUP(I13455,'DE-PARA'!B:D,3,0),VLOOKUP(I13455,'DE-PARA'!C:D,2,0)),"NÃO ENCONTRADO")</f>
        <v>Materiais</v>
      </c>
      <c r="L13455" s="50" t="str">
        <f>VLOOKUP(K13455,'Base -Receita-Despesa'!$B:$AS,1,FALSE)</f>
        <v>Materiais</v>
      </c>
    </row>
    <row r="13456" spans="1:12" x14ac:dyDescent="0.3">
      <c r="A13456" s="82" t="str">
        <f t="shared" si="420"/>
        <v>2019</v>
      </c>
      <c r="B13456" s="260" t="s">
        <v>2228</v>
      </c>
      <c r="C13456" s="261" t="s">
        <v>138</v>
      </c>
      <c r="D13456" s="74" t="str">
        <f t="shared" si="421"/>
        <v>mai/2019</v>
      </c>
      <c r="E13456" s="264">
        <v>43594</v>
      </c>
      <c r="F13456" s="260">
        <v>4790</v>
      </c>
      <c r="G13456" s="260" t="s">
        <v>2229</v>
      </c>
      <c r="H13456" s="265" t="s">
        <v>4404</v>
      </c>
      <c r="I13456" s="265" t="s">
        <v>562</v>
      </c>
      <c r="J13456" s="265">
        <v>-169.21</v>
      </c>
      <c r="K13456" s="83" t="str">
        <f>IFERROR(IFERROR(VLOOKUP(I13456,'DE-PARA'!B:D,3,0),VLOOKUP(I13456,'DE-PARA'!C:D,2,0)),"NÃO ENCONTRADO")</f>
        <v>Outras Saídas</v>
      </c>
      <c r="L13456" s="50" t="str">
        <f>VLOOKUP(K13456,'Base -Receita-Despesa'!$B:$AS,1,FALSE)</f>
        <v>Outras Saídas</v>
      </c>
    </row>
    <row r="13457" spans="1:12" x14ac:dyDescent="0.3">
      <c r="A13457" s="82" t="str">
        <f t="shared" si="420"/>
        <v>2019</v>
      </c>
      <c r="B13457" s="260" t="s">
        <v>2228</v>
      </c>
      <c r="C13457" s="261" t="s">
        <v>138</v>
      </c>
      <c r="D13457" s="74" t="str">
        <f t="shared" si="421"/>
        <v>mai/2019</v>
      </c>
      <c r="E13457" s="264">
        <v>43594</v>
      </c>
      <c r="F13457" s="260">
        <v>4789</v>
      </c>
      <c r="G13457" s="260" t="s">
        <v>2229</v>
      </c>
      <c r="H13457" s="265" t="s">
        <v>4404</v>
      </c>
      <c r="I13457" s="265" t="s">
        <v>2182</v>
      </c>
      <c r="J13457" s="265">
        <v>-713.1</v>
      </c>
      <c r="K13457" s="83" t="str">
        <f>IFERROR(IFERROR(VLOOKUP(I13457,'DE-PARA'!B:D,3,0),VLOOKUP(I13457,'DE-PARA'!C:D,2,0)),"NÃO ENCONTRADO")</f>
        <v>Materiais</v>
      </c>
      <c r="L13457" s="50" t="str">
        <f>VLOOKUP(K13457,'Base -Receita-Despesa'!$B:$AS,1,FALSE)</f>
        <v>Materiais</v>
      </c>
    </row>
    <row r="13458" spans="1:12" x14ac:dyDescent="0.3">
      <c r="A13458" s="82" t="str">
        <f t="shared" si="420"/>
        <v>2019</v>
      </c>
      <c r="B13458" s="260" t="s">
        <v>2228</v>
      </c>
      <c r="C13458" s="261" t="s">
        <v>138</v>
      </c>
      <c r="D13458" s="74" t="str">
        <f t="shared" si="421"/>
        <v>mai/2019</v>
      </c>
      <c r="E13458" s="264">
        <v>43594</v>
      </c>
      <c r="F13458" s="260">
        <v>4789</v>
      </c>
      <c r="G13458" s="260" t="s">
        <v>2229</v>
      </c>
      <c r="H13458" s="265" t="s">
        <v>4404</v>
      </c>
      <c r="I13458" s="265" t="s">
        <v>562</v>
      </c>
      <c r="J13458" s="265">
        <v>-169.21</v>
      </c>
      <c r="K13458" s="83" t="str">
        <f>IFERROR(IFERROR(VLOOKUP(I13458,'DE-PARA'!B:D,3,0),VLOOKUP(I13458,'DE-PARA'!C:D,2,0)),"NÃO ENCONTRADO")</f>
        <v>Outras Saídas</v>
      </c>
      <c r="L13458" s="50" t="str">
        <f>VLOOKUP(K13458,'Base -Receita-Despesa'!$B:$AS,1,FALSE)</f>
        <v>Outras Saídas</v>
      </c>
    </row>
    <row r="13459" spans="1:12" x14ac:dyDescent="0.3">
      <c r="A13459" s="82" t="str">
        <f t="shared" si="420"/>
        <v>2019</v>
      </c>
      <c r="B13459" s="260" t="s">
        <v>2228</v>
      </c>
      <c r="C13459" s="261" t="s">
        <v>138</v>
      </c>
      <c r="D13459" s="74" t="str">
        <f t="shared" si="421"/>
        <v>mai/2019</v>
      </c>
      <c r="E13459" s="264">
        <v>43594</v>
      </c>
      <c r="F13459" s="260" t="s">
        <v>1070</v>
      </c>
      <c r="G13459" s="260" t="s">
        <v>2229</v>
      </c>
      <c r="H13459" s="265" t="s">
        <v>1071</v>
      </c>
      <c r="I13459" s="265" t="s">
        <v>2237</v>
      </c>
      <c r="J13459" s="266">
        <v>10753.25</v>
      </c>
      <c r="K13459" s="83" t="str">
        <f>IFERROR(IFERROR(VLOOKUP(I13459,'DE-PARA'!B:D,3,0),VLOOKUP(I13459,'DE-PARA'!C:D,2,0)),"NÃO ENCONTRADO")</f>
        <v>Entrada Conta Aplicação (+)</v>
      </c>
      <c r="L13459" s="50" t="str">
        <f>VLOOKUP(K13459,'Base -Receita-Despesa'!$B:$AS,1,FALSE)</f>
        <v>ENTRADA CONTA APLICAÇÃO (+)</v>
      </c>
    </row>
    <row r="13460" spans="1:12" x14ac:dyDescent="0.3">
      <c r="A13460" s="82" t="str">
        <f t="shared" si="420"/>
        <v>2019</v>
      </c>
      <c r="B13460" s="260" t="s">
        <v>2228</v>
      </c>
      <c r="C13460" s="261" t="s">
        <v>138</v>
      </c>
      <c r="D13460" s="74" t="str">
        <f t="shared" si="421"/>
        <v>mai/2019</v>
      </c>
      <c r="E13460" s="264">
        <v>43594</v>
      </c>
      <c r="F13460" s="260">
        <v>2926</v>
      </c>
      <c r="G13460" s="260" t="s">
        <v>2229</v>
      </c>
      <c r="H13460" s="265" t="s">
        <v>4442</v>
      </c>
      <c r="I13460" s="265" t="s">
        <v>241</v>
      </c>
      <c r="J13460" s="265">
        <v>-356.17</v>
      </c>
      <c r="K13460" s="83" t="str">
        <f>IFERROR(IFERROR(VLOOKUP(I13460,'DE-PARA'!B:D,3,0),VLOOKUP(I13460,'DE-PARA'!C:D,2,0)),"NÃO ENCONTRADO")</f>
        <v>Serviços</v>
      </c>
      <c r="L13460" s="50" t="str">
        <f>VLOOKUP(K13460,'Base -Receita-Despesa'!$B:$AS,1,FALSE)</f>
        <v>Serviços</v>
      </c>
    </row>
    <row r="13461" spans="1:12" x14ac:dyDescent="0.3">
      <c r="A13461" s="82" t="str">
        <f t="shared" si="420"/>
        <v>2019</v>
      </c>
      <c r="B13461" s="260" t="s">
        <v>2228</v>
      </c>
      <c r="C13461" s="261" t="s">
        <v>138</v>
      </c>
      <c r="D13461" s="74" t="str">
        <f t="shared" si="421"/>
        <v>mai/2019</v>
      </c>
      <c r="E13461" s="264">
        <v>43594</v>
      </c>
      <c r="F13461" s="260" t="s">
        <v>1261</v>
      </c>
      <c r="G13461" s="260" t="s">
        <v>2229</v>
      </c>
      <c r="H13461" s="265" t="s">
        <v>2250</v>
      </c>
      <c r="I13461" s="265" t="s">
        <v>135</v>
      </c>
      <c r="J13461" s="265">
        <v>-9.5</v>
      </c>
      <c r="K13461" s="83" t="str">
        <f>IFERROR(IFERROR(VLOOKUP(I13461,'DE-PARA'!B:D,3,0),VLOOKUP(I13461,'DE-PARA'!C:D,2,0)),"NÃO ENCONTRADO")</f>
        <v>Outras Saídas</v>
      </c>
      <c r="L13461" s="50" t="str">
        <f>VLOOKUP(K13461,'Base -Receita-Despesa'!$B:$AS,1,FALSE)</f>
        <v>Outras Saídas</v>
      </c>
    </row>
    <row r="13462" spans="1:12" x14ac:dyDescent="0.3">
      <c r="A13462" s="82" t="str">
        <f t="shared" si="420"/>
        <v>2019</v>
      </c>
      <c r="B13462" s="260" t="s">
        <v>2228</v>
      </c>
      <c r="C13462" s="261" t="s">
        <v>138</v>
      </c>
      <c r="D13462" s="74" t="str">
        <f t="shared" si="421"/>
        <v>mai/2019</v>
      </c>
      <c r="E13462" s="264">
        <v>43594</v>
      </c>
      <c r="F13462" s="260" t="s">
        <v>1261</v>
      </c>
      <c r="G13462" s="260" t="s">
        <v>2229</v>
      </c>
      <c r="H13462" s="265" t="s">
        <v>2250</v>
      </c>
      <c r="I13462" s="265" t="s">
        <v>135</v>
      </c>
      <c r="J13462" s="265">
        <v>-9.5</v>
      </c>
      <c r="K13462" s="83" t="str">
        <f>IFERROR(IFERROR(VLOOKUP(I13462,'DE-PARA'!B:D,3,0),VLOOKUP(I13462,'DE-PARA'!C:D,2,0)),"NÃO ENCONTRADO")</f>
        <v>Outras Saídas</v>
      </c>
      <c r="L13462" s="50" t="str">
        <f>VLOOKUP(K13462,'Base -Receita-Despesa'!$B:$AS,1,FALSE)</f>
        <v>Outras Saídas</v>
      </c>
    </row>
    <row r="13463" spans="1:12" x14ac:dyDescent="0.3">
      <c r="A13463" s="82" t="str">
        <f t="shared" si="420"/>
        <v>2019</v>
      </c>
      <c r="B13463" s="260" t="s">
        <v>2228</v>
      </c>
      <c r="C13463" s="261" t="s">
        <v>138</v>
      </c>
      <c r="D13463" s="74" t="str">
        <f t="shared" si="421"/>
        <v>mai/2019</v>
      </c>
      <c r="E13463" s="264">
        <v>43594</v>
      </c>
      <c r="F13463" s="260" t="s">
        <v>1261</v>
      </c>
      <c r="G13463" s="260" t="s">
        <v>2229</v>
      </c>
      <c r="H13463" s="265" t="s">
        <v>2250</v>
      </c>
      <c r="I13463" s="265" t="s">
        <v>135</v>
      </c>
      <c r="J13463" s="265">
        <v>-9.5</v>
      </c>
      <c r="K13463" s="83" t="str">
        <f>IFERROR(IFERROR(VLOOKUP(I13463,'DE-PARA'!B:D,3,0),VLOOKUP(I13463,'DE-PARA'!C:D,2,0)),"NÃO ENCONTRADO")</f>
        <v>Outras Saídas</v>
      </c>
      <c r="L13463" s="50" t="str">
        <f>VLOOKUP(K13463,'Base -Receita-Despesa'!$B:$AS,1,FALSE)</f>
        <v>Outras Saídas</v>
      </c>
    </row>
    <row r="13464" spans="1:12" x14ac:dyDescent="0.3">
      <c r="A13464" s="82" t="str">
        <f t="shared" si="420"/>
        <v>2019</v>
      </c>
      <c r="B13464" s="260" t="s">
        <v>2228</v>
      </c>
      <c r="C13464" s="261" t="s">
        <v>138</v>
      </c>
      <c r="D13464" s="74" t="str">
        <f t="shared" si="421"/>
        <v>mai/2019</v>
      </c>
      <c r="E13464" s="264">
        <v>43594</v>
      </c>
      <c r="F13464" s="260" t="s">
        <v>1261</v>
      </c>
      <c r="G13464" s="260" t="s">
        <v>2229</v>
      </c>
      <c r="H13464" s="265" t="s">
        <v>2250</v>
      </c>
      <c r="I13464" s="265" t="s">
        <v>135</v>
      </c>
      <c r="J13464" s="265">
        <v>-9.5</v>
      </c>
      <c r="K13464" s="83" t="str">
        <f>IFERROR(IFERROR(VLOOKUP(I13464,'DE-PARA'!B:D,3,0),VLOOKUP(I13464,'DE-PARA'!C:D,2,0)),"NÃO ENCONTRADO")</f>
        <v>Outras Saídas</v>
      </c>
      <c r="L13464" s="50" t="str">
        <f>VLOOKUP(K13464,'Base -Receita-Despesa'!$B:$AS,1,FALSE)</f>
        <v>Outras Saídas</v>
      </c>
    </row>
    <row r="13465" spans="1:12" x14ac:dyDescent="0.3">
      <c r="A13465" s="82" t="str">
        <f t="shared" si="420"/>
        <v>2019</v>
      </c>
      <c r="B13465" s="260" t="s">
        <v>2228</v>
      </c>
      <c r="C13465" s="261" t="s">
        <v>138</v>
      </c>
      <c r="D13465" s="74" t="str">
        <f t="shared" si="421"/>
        <v>mai/2019</v>
      </c>
      <c r="E13465" s="264">
        <v>43594</v>
      </c>
      <c r="F13465" s="260" t="s">
        <v>1261</v>
      </c>
      <c r="G13465" s="260" t="s">
        <v>2229</v>
      </c>
      <c r="H13465" s="265" t="s">
        <v>2250</v>
      </c>
      <c r="I13465" s="265" t="s">
        <v>135</v>
      </c>
      <c r="J13465" s="265">
        <v>-9.5</v>
      </c>
      <c r="K13465" s="83" t="str">
        <f>IFERROR(IFERROR(VLOOKUP(I13465,'DE-PARA'!B:D,3,0),VLOOKUP(I13465,'DE-PARA'!C:D,2,0)),"NÃO ENCONTRADO")</f>
        <v>Outras Saídas</v>
      </c>
      <c r="L13465" s="50" t="str">
        <f>VLOOKUP(K13465,'Base -Receita-Despesa'!$B:$AS,1,FALSE)</f>
        <v>Outras Saídas</v>
      </c>
    </row>
    <row r="13466" spans="1:12" x14ac:dyDescent="0.3">
      <c r="A13466" s="82" t="str">
        <f t="shared" si="420"/>
        <v>2019</v>
      </c>
      <c r="B13466" s="260" t="s">
        <v>2228</v>
      </c>
      <c r="C13466" s="261" t="s">
        <v>138</v>
      </c>
      <c r="D13466" s="74" t="str">
        <f t="shared" si="421"/>
        <v>mai/2019</v>
      </c>
      <c r="E13466" s="264">
        <v>43594</v>
      </c>
      <c r="F13466" s="260" t="s">
        <v>1261</v>
      </c>
      <c r="G13466" s="260" t="s">
        <v>2229</v>
      </c>
      <c r="H13466" s="265" t="s">
        <v>2250</v>
      </c>
      <c r="I13466" s="265" t="s">
        <v>135</v>
      </c>
      <c r="J13466" s="265">
        <v>-9.5</v>
      </c>
      <c r="K13466" s="83" t="str">
        <f>IFERROR(IFERROR(VLOOKUP(I13466,'DE-PARA'!B:D,3,0),VLOOKUP(I13466,'DE-PARA'!C:D,2,0)),"NÃO ENCONTRADO")</f>
        <v>Outras Saídas</v>
      </c>
      <c r="L13466" s="50" t="str">
        <f>VLOOKUP(K13466,'Base -Receita-Despesa'!$B:$AS,1,FALSE)</f>
        <v>Outras Saídas</v>
      </c>
    </row>
    <row r="13467" spans="1:12" x14ac:dyDescent="0.3">
      <c r="A13467" s="82" t="str">
        <f t="shared" si="420"/>
        <v>2019</v>
      </c>
      <c r="B13467" s="260" t="s">
        <v>2228</v>
      </c>
      <c r="C13467" s="261" t="s">
        <v>138</v>
      </c>
      <c r="D13467" s="74" t="str">
        <f t="shared" si="421"/>
        <v>mai/2019</v>
      </c>
      <c r="E13467" s="264">
        <v>43594</v>
      </c>
      <c r="F13467" s="260" t="s">
        <v>1261</v>
      </c>
      <c r="G13467" s="260" t="s">
        <v>2229</v>
      </c>
      <c r="H13467" s="265" t="s">
        <v>2250</v>
      </c>
      <c r="I13467" s="265" t="s">
        <v>135</v>
      </c>
      <c r="J13467" s="265">
        <v>-9.5</v>
      </c>
      <c r="K13467" s="83" t="str">
        <f>IFERROR(IFERROR(VLOOKUP(I13467,'DE-PARA'!B:D,3,0),VLOOKUP(I13467,'DE-PARA'!C:D,2,0)),"NÃO ENCONTRADO")</f>
        <v>Outras Saídas</v>
      </c>
      <c r="L13467" s="50" t="str">
        <f>VLOOKUP(K13467,'Base -Receita-Despesa'!$B:$AS,1,FALSE)</f>
        <v>Outras Saídas</v>
      </c>
    </row>
    <row r="13468" spans="1:12" x14ac:dyDescent="0.3">
      <c r="A13468" s="82" t="str">
        <f t="shared" si="420"/>
        <v>2019</v>
      </c>
      <c r="B13468" s="260" t="s">
        <v>2228</v>
      </c>
      <c r="C13468" s="261" t="s">
        <v>138</v>
      </c>
      <c r="D13468" s="74" t="str">
        <f t="shared" si="421"/>
        <v>mai/2019</v>
      </c>
      <c r="E13468" s="264">
        <v>43594</v>
      </c>
      <c r="F13468" s="260" t="s">
        <v>1261</v>
      </c>
      <c r="G13468" s="260" t="s">
        <v>2229</v>
      </c>
      <c r="H13468" s="265" t="s">
        <v>2250</v>
      </c>
      <c r="I13468" s="265" t="s">
        <v>135</v>
      </c>
      <c r="J13468" s="265">
        <v>-9.5</v>
      </c>
      <c r="K13468" s="83" t="str">
        <f>IFERROR(IFERROR(VLOOKUP(I13468,'DE-PARA'!B:D,3,0),VLOOKUP(I13468,'DE-PARA'!C:D,2,0)),"NÃO ENCONTRADO")</f>
        <v>Outras Saídas</v>
      </c>
      <c r="L13468" s="50" t="str">
        <f>VLOOKUP(K13468,'Base -Receita-Despesa'!$B:$AS,1,FALSE)</f>
        <v>Outras Saídas</v>
      </c>
    </row>
    <row r="13469" spans="1:12" x14ac:dyDescent="0.3">
      <c r="A13469" s="82" t="str">
        <f t="shared" si="420"/>
        <v>2019</v>
      </c>
      <c r="B13469" s="260" t="s">
        <v>2228</v>
      </c>
      <c r="C13469" s="261" t="s">
        <v>138</v>
      </c>
      <c r="D13469" s="74" t="str">
        <f t="shared" si="421"/>
        <v>mai/2019</v>
      </c>
      <c r="E13469" s="264">
        <v>43594</v>
      </c>
      <c r="F13469" s="260" t="s">
        <v>1261</v>
      </c>
      <c r="G13469" s="260" t="s">
        <v>2229</v>
      </c>
      <c r="H13469" s="265" t="s">
        <v>2250</v>
      </c>
      <c r="I13469" s="265" t="s">
        <v>135</v>
      </c>
      <c r="J13469" s="265">
        <v>-9.5</v>
      </c>
      <c r="K13469" s="83" t="str">
        <f>IFERROR(IFERROR(VLOOKUP(I13469,'DE-PARA'!B:D,3,0),VLOOKUP(I13469,'DE-PARA'!C:D,2,0)),"NÃO ENCONTRADO")</f>
        <v>Outras Saídas</v>
      </c>
      <c r="L13469" s="50" t="str">
        <f>VLOOKUP(K13469,'Base -Receita-Despesa'!$B:$AS,1,FALSE)</f>
        <v>Outras Saídas</v>
      </c>
    </row>
    <row r="13470" spans="1:12" x14ac:dyDescent="0.3">
      <c r="A13470" s="82" t="str">
        <f t="shared" si="420"/>
        <v>2019</v>
      </c>
      <c r="B13470" s="260" t="s">
        <v>2228</v>
      </c>
      <c r="C13470" s="261" t="s">
        <v>138</v>
      </c>
      <c r="D13470" s="74" t="str">
        <f t="shared" si="421"/>
        <v>mai/2019</v>
      </c>
      <c r="E13470" s="264">
        <v>43594</v>
      </c>
      <c r="F13470" s="260" t="s">
        <v>1261</v>
      </c>
      <c r="G13470" s="260" t="s">
        <v>2229</v>
      </c>
      <c r="H13470" s="265" t="s">
        <v>2250</v>
      </c>
      <c r="I13470" s="265" t="s">
        <v>135</v>
      </c>
      <c r="J13470" s="265">
        <v>-9.5</v>
      </c>
      <c r="K13470" s="83" t="str">
        <f>IFERROR(IFERROR(VLOOKUP(I13470,'DE-PARA'!B:D,3,0),VLOOKUP(I13470,'DE-PARA'!C:D,2,0)),"NÃO ENCONTRADO")</f>
        <v>Outras Saídas</v>
      </c>
      <c r="L13470" s="50" t="str">
        <f>VLOOKUP(K13470,'Base -Receita-Despesa'!$B:$AS,1,FALSE)</f>
        <v>Outras Saídas</v>
      </c>
    </row>
    <row r="13471" spans="1:12" x14ac:dyDescent="0.3">
      <c r="A13471" s="82" t="str">
        <f t="shared" si="420"/>
        <v>2019</v>
      </c>
      <c r="B13471" s="260" t="s">
        <v>2228</v>
      </c>
      <c r="C13471" s="261" t="s">
        <v>138</v>
      </c>
      <c r="D13471" s="74" t="str">
        <f t="shared" si="421"/>
        <v>mai/2019</v>
      </c>
      <c r="E13471" s="264">
        <v>43594</v>
      </c>
      <c r="F13471" s="260" t="s">
        <v>1261</v>
      </c>
      <c r="G13471" s="260" t="s">
        <v>2229</v>
      </c>
      <c r="H13471" s="265" t="s">
        <v>2250</v>
      </c>
      <c r="I13471" s="265" t="s">
        <v>135</v>
      </c>
      <c r="J13471" s="265">
        <v>-24.6</v>
      </c>
      <c r="K13471" s="83" t="str">
        <f>IFERROR(IFERROR(VLOOKUP(I13471,'DE-PARA'!B:D,3,0),VLOOKUP(I13471,'DE-PARA'!C:D,2,0)),"NÃO ENCONTRADO")</f>
        <v>Outras Saídas</v>
      </c>
      <c r="L13471" s="50" t="str">
        <f>VLOOKUP(K13471,'Base -Receita-Despesa'!$B:$AS,1,FALSE)</f>
        <v>Outras Saídas</v>
      </c>
    </row>
    <row r="13472" spans="1:12" x14ac:dyDescent="0.3">
      <c r="A13472" s="82" t="str">
        <f t="shared" si="420"/>
        <v>2019</v>
      </c>
      <c r="B13472" s="260" t="s">
        <v>2228</v>
      </c>
      <c r="C13472" s="261" t="s">
        <v>138</v>
      </c>
      <c r="D13472" s="74" t="str">
        <f t="shared" si="421"/>
        <v>mai/2019</v>
      </c>
      <c r="E13472" s="264">
        <v>43594</v>
      </c>
      <c r="F13472" s="260">
        <v>66866</v>
      </c>
      <c r="G13472" s="260" t="s">
        <v>2229</v>
      </c>
      <c r="H13472" s="265" t="s">
        <v>4383</v>
      </c>
      <c r="I13472" s="265" t="s">
        <v>2183</v>
      </c>
      <c r="J13472" s="265">
        <v>-513.27</v>
      </c>
      <c r="K13472" s="83" t="str">
        <f>IFERROR(IFERROR(VLOOKUP(I13472,'DE-PARA'!B:D,3,0),VLOOKUP(I13472,'DE-PARA'!C:D,2,0)),"NÃO ENCONTRADO")</f>
        <v>Materiais</v>
      </c>
      <c r="L13472" s="50" t="str">
        <f>VLOOKUP(K13472,'Base -Receita-Despesa'!$B:$AS,1,FALSE)</f>
        <v>Materiais</v>
      </c>
    </row>
    <row r="13473" spans="1:12" x14ac:dyDescent="0.3">
      <c r="A13473" s="82" t="str">
        <f t="shared" si="420"/>
        <v>2019</v>
      </c>
      <c r="B13473" s="260" t="s">
        <v>2228</v>
      </c>
      <c r="C13473" s="261" t="s">
        <v>138</v>
      </c>
      <c r="D13473" s="74" t="str">
        <f t="shared" si="421"/>
        <v>mai/2019</v>
      </c>
      <c r="E13473" s="264">
        <v>43594</v>
      </c>
      <c r="F13473" s="260">
        <v>66866</v>
      </c>
      <c r="G13473" s="260" t="s">
        <v>2229</v>
      </c>
      <c r="H13473" s="265" t="s">
        <v>4383</v>
      </c>
      <c r="I13473" s="265" t="s">
        <v>562</v>
      </c>
      <c r="J13473" s="265">
        <v>-12.99</v>
      </c>
      <c r="K13473" s="83" t="str">
        <f>IFERROR(IFERROR(VLOOKUP(I13473,'DE-PARA'!B:D,3,0),VLOOKUP(I13473,'DE-PARA'!C:D,2,0)),"NÃO ENCONTRADO")</f>
        <v>Outras Saídas</v>
      </c>
      <c r="L13473" s="50" t="str">
        <f>VLOOKUP(K13473,'Base -Receita-Despesa'!$B:$AS,1,FALSE)</f>
        <v>Outras Saídas</v>
      </c>
    </row>
    <row r="13474" spans="1:12" x14ac:dyDescent="0.3">
      <c r="A13474" s="82" t="str">
        <f t="shared" si="420"/>
        <v>2019</v>
      </c>
      <c r="B13474" s="260" t="s">
        <v>2228</v>
      </c>
      <c r="C13474" s="261" t="s">
        <v>138</v>
      </c>
      <c r="D13474" s="74" t="str">
        <f t="shared" si="421"/>
        <v>mai/2019</v>
      </c>
      <c r="E13474" s="264">
        <v>43598</v>
      </c>
      <c r="F13474" s="260">
        <v>10714</v>
      </c>
      <c r="G13474" s="260" t="s">
        <v>2229</v>
      </c>
      <c r="H13474" s="265" t="s">
        <v>4369</v>
      </c>
      <c r="I13474" s="265" t="s">
        <v>2183</v>
      </c>
      <c r="J13474" s="265">
        <v>-672</v>
      </c>
      <c r="K13474" s="83" t="str">
        <f>IFERROR(IFERROR(VLOOKUP(I13474,'DE-PARA'!B:D,3,0),VLOOKUP(I13474,'DE-PARA'!C:D,2,0)),"NÃO ENCONTRADO")</f>
        <v>Materiais</v>
      </c>
      <c r="L13474" s="50" t="str">
        <f>VLOOKUP(K13474,'Base -Receita-Despesa'!$B:$AS,1,FALSE)</f>
        <v>Materiais</v>
      </c>
    </row>
    <row r="13475" spans="1:12" x14ac:dyDescent="0.3">
      <c r="A13475" s="82" t="str">
        <f t="shared" si="420"/>
        <v>2019</v>
      </c>
      <c r="B13475" s="260" t="s">
        <v>2228</v>
      </c>
      <c r="C13475" s="261" t="s">
        <v>138</v>
      </c>
      <c r="D13475" s="74" t="str">
        <f t="shared" si="421"/>
        <v>mai/2019</v>
      </c>
      <c r="E13475" s="264">
        <v>43598</v>
      </c>
      <c r="F13475" s="260">
        <v>10714</v>
      </c>
      <c r="G13475" s="260" t="s">
        <v>2229</v>
      </c>
      <c r="H13475" s="265" t="s">
        <v>4369</v>
      </c>
      <c r="I13475" s="265" t="s">
        <v>562</v>
      </c>
      <c r="J13475" s="265">
        <v>-206.49</v>
      </c>
      <c r="K13475" s="83" t="str">
        <f>IFERROR(IFERROR(VLOOKUP(I13475,'DE-PARA'!B:D,3,0),VLOOKUP(I13475,'DE-PARA'!C:D,2,0)),"NÃO ENCONTRADO")</f>
        <v>Outras Saídas</v>
      </c>
      <c r="L13475" s="50" t="str">
        <f>VLOOKUP(K13475,'Base -Receita-Despesa'!$B:$AS,1,FALSE)</f>
        <v>Outras Saídas</v>
      </c>
    </row>
    <row r="13476" spans="1:12" x14ac:dyDescent="0.3">
      <c r="A13476" s="82" t="str">
        <f t="shared" si="420"/>
        <v>2019</v>
      </c>
      <c r="B13476" s="260" t="s">
        <v>2228</v>
      </c>
      <c r="C13476" s="261" t="s">
        <v>138</v>
      </c>
      <c r="D13476" s="74" t="str">
        <f t="shared" si="421"/>
        <v>mai/2019</v>
      </c>
      <c r="E13476" s="264">
        <v>43598</v>
      </c>
      <c r="F13476" s="260" t="s">
        <v>1070</v>
      </c>
      <c r="G13476" s="260" t="s">
        <v>2229</v>
      </c>
      <c r="H13476" s="265" t="s">
        <v>1071</v>
      </c>
      <c r="I13476" s="265" t="s">
        <v>2237</v>
      </c>
      <c r="J13476" s="265">
        <v>887.99</v>
      </c>
      <c r="K13476" s="83" t="str">
        <f>IFERROR(IFERROR(VLOOKUP(I13476,'DE-PARA'!B:D,3,0),VLOOKUP(I13476,'DE-PARA'!C:D,2,0)),"NÃO ENCONTRADO")</f>
        <v>Entrada Conta Aplicação (+)</v>
      </c>
      <c r="L13476" s="50" t="str">
        <f>VLOOKUP(K13476,'Base -Receita-Despesa'!$B:$AS,1,FALSE)</f>
        <v>ENTRADA CONTA APLICAÇÃO (+)</v>
      </c>
    </row>
    <row r="13477" spans="1:12" x14ac:dyDescent="0.3">
      <c r="A13477" s="82" t="str">
        <f t="shared" si="420"/>
        <v>2019</v>
      </c>
      <c r="B13477" s="260" t="s">
        <v>2228</v>
      </c>
      <c r="C13477" s="261" t="s">
        <v>138</v>
      </c>
      <c r="D13477" s="74" t="str">
        <f t="shared" si="421"/>
        <v>mai/2019</v>
      </c>
      <c r="E13477" s="264">
        <v>43598</v>
      </c>
      <c r="F13477" s="260" t="s">
        <v>1261</v>
      </c>
      <c r="G13477" s="260" t="s">
        <v>2229</v>
      </c>
      <c r="H13477" s="265" t="s">
        <v>2250</v>
      </c>
      <c r="I13477" s="265" t="s">
        <v>135</v>
      </c>
      <c r="J13477" s="265">
        <v>-9.5</v>
      </c>
      <c r="K13477" s="83" t="str">
        <f>IFERROR(IFERROR(VLOOKUP(I13477,'DE-PARA'!B:D,3,0),VLOOKUP(I13477,'DE-PARA'!C:D,2,0)),"NÃO ENCONTRADO")</f>
        <v>Outras Saídas</v>
      </c>
      <c r="L13477" s="50" t="str">
        <f>VLOOKUP(K13477,'Base -Receita-Despesa'!$B:$AS,1,FALSE)</f>
        <v>Outras Saídas</v>
      </c>
    </row>
    <row r="13478" spans="1:12" x14ac:dyDescent="0.3">
      <c r="A13478" s="82" t="str">
        <f t="shared" si="420"/>
        <v>2019</v>
      </c>
      <c r="B13478" s="260" t="s">
        <v>2228</v>
      </c>
      <c r="C13478" s="261" t="s">
        <v>138</v>
      </c>
      <c r="D13478" s="74" t="str">
        <f t="shared" si="421"/>
        <v>mai/2019</v>
      </c>
      <c r="E13478" s="264">
        <v>43599</v>
      </c>
      <c r="F13478" s="260" t="s">
        <v>4523</v>
      </c>
      <c r="G13478" s="260" t="s">
        <v>2229</v>
      </c>
      <c r="H13478" s="265" t="s">
        <v>4524</v>
      </c>
      <c r="I13478" s="265" t="s">
        <v>128</v>
      </c>
      <c r="J13478" s="265">
        <v>-119.04</v>
      </c>
      <c r="K13478" s="83" t="str">
        <f>IFERROR(IFERROR(VLOOKUP(I13478,'DE-PARA'!B:D,3,0),VLOOKUP(I13478,'DE-PARA'!C:D,2,0)),"NÃO ENCONTRADO")</f>
        <v>Encargos sobre Folha de Pagamento</v>
      </c>
      <c r="L13478" s="50" t="str">
        <f>VLOOKUP(K13478,'Base -Receita-Despesa'!$B:$AS,1,FALSE)</f>
        <v>Encargos sobre Folha de Pagamento</v>
      </c>
    </row>
    <row r="13479" spans="1:12" x14ac:dyDescent="0.3">
      <c r="A13479" s="82" t="str">
        <f t="shared" si="420"/>
        <v>2019</v>
      </c>
      <c r="B13479" s="260" t="s">
        <v>2228</v>
      </c>
      <c r="C13479" s="261" t="s">
        <v>138</v>
      </c>
      <c r="D13479" s="74" t="str">
        <f t="shared" si="421"/>
        <v>mai/2019</v>
      </c>
      <c r="E13479" s="264">
        <v>43599</v>
      </c>
      <c r="F13479" s="260">
        <v>17824</v>
      </c>
      <c r="G13479" s="260" t="s">
        <v>2324</v>
      </c>
      <c r="H13479" s="265" t="s">
        <v>4515</v>
      </c>
      <c r="I13479" s="265" t="s">
        <v>2181</v>
      </c>
      <c r="J13479" s="266">
        <v>-1638.63</v>
      </c>
      <c r="K13479" s="83" t="str">
        <f>IFERROR(IFERROR(VLOOKUP(I13479,'DE-PARA'!B:D,3,0),VLOOKUP(I13479,'DE-PARA'!C:D,2,0)),"NÃO ENCONTRADO")</f>
        <v>Materiais</v>
      </c>
      <c r="L13479" s="50" t="str">
        <f>VLOOKUP(K13479,'Base -Receita-Despesa'!$B:$AS,1,FALSE)</f>
        <v>Materiais</v>
      </c>
    </row>
    <row r="13480" spans="1:12" x14ac:dyDescent="0.3">
      <c r="A13480" s="82" t="str">
        <f t="shared" si="420"/>
        <v>2019</v>
      </c>
      <c r="B13480" s="260" t="s">
        <v>2228</v>
      </c>
      <c r="C13480" s="261" t="s">
        <v>138</v>
      </c>
      <c r="D13480" s="74" t="str">
        <f t="shared" si="421"/>
        <v>mai/2019</v>
      </c>
      <c r="E13480" s="264">
        <v>43599</v>
      </c>
      <c r="F13480" s="260" t="s">
        <v>1070</v>
      </c>
      <c r="G13480" s="260" t="s">
        <v>2229</v>
      </c>
      <c r="H13480" s="265" t="s">
        <v>1071</v>
      </c>
      <c r="I13480" s="265" t="s">
        <v>2237</v>
      </c>
      <c r="J13480" s="266">
        <v>1757.67</v>
      </c>
      <c r="K13480" s="83" t="str">
        <f>IFERROR(IFERROR(VLOOKUP(I13480,'DE-PARA'!B:D,3,0),VLOOKUP(I13480,'DE-PARA'!C:D,2,0)),"NÃO ENCONTRADO")</f>
        <v>Entrada Conta Aplicação (+)</v>
      </c>
      <c r="L13480" s="50" t="str">
        <f>VLOOKUP(K13480,'Base -Receita-Despesa'!$B:$AS,1,FALSE)</f>
        <v>ENTRADA CONTA APLICAÇÃO (+)</v>
      </c>
    </row>
    <row r="13481" spans="1:12" x14ac:dyDescent="0.3">
      <c r="A13481" s="82" t="str">
        <f t="shared" si="420"/>
        <v>2019</v>
      </c>
      <c r="B13481" s="260" t="s">
        <v>2240</v>
      </c>
      <c r="C13481" s="261" t="s">
        <v>138</v>
      </c>
      <c r="D13481" s="74" t="str">
        <f t="shared" si="421"/>
        <v>mai/2019</v>
      </c>
      <c r="E13481" s="264">
        <v>43600</v>
      </c>
      <c r="F13481" s="260" t="s">
        <v>161</v>
      </c>
      <c r="G13481" s="260" t="s">
        <v>2229</v>
      </c>
      <c r="H13481" s="265" t="s">
        <v>161</v>
      </c>
      <c r="I13481" s="265" t="s">
        <v>2168</v>
      </c>
      <c r="J13481" s="266">
        <v>458340.1</v>
      </c>
      <c r="K13481" s="83" t="str">
        <f>IFERROR(IFERROR(VLOOKUP(I13481,'DE-PARA'!B:D,3,0),VLOOKUP(I13481,'DE-PARA'!C:D,2,0)),"NÃO ENCONTRADO")</f>
        <v>Repasses Contrato de Gestão</v>
      </c>
      <c r="L13481" s="50" t="str">
        <f>VLOOKUP(K13481,'Base -Receita-Despesa'!$B:$AS,1,FALSE)</f>
        <v>Repasses Contrato de Gestão</v>
      </c>
    </row>
    <row r="13482" spans="1:12" x14ac:dyDescent="0.3">
      <c r="A13482" s="82" t="str">
        <f t="shared" ref="A13482:A13545" si="422">IF(K13482="NÃO ENCONTRADO",0,RIGHT(D13482,4))</f>
        <v>2019</v>
      </c>
      <c r="B13482" s="260" t="s">
        <v>2240</v>
      </c>
      <c r="C13482" s="261" t="s">
        <v>138</v>
      </c>
      <c r="D13482" s="74" t="str">
        <f t="shared" si="421"/>
        <v>mai/2019</v>
      </c>
      <c r="E13482" s="264">
        <v>43600</v>
      </c>
      <c r="F13482" s="260" t="s">
        <v>161</v>
      </c>
      <c r="G13482" s="260" t="s">
        <v>2229</v>
      </c>
      <c r="H13482" s="265" t="s">
        <v>161</v>
      </c>
      <c r="I13482" s="265" t="s">
        <v>2168</v>
      </c>
      <c r="J13482" s="266">
        <v>324700.76</v>
      </c>
      <c r="K13482" s="83" t="str">
        <f>IFERROR(IFERROR(VLOOKUP(I13482,'DE-PARA'!B:D,3,0),VLOOKUP(I13482,'DE-PARA'!C:D,2,0)),"NÃO ENCONTRADO")</f>
        <v>Repasses Contrato de Gestão</v>
      </c>
      <c r="L13482" s="50" t="str">
        <f>VLOOKUP(K13482,'Base -Receita-Despesa'!$B:$AS,1,FALSE)</f>
        <v>Repasses Contrato de Gestão</v>
      </c>
    </row>
    <row r="13483" spans="1:12" x14ac:dyDescent="0.3">
      <c r="A13483" s="82" t="str">
        <f t="shared" si="422"/>
        <v>2019</v>
      </c>
      <c r="B13483" s="260" t="s">
        <v>2240</v>
      </c>
      <c r="C13483" s="261" t="s">
        <v>138</v>
      </c>
      <c r="D13483" s="74" t="str">
        <f t="shared" si="421"/>
        <v>mai/2019</v>
      </c>
      <c r="E13483" s="264">
        <v>43600</v>
      </c>
      <c r="F13483" s="260" t="s">
        <v>1070</v>
      </c>
      <c r="G13483" s="260" t="s">
        <v>2229</v>
      </c>
      <c r="H13483" s="265" t="s">
        <v>1071</v>
      </c>
      <c r="I13483" s="265" t="s">
        <v>2237</v>
      </c>
      <c r="J13483" s="265">
        <v>11.02</v>
      </c>
      <c r="K13483" s="83" t="str">
        <f>IFERROR(IFERROR(VLOOKUP(I13483,'DE-PARA'!B:D,3,0),VLOOKUP(I13483,'DE-PARA'!C:D,2,0)),"NÃO ENCONTRADO")</f>
        <v>Entrada Conta Aplicação (+)</v>
      </c>
      <c r="L13483" s="50" t="str">
        <f>VLOOKUP(K13483,'Base -Receita-Despesa'!$B:$AS,1,FALSE)</f>
        <v>ENTRADA CONTA APLICAÇÃO (+)</v>
      </c>
    </row>
    <row r="13484" spans="1:12" x14ac:dyDescent="0.3">
      <c r="A13484" s="82" t="str">
        <f t="shared" si="422"/>
        <v>2019</v>
      </c>
      <c r="B13484" s="260" t="s">
        <v>2240</v>
      </c>
      <c r="C13484" s="261" t="s">
        <v>138</v>
      </c>
      <c r="D13484" s="74" t="str">
        <f t="shared" si="421"/>
        <v>mai/2019</v>
      </c>
      <c r="E13484" s="264">
        <v>43600</v>
      </c>
      <c r="F13484" s="260" t="s">
        <v>1261</v>
      </c>
      <c r="G13484" s="260" t="s">
        <v>2229</v>
      </c>
      <c r="H13484" s="265" t="s">
        <v>2250</v>
      </c>
      <c r="I13484" s="265" t="s">
        <v>135</v>
      </c>
      <c r="J13484" s="265">
        <v>-74.25</v>
      </c>
      <c r="K13484" s="83" t="str">
        <f>IFERROR(IFERROR(VLOOKUP(I13484,'DE-PARA'!B:D,3,0),VLOOKUP(I13484,'DE-PARA'!C:D,2,0)),"NÃO ENCONTRADO")</f>
        <v>Outras Saídas</v>
      </c>
      <c r="L13484" s="50" t="str">
        <f>VLOOKUP(K13484,'Base -Receita-Despesa'!$B:$AS,1,FALSE)</f>
        <v>Outras Saídas</v>
      </c>
    </row>
    <row r="13485" spans="1:12" x14ac:dyDescent="0.3">
      <c r="A13485" s="82" t="str">
        <f t="shared" si="422"/>
        <v>2019</v>
      </c>
      <c r="B13485" s="260" t="s">
        <v>2240</v>
      </c>
      <c r="C13485" s="261" t="s">
        <v>138</v>
      </c>
      <c r="D13485" s="74" t="str">
        <f t="shared" si="421"/>
        <v>mai/2019</v>
      </c>
      <c r="E13485" s="264">
        <v>43600</v>
      </c>
      <c r="F13485" s="260" t="s">
        <v>1061</v>
      </c>
      <c r="G13485" s="260" t="s">
        <v>2229</v>
      </c>
      <c r="H13485" s="265" t="s">
        <v>4370</v>
      </c>
      <c r="I13485" s="265" t="s">
        <v>126</v>
      </c>
      <c r="J13485" s="266">
        <v>-282977.63</v>
      </c>
      <c r="K13485" s="83" t="str">
        <f>IFERROR(IFERROR(VLOOKUP(I13485,'DE-PARA'!B:D,3,0),VLOOKUP(I13485,'DE-PARA'!C:D,2,0)),"NÃO ENCONTRADO")</f>
        <v>TEV – Transferências Entre Contas (Entradas)</v>
      </c>
      <c r="L13485" s="50" t="str">
        <f>VLOOKUP(K13485,'Base -Receita-Despesa'!$B:$AS,1,FALSE)</f>
        <v>TEV – Transferências Entre Contas (Entradas)</v>
      </c>
    </row>
    <row r="13486" spans="1:12" x14ac:dyDescent="0.3">
      <c r="A13486" s="82" t="str">
        <f t="shared" si="422"/>
        <v>2019</v>
      </c>
      <c r="B13486" s="260" t="s">
        <v>2240</v>
      </c>
      <c r="C13486" s="261" t="s">
        <v>138</v>
      </c>
      <c r="D13486" s="74" t="str">
        <f t="shared" si="421"/>
        <v>mai/2019</v>
      </c>
      <c r="E13486" s="264">
        <v>43600</v>
      </c>
      <c r="F13486" s="260" t="s">
        <v>1061</v>
      </c>
      <c r="G13486" s="260" t="s">
        <v>2229</v>
      </c>
      <c r="H13486" s="265" t="s">
        <v>4370</v>
      </c>
      <c r="I13486" s="265" t="s">
        <v>126</v>
      </c>
      <c r="J13486" s="266">
        <v>-500000</v>
      </c>
      <c r="K13486" s="83" t="str">
        <f>IFERROR(IFERROR(VLOOKUP(I13486,'DE-PARA'!B:D,3,0),VLOOKUP(I13486,'DE-PARA'!C:D,2,0)),"NÃO ENCONTRADO")</f>
        <v>TEV – Transferências Entre Contas (Entradas)</v>
      </c>
      <c r="L13486" s="50" t="str">
        <f>VLOOKUP(K13486,'Base -Receita-Despesa'!$B:$AS,1,FALSE)</f>
        <v>TEV – Transferências Entre Contas (Entradas)</v>
      </c>
    </row>
    <row r="13487" spans="1:12" x14ac:dyDescent="0.3">
      <c r="A13487" s="82" t="str">
        <f t="shared" si="422"/>
        <v>2019</v>
      </c>
      <c r="B13487" s="260" t="s">
        <v>2228</v>
      </c>
      <c r="C13487" s="261" t="s">
        <v>138</v>
      </c>
      <c r="D13487" s="74" t="str">
        <f t="shared" si="421"/>
        <v>mai/2019</v>
      </c>
      <c r="E13487" s="264">
        <v>43600</v>
      </c>
      <c r="F13487" s="260" t="s">
        <v>4374</v>
      </c>
      <c r="G13487" s="260" t="s">
        <v>2229</v>
      </c>
      <c r="H13487" s="265" t="s">
        <v>72</v>
      </c>
      <c r="I13487" s="265" t="s">
        <v>1064</v>
      </c>
      <c r="J13487" s="266">
        <v>-530000</v>
      </c>
      <c r="K13487" s="83" t="str">
        <f>IFERROR(IFERROR(VLOOKUP(I13487,'DE-PARA'!B:D,3,0),VLOOKUP(I13487,'DE-PARA'!C:D,2,0)),"NÃO ENCONTRADO")</f>
        <v>Saídas Da C/A Por Regates (-)</v>
      </c>
      <c r="L13487" s="50" t="str">
        <f>VLOOKUP(K13487,'Base -Receita-Despesa'!$B:$AS,1,FALSE)</f>
        <v>SAÍDAS DA C/A POR REGATES (-)</v>
      </c>
    </row>
    <row r="13488" spans="1:12" x14ac:dyDescent="0.3">
      <c r="A13488" s="82" t="str">
        <f t="shared" si="422"/>
        <v>2019</v>
      </c>
      <c r="B13488" s="260" t="s">
        <v>2228</v>
      </c>
      <c r="C13488" s="261" t="s">
        <v>138</v>
      </c>
      <c r="D13488" s="74" t="str">
        <f t="shared" si="421"/>
        <v>mai/2019</v>
      </c>
      <c r="E13488" s="264">
        <v>43600</v>
      </c>
      <c r="F13488" s="260">
        <v>95105</v>
      </c>
      <c r="G13488" s="260" t="s">
        <v>2229</v>
      </c>
      <c r="H13488" s="265" t="s">
        <v>2336</v>
      </c>
      <c r="I13488" s="265" t="s">
        <v>2192</v>
      </c>
      <c r="J13488" s="266">
        <v>-5457.71</v>
      </c>
      <c r="K13488" s="83" t="str">
        <f>IFERROR(IFERROR(VLOOKUP(I13488,'DE-PARA'!B:D,3,0),VLOOKUP(I13488,'DE-PARA'!C:D,2,0)),"NÃO ENCONTRADO")</f>
        <v>Materiais</v>
      </c>
      <c r="L13488" s="50" t="str">
        <f>VLOOKUP(K13488,'Base -Receita-Despesa'!$B:$AS,1,FALSE)</f>
        <v>Materiais</v>
      </c>
    </row>
    <row r="13489" spans="1:12" x14ac:dyDescent="0.3">
      <c r="A13489" s="82" t="str">
        <f t="shared" si="422"/>
        <v>2019</v>
      </c>
      <c r="B13489" s="260" t="s">
        <v>2228</v>
      </c>
      <c r="C13489" s="261" t="s">
        <v>138</v>
      </c>
      <c r="D13489" s="74" t="str">
        <f t="shared" si="421"/>
        <v>mai/2019</v>
      </c>
      <c r="E13489" s="264">
        <v>43600</v>
      </c>
      <c r="F13489" s="260" t="s">
        <v>4498</v>
      </c>
      <c r="G13489" s="260" t="s">
        <v>2229</v>
      </c>
      <c r="H13489" s="265" t="s">
        <v>4498</v>
      </c>
      <c r="I13489" s="265" t="s">
        <v>141</v>
      </c>
      <c r="J13489" s="266">
        <v>-212009.69</v>
      </c>
      <c r="K13489" s="83" t="str">
        <f>IFERROR(IFERROR(VLOOKUP(I13489,'DE-PARA'!B:D,3,0),VLOOKUP(I13489,'DE-PARA'!C:D,2,0)),"NÃO ENCONTRADO")</f>
        <v>Pessoal</v>
      </c>
      <c r="L13489" s="50" t="str">
        <f>VLOOKUP(K13489,'Base -Receita-Despesa'!$B:$AS,1,FALSE)</f>
        <v>Pessoal</v>
      </c>
    </row>
    <row r="13490" spans="1:12" x14ac:dyDescent="0.3">
      <c r="A13490" s="82" t="str">
        <f t="shared" si="422"/>
        <v>2019</v>
      </c>
      <c r="B13490" s="260" t="s">
        <v>2228</v>
      </c>
      <c r="C13490" s="261" t="s">
        <v>138</v>
      </c>
      <c r="D13490" s="74" t="str">
        <f t="shared" si="421"/>
        <v>mai/2019</v>
      </c>
      <c r="E13490" s="264">
        <v>43600</v>
      </c>
      <c r="F13490" s="260" t="s">
        <v>4498</v>
      </c>
      <c r="G13490" s="260" t="s">
        <v>2229</v>
      </c>
      <c r="H13490" s="265" t="s">
        <v>4486</v>
      </c>
      <c r="I13490" s="265" t="s">
        <v>141</v>
      </c>
      <c r="J13490" s="266">
        <v>-2526.35</v>
      </c>
      <c r="K13490" s="83" t="str">
        <f>IFERROR(IFERROR(VLOOKUP(I13490,'DE-PARA'!B:D,3,0),VLOOKUP(I13490,'DE-PARA'!C:D,2,0)),"NÃO ENCONTRADO")</f>
        <v>Pessoal</v>
      </c>
      <c r="L13490" s="50" t="str">
        <f>VLOOKUP(K13490,'Base -Receita-Despesa'!$B:$AS,1,FALSE)</f>
        <v>Pessoal</v>
      </c>
    </row>
    <row r="13491" spans="1:12" x14ac:dyDescent="0.3">
      <c r="A13491" s="82" t="str">
        <f t="shared" si="422"/>
        <v>2019</v>
      </c>
      <c r="B13491" s="260" t="s">
        <v>2228</v>
      </c>
      <c r="C13491" s="261" t="s">
        <v>138</v>
      </c>
      <c r="D13491" s="74" t="str">
        <f t="shared" si="421"/>
        <v>mai/2019</v>
      </c>
      <c r="E13491" s="264">
        <v>43600</v>
      </c>
      <c r="F13491" s="260" t="s">
        <v>1261</v>
      </c>
      <c r="G13491" s="260" t="s">
        <v>2229</v>
      </c>
      <c r="H13491" s="265" t="s">
        <v>2250</v>
      </c>
      <c r="I13491" s="265" t="s">
        <v>135</v>
      </c>
      <c r="J13491" s="265">
        <v>-99</v>
      </c>
      <c r="K13491" s="83" t="str">
        <f>IFERROR(IFERROR(VLOOKUP(I13491,'DE-PARA'!B:D,3,0),VLOOKUP(I13491,'DE-PARA'!C:D,2,0)),"NÃO ENCONTRADO")</f>
        <v>Outras Saídas</v>
      </c>
      <c r="L13491" s="50" t="str">
        <f>VLOOKUP(K13491,'Base -Receita-Despesa'!$B:$AS,1,FALSE)</f>
        <v>Outras Saídas</v>
      </c>
    </row>
    <row r="13492" spans="1:12" x14ac:dyDescent="0.3">
      <c r="A13492" s="82" t="str">
        <f t="shared" si="422"/>
        <v>2019</v>
      </c>
      <c r="B13492" s="260" t="s">
        <v>2228</v>
      </c>
      <c r="C13492" s="261" t="s">
        <v>138</v>
      </c>
      <c r="D13492" s="74" t="str">
        <f t="shared" si="421"/>
        <v>mai/2019</v>
      </c>
      <c r="E13492" s="264">
        <v>43600</v>
      </c>
      <c r="F13492" s="260" t="s">
        <v>1061</v>
      </c>
      <c r="G13492" s="260" t="s">
        <v>2229</v>
      </c>
      <c r="H13492" s="265" t="s">
        <v>4370</v>
      </c>
      <c r="I13492" s="265" t="s">
        <v>126</v>
      </c>
      <c r="J13492" s="266">
        <v>282977.63</v>
      </c>
      <c r="K13492" s="83" t="str">
        <f>IFERROR(IFERROR(VLOOKUP(I13492,'DE-PARA'!B:D,3,0),VLOOKUP(I13492,'DE-PARA'!C:D,2,0)),"NÃO ENCONTRADO")</f>
        <v>TEV – Transferências Entre Contas (Entradas)</v>
      </c>
      <c r="L13492" s="50" t="str">
        <f>VLOOKUP(K13492,'Base -Receita-Despesa'!$B:$AS,1,FALSE)</f>
        <v>TEV – Transferências Entre Contas (Entradas)</v>
      </c>
    </row>
    <row r="13493" spans="1:12" x14ac:dyDescent="0.3">
      <c r="A13493" s="82" t="str">
        <f t="shared" si="422"/>
        <v>2019</v>
      </c>
      <c r="B13493" s="260" t="s">
        <v>2228</v>
      </c>
      <c r="C13493" s="261" t="s">
        <v>138</v>
      </c>
      <c r="D13493" s="74" t="str">
        <f t="shared" si="421"/>
        <v>mai/2019</v>
      </c>
      <c r="E13493" s="264">
        <v>43600</v>
      </c>
      <c r="F13493" s="260" t="s">
        <v>1061</v>
      </c>
      <c r="G13493" s="260" t="s">
        <v>2229</v>
      </c>
      <c r="H13493" s="265" t="s">
        <v>4370</v>
      </c>
      <c r="I13493" s="265" t="s">
        <v>126</v>
      </c>
      <c r="J13493" s="266">
        <v>500000</v>
      </c>
      <c r="K13493" s="83" t="str">
        <f>IFERROR(IFERROR(VLOOKUP(I13493,'DE-PARA'!B:D,3,0),VLOOKUP(I13493,'DE-PARA'!C:D,2,0)),"NÃO ENCONTRADO")</f>
        <v>TEV – Transferências Entre Contas (Entradas)</v>
      </c>
      <c r="L13493" s="50" t="str">
        <f>VLOOKUP(K13493,'Base -Receita-Despesa'!$B:$AS,1,FALSE)</f>
        <v>TEV – Transferências Entre Contas (Entradas)</v>
      </c>
    </row>
    <row r="13494" spans="1:12" x14ac:dyDescent="0.3">
      <c r="A13494" s="82" t="str">
        <f t="shared" si="422"/>
        <v>2019</v>
      </c>
      <c r="B13494" s="260" t="s">
        <v>2228</v>
      </c>
      <c r="C13494" s="261" t="s">
        <v>138</v>
      </c>
      <c r="D13494" s="74" t="str">
        <f t="shared" si="421"/>
        <v>mai/2019</v>
      </c>
      <c r="E13494" s="264">
        <v>43601</v>
      </c>
      <c r="F13494" s="260">
        <v>1.26025419136045E+16</v>
      </c>
      <c r="G13494" s="260" t="s">
        <v>2229</v>
      </c>
      <c r="H13494" s="265" t="s">
        <v>2586</v>
      </c>
      <c r="I13494" s="265" t="s">
        <v>540</v>
      </c>
      <c r="J13494" s="265">
        <v>-156.19</v>
      </c>
      <c r="K13494" s="83" t="str">
        <f>IFERROR(IFERROR(VLOOKUP(I13494,'DE-PARA'!B:D,3,0),VLOOKUP(I13494,'DE-PARA'!C:D,2,0)),"NÃO ENCONTRADO")</f>
        <v>Tributos, Taxas e Contribuições</v>
      </c>
      <c r="L13494" s="50" t="str">
        <f>VLOOKUP(K13494,'Base -Receita-Despesa'!$B:$AS,1,FALSE)</f>
        <v>Tributos, Taxas e Contribuições</v>
      </c>
    </row>
    <row r="13495" spans="1:12" x14ac:dyDescent="0.3">
      <c r="A13495" s="82" t="str">
        <f t="shared" si="422"/>
        <v>2019</v>
      </c>
      <c r="B13495" s="260" t="s">
        <v>2228</v>
      </c>
      <c r="C13495" s="261" t="s">
        <v>138</v>
      </c>
      <c r="D13495" s="74" t="str">
        <f t="shared" si="421"/>
        <v>mai/2019</v>
      </c>
      <c r="E13495" s="264">
        <v>43601</v>
      </c>
      <c r="F13495" s="260" t="s">
        <v>1431</v>
      </c>
      <c r="G13495" s="260" t="s">
        <v>2229</v>
      </c>
      <c r="H13495" s="265" t="s">
        <v>4525</v>
      </c>
      <c r="I13495" s="265" t="s">
        <v>141</v>
      </c>
      <c r="J13495" s="266">
        <v>-6474.67</v>
      </c>
      <c r="K13495" s="83" t="str">
        <f>IFERROR(IFERROR(VLOOKUP(I13495,'DE-PARA'!B:D,3,0),VLOOKUP(I13495,'DE-PARA'!C:D,2,0)),"NÃO ENCONTRADO")</f>
        <v>Pessoal</v>
      </c>
      <c r="L13495" s="50" t="str">
        <f>VLOOKUP(K13495,'Base -Receita-Despesa'!$B:$AS,1,FALSE)</f>
        <v>Pessoal</v>
      </c>
    </row>
    <row r="13496" spans="1:12" x14ac:dyDescent="0.3">
      <c r="A13496" s="82" t="str">
        <f t="shared" si="422"/>
        <v>2019</v>
      </c>
      <c r="B13496" s="260" t="s">
        <v>2228</v>
      </c>
      <c r="C13496" s="261" t="s">
        <v>138</v>
      </c>
      <c r="D13496" s="74" t="str">
        <f t="shared" si="421"/>
        <v>mai/2019</v>
      </c>
      <c r="E13496" s="264">
        <v>43601</v>
      </c>
      <c r="F13496" s="260">
        <v>6</v>
      </c>
      <c r="G13496" s="260" t="s">
        <v>2229</v>
      </c>
      <c r="H13496" s="265" t="s">
        <v>4379</v>
      </c>
      <c r="I13496" s="265" t="s">
        <v>2177</v>
      </c>
      <c r="J13496" s="266">
        <v>-18000</v>
      </c>
      <c r="K13496" s="83" t="str">
        <f>IFERROR(IFERROR(VLOOKUP(I13496,'DE-PARA'!B:D,3,0),VLOOKUP(I13496,'DE-PARA'!C:D,2,0)),"NÃO ENCONTRADO")</f>
        <v>Pessoal</v>
      </c>
      <c r="L13496" s="50" t="str">
        <f>VLOOKUP(K13496,'Base -Receita-Despesa'!$B:$AS,1,FALSE)</f>
        <v>Pessoal</v>
      </c>
    </row>
    <row r="13497" spans="1:12" x14ac:dyDescent="0.3">
      <c r="A13497" s="82" t="str">
        <f t="shared" si="422"/>
        <v>2019</v>
      </c>
      <c r="B13497" s="260" t="s">
        <v>2228</v>
      </c>
      <c r="C13497" s="261" t="s">
        <v>138</v>
      </c>
      <c r="D13497" s="74" t="str">
        <f t="shared" si="421"/>
        <v>mai/2019</v>
      </c>
      <c r="E13497" s="264">
        <v>43601</v>
      </c>
      <c r="F13497" s="260" t="s">
        <v>1431</v>
      </c>
      <c r="G13497" s="260" t="s">
        <v>2229</v>
      </c>
      <c r="H13497" s="265" t="s">
        <v>3280</v>
      </c>
      <c r="I13497" s="265" t="s">
        <v>141</v>
      </c>
      <c r="J13497" s="266">
        <v>-1445.92</v>
      </c>
      <c r="K13497" s="83" t="str">
        <f>IFERROR(IFERROR(VLOOKUP(I13497,'DE-PARA'!B:D,3,0),VLOOKUP(I13497,'DE-PARA'!C:D,2,0)),"NÃO ENCONTRADO")</f>
        <v>Pessoal</v>
      </c>
      <c r="L13497" s="50" t="str">
        <f>VLOOKUP(K13497,'Base -Receita-Despesa'!$B:$AS,1,FALSE)</f>
        <v>Pessoal</v>
      </c>
    </row>
    <row r="13498" spans="1:12" x14ac:dyDescent="0.3">
      <c r="A13498" s="82" t="str">
        <f t="shared" si="422"/>
        <v>2019</v>
      </c>
      <c r="B13498" s="260" t="s">
        <v>2228</v>
      </c>
      <c r="C13498" s="261" t="s">
        <v>138</v>
      </c>
      <c r="D13498" s="74" t="str">
        <f t="shared" si="421"/>
        <v>mai/2019</v>
      </c>
      <c r="E13498" s="264">
        <v>43601</v>
      </c>
      <c r="F13498" s="260">
        <v>6523</v>
      </c>
      <c r="G13498" s="260" t="s">
        <v>2229</v>
      </c>
      <c r="H13498" s="265" t="s">
        <v>2974</v>
      </c>
      <c r="I13498" s="265" t="s">
        <v>151</v>
      </c>
      <c r="J13498" s="265">
        <v>-620</v>
      </c>
      <c r="K13498" s="83" t="str">
        <f>IFERROR(IFERROR(VLOOKUP(I13498,'DE-PARA'!B:D,3,0),VLOOKUP(I13498,'DE-PARA'!C:D,2,0)),"NÃO ENCONTRADO")</f>
        <v>Concessionárias (água, luz e telefone)</v>
      </c>
      <c r="L13498" s="50" t="str">
        <f>VLOOKUP(K13498,'Base -Receita-Despesa'!$B:$AS,1,FALSE)</f>
        <v>Concessionárias (água, luz e telefone)</v>
      </c>
    </row>
    <row r="13499" spans="1:12" x14ac:dyDescent="0.3">
      <c r="A13499" s="82" t="str">
        <f t="shared" si="422"/>
        <v>2019</v>
      </c>
      <c r="B13499" s="260" t="s">
        <v>2228</v>
      </c>
      <c r="C13499" s="261" t="s">
        <v>138</v>
      </c>
      <c r="D13499" s="74" t="str">
        <f t="shared" si="421"/>
        <v>mai/2019</v>
      </c>
      <c r="E13499" s="264">
        <v>43601</v>
      </c>
      <c r="F13499" s="260" t="s">
        <v>1261</v>
      </c>
      <c r="G13499" s="260" t="s">
        <v>2229</v>
      </c>
      <c r="H13499" s="265" t="s">
        <v>2250</v>
      </c>
      <c r="I13499" s="265" t="s">
        <v>135</v>
      </c>
      <c r="J13499" s="265">
        <v>-9.5</v>
      </c>
      <c r="K13499" s="83" t="str">
        <f>IFERROR(IFERROR(VLOOKUP(I13499,'DE-PARA'!B:D,3,0),VLOOKUP(I13499,'DE-PARA'!C:D,2,0)),"NÃO ENCONTRADO")</f>
        <v>Outras Saídas</v>
      </c>
      <c r="L13499" s="50" t="str">
        <f>VLOOKUP(K13499,'Base -Receita-Despesa'!$B:$AS,1,FALSE)</f>
        <v>Outras Saídas</v>
      </c>
    </row>
    <row r="13500" spans="1:12" x14ac:dyDescent="0.3">
      <c r="A13500" s="82" t="str">
        <f t="shared" si="422"/>
        <v>2019</v>
      </c>
      <c r="B13500" s="260" t="s">
        <v>2228</v>
      </c>
      <c r="C13500" s="261" t="s">
        <v>138</v>
      </c>
      <c r="D13500" s="74" t="str">
        <f t="shared" si="421"/>
        <v>mai/2019</v>
      </c>
      <c r="E13500" s="264">
        <v>43601</v>
      </c>
      <c r="F13500" s="260" t="s">
        <v>1261</v>
      </c>
      <c r="G13500" s="260" t="s">
        <v>2229</v>
      </c>
      <c r="H13500" s="265" t="s">
        <v>2250</v>
      </c>
      <c r="I13500" s="265" t="s">
        <v>135</v>
      </c>
      <c r="J13500" s="265">
        <v>-9.5</v>
      </c>
      <c r="K13500" s="83" t="str">
        <f>IFERROR(IFERROR(VLOOKUP(I13500,'DE-PARA'!B:D,3,0),VLOOKUP(I13500,'DE-PARA'!C:D,2,0)),"NÃO ENCONTRADO")</f>
        <v>Outras Saídas</v>
      </c>
      <c r="L13500" s="50" t="str">
        <f>VLOOKUP(K13500,'Base -Receita-Despesa'!$B:$AS,1,FALSE)</f>
        <v>Outras Saídas</v>
      </c>
    </row>
    <row r="13501" spans="1:12" x14ac:dyDescent="0.3">
      <c r="A13501" s="82" t="str">
        <f t="shared" si="422"/>
        <v>2019</v>
      </c>
      <c r="B13501" s="260" t="s">
        <v>2228</v>
      </c>
      <c r="C13501" s="261" t="s">
        <v>138</v>
      </c>
      <c r="D13501" s="74" t="str">
        <f t="shared" si="421"/>
        <v>mai/2019</v>
      </c>
      <c r="E13501" s="264">
        <v>43602</v>
      </c>
      <c r="F13501" s="260">
        <v>286879234</v>
      </c>
      <c r="G13501" s="260" t="s">
        <v>2229</v>
      </c>
      <c r="H13501" s="265" t="s">
        <v>2784</v>
      </c>
      <c r="I13501" s="265" t="s">
        <v>164</v>
      </c>
      <c r="J13501" s="265">
        <v>-45.79</v>
      </c>
      <c r="K13501" s="83" t="str">
        <f>IFERROR(IFERROR(VLOOKUP(I13501,'DE-PARA'!B:D,3,0),VLOOKUP(I13501,'DE-PARA'!C:D,2,0)),"NÃO ENCONTRADO")</f>
        <v>Concessionárias (água, luz e telefone)</v>
      </c>
      <c r="L13501" s="50" t="str">
        <f>VLOOKUP(K13501,'Base -Receita-Despesa'!$B:$AS,1,FALSE)</f>
        <v>Concessionárias (água, luz e telefone)</v>
      </c>
    </row>
    <row r="13502" spans="1:12" x14ac:dyDescent="0.3">
      <c r="A13502" s="82" t="str">
        <f t="shared" si="422"/>
        <v>2019</v>
      </c>
      <c r="B13502" s="260" t="s">
        <v>2228</v>
      </c>
      <c r="C13502" s="261" t="s">
        <v>138</v>
      </c>
      <c r="D13502" s="74" t="str">
        <f t="shared" si="421"/>
        <v>mai/2019</v>
      </c>
      <c r="E13502" s="264">
        <v>43602</v>
      </c>
      <c r="F13502" s="260">
        <v>195</v>
      </c>
      <c r="G13502" s="260" t="s">
        <v>2229</v>
      </c>
      <c r="H13502" s="265" t="s">
        <v>212</v>
      </c>
      <c r="I13502" s="265" t="s">
        <v>213</v>
      </c>
      <c r="J13502" s="266">
        <v>-7000</v>
      </c>
      <c r="K13502" s="83" t="str">
        <f>IFERROR(IFERROR(VLOOKUP(I13502,'DE-PARA'!B:D,3,0),VLOOKUP(I13502,'DE-PARA'!C:D,2,0)),"NÃO ENCONTRADO")</f>
        <v>Serviços</v>
      </c>
      <c r="L13502" s="50" t="str">
        <f>VLOOKUP(K13502,'Base -Receita-Despesa'!$B:$AS,1,FALSE)</f>
        <v>Serviços</v>
      </c>
    </row>
    <row r="13503" spans="1:12" x14ac:dyDescent="0.3">
      <c r="A13503" s="82" t="str">
        <f t="shared" si="422"/>
        <v>2019</v>
      </c>
      <c r="B13503" s="260" t="s">
        <v>2228</v>
      </c>
      <c r="C13503" s="261" t="s">
        <v>138</v>
      </c>
      <c r="D13503" s="74" t="str">
        <f t="shared" si="421"/>
        <v>mai/2019</v>
      </c>
      <c r="E13503" s="264">
        <v>43602</v>
      </c>
      <c r="F13503" s="260">
        <v>61</v>
      </c>
      <c r="G13503" s="260" t="s">
        <v>2229</v>
      </c>
      <c r="H13503" s="265" t="s">
        <v>2353</v>
      </c>
      <c r="I13503" s="265" t="s">
        <v>188</v>
      </c>
      <c r="J13503" s="266">
        <v>-12165</v>
      </c>
      <c r="K13503" s="83" t="str">
        <f>IFERROR(IFERROR(VLOOKUP(I13503,'DE-PARA'!B:D,3,0),VLOOKUP(I13503,'DE-PARA'!C:D,2,0)),"NÃO ENCONTRADO")</f>
        <v>Serviços</v>
      </c>
      <c r="L13503" s="50" t="str">
        <f>VLOOKUP(K13503,'Base -Receita-Despesa'!$B:$AS,1,FALSE)</f>
        <v>Serviços</v>
      </c>
    </row>
    <row r="13504" spans="1:12" x14ac:dyDescent="0.3">
      <c r="A13504" s="82" t="str">
        <f t="shared" si="422"/>
        <v>2019</v>
      </c>
      <c r="B13504" s="260" t="s">
        <v>2228</v>
      </c>
      <c r="C13504" s="261" t="s">
        <v>138</v>
      </c>
      <c r="D13504" s="74" t="str">
        <f t="shared" si="421"/>
        <v>mai/2019</v>
      </c>
      <c r="E13504" s="264">
        <v>43602</v>
      </c>
      <c r="F13504" s="260" t="s">
        <v>4526</v>
      </c>
      <c r="G13504" s="260" t="s">
        <v>2229</v>
      </c>
      <c r="H13504" s="265" t="s">
        <v>4527</v>
      </c>
      <c r="I13504" s="265" t="s">
        <v>128</v>
      </c>
      <c r="J13504" s="266">
        <v>-29145.02</v>
      </c>
      <c r="K13504" s="83" t="str">
        <f>IFERROR(IFERROR(VLOOKUP(I13504,'DE-PARA'!B:D,3,0),VLOOKUP(I13504,'DE-PARA'!C:D,2,0)),"NÃO ENCONTRADO")</f>
        <v>Encargos sobre Folha de Pagamento</v>
      </c>
      <c r="L13504" s="50" t="str">
        <f>VLOOKUP(K13504,'Base -Receita-Despesa'!$B:$AS,1,FALSE)</f>
        <v>Encargos sobre Folha de Pagamento</v>
      </c>
    </row>
    <row r="13505" spans="1:12" x14ac:dyDescent="0.3">
      <c r="A13505" s="82" t="str">
        <f t="shared" si="422"/>
        <v>2019</v>
      </c>
      <c r="B13505" s="260" t="s">
        <v>2228</v>
      </c>
      <c r="C13505" s="261" t="s">
        <v>138</v>
      </c>
      <c r="D13505" s="74" t="str">
        <f t="shared" si="421"/>
        <v>mai/2019</v>
      </c>
      <c r="E13505" s="264">
        <v>43602</v>
      </c>
      <c r="F13505" s="260" t="s">
        <v>4526</v>
      </c>
      <c r="G13505" s="260" t="s">
        <v>2229</v>
      </c>
      <c r="H13505" s="265" t="s">
        <v>4527</v>
      </c>
      <c r="I13505" s="265" t="s">
        <v>562</v>
      </c>
      <c r="J13505" s="266">
        <v>-1602.98</v>
      </c>
      <c r="K13505" s="83" t="str">
        <f>IFERROR(IFERROR(VLOOKUP(I13505,'DE-PARA'!B:D,3,0),VLOOKUP(I13505,'DE-PARA'!C:D,2,0)),"NÃO ENCONTRADO")</f>
        <v>Outras Saídas</v>
      </c>
      <c r="L13505" s="50" t="str">
        <f>VLOOKUP(K13505,'Base -Receita-Despesa'!$B:$AS,1,FALSE)</f>
        <v>Outras Saídas</v>
      </c>
    </row>
    <row r="13506" spans="1:12" x14ac:dyDescent="0.3">
      <c r="A13506" s="82" t="str">
        <f t="shared" si="422"/>
        <v>2019</v>
      </c>
      <c r="B13506" s="260" t="s">
        <v>2228</v>
      </c>
      <c r="C13506" s="261" t="s">
        <v>138</v>
      </c>
      <c r="D13506" s="74" t="str">
        <f t="shared" si="421"/>
        <v>mai/2019</v>
      </c>
      <c r="E13506" s="264">
        <v>43602</v>
      </c>
      <c r="F13506" s="260">
        <v>24</v>
      </c>
      <c r="G13506" s="260" t="s">
        <v>2229</v>
      </c>
      <c r="H13506" s="265" t="s">
        <v>3533</v>
      </c>
      <c r="I13506" s="265" t="s">
        <v>119</v>
      </c>
      <c r="J13506" s="266">
        <v>-46204.46</v>
      </c>
      <c r="K13506" s="83" t="str">
        <f>IFERROR(IFERROR(VLOOKUP(I13506,'DE-PARA'!B:D,3,0),VLOOKUP(I13506,'DE-PARA'!C:D,2,0)),"NÃO ENCONTRADO")</f>
        <v>Serviços</v>
      </c>
      <c r="L13506" s="50" t="str">
        <f>VLOOKUP(K13506,'Base -Receita-Despesa'!$B:$AS,1,FALSE)</f>
        <v>Serviços</v>
      </c>
    </row>
    <row r="13507" spans="1:12" x14ac:dyDescent="0.3">
      <c r="A13507" s="82" t="str">
        <f t="shared" si="422"/>
        <v>2019</v>
      </c>
      <c r="B13507" s="260" t="s">
        <v>2228</v>
      </c>
      <c r="C13507" s="261" t="s">
        <v>138</v>
      </c>
      <c r="D13507" s="74" t="str">
        <f t="shared" si="421"/>
        <v>mai/2019</v>
      </c>
      <c r="E13507" s="264">
        <v>43602</v>
      </c>
      <c r="F13507" s="260">
        <v>42</v>
      </c>
      <c r="G13507" s="260" t="s">
        <v>2229</v>
      </c>
      <c r="H13507" s="265" t="s">
        <v>3189</v>
      </c>
      <c r="I13507" s="265" t="s">
        <v>2176</v>
      </c>
      <c r="J13507" s="266">
        <v>-200000</v>
      </c>
      <c r="K13507" s="83" t="str">
        <f>IFERROR(IFERROR(VLOOKUP(I13507,'DE-PARA'!B:D,3,0),VLOOKUP(I13507,'DE-PARA'!C:D,2,0)),"NÃO ENCONTRADO")</f>
        <v>Pessoal</v>
      </c>
      <c r="L13507" s="50" t="str">
        <f>VLOOKUP(K13507,'Base -Receita-Despesa'!$B:$AS,1,FALSE)</f>
        <v>Pessoal</v>
      </c>
    </row>
    <row r="13508" spans="1:12" x14ac:dyDescent="0.3">
      <c r="A13508" s="82" t="str">
        <f t="shared" si="422"/>
        <v>2019</v>
      </c>
      <c r="B13508" s="260" t="s">
        <v>2228</v>
      </c>
      <c r="C13508" s="261" t="s">
        <v>138</v>
      </c>
      <c r="D13508" s="74" t="str">
        <f t="shared" ref="D13508:D13571" si="423">TEXT(E13508,"mmm/aaaa")</f>
        <v>mai/2019</v>
      </c>
      <c r="E13508" s="264">
        <v>43602</v>
      </c>
      <c r="F13508" s="260">
        <v>1011</v>
      </c>
      <c r="G13508" s="260" t="s">
        <v>2229</v>
      </c>
      <c r="H13508" s="265" t="s">
        <v>4528</v>
      </c>
      <c r="I13508" s="265" t="s">
        <v>2182</v>
      </c>
      <c r="J13508" s="266">
        <v>-1016.78</v>
      </c>
      <c r="K13508" s="83" t="str">
        <f>IFERROR(IFERROR(VLOOKUP(I13508,'DE-PARA'!B:D,3,0),VLOOKUP(I13508,'DE-PARA'!C:D,2,0)),"NÃO ENCONTRADO")</f>
        <v>Materiais</v>
      </c>
      <c r="L13508" s="50" t="str">
        <f>VLOOKUP(K13508,'Base -Receita-Despesa'!$B:$AS,1,FALSE)</f>
        <v>Materiais</v>
      </c>
    </row>
    <row r="13509" spans="1:12" x14ac:dyDescent="0.3">
      <c r="A13509" s="82" t="str">
        <f t="shared" si="422"/>
        <v>2019</v>
      </c>
      <c r="B13509" s="260" t="s">
        <v>2228</v>
      </c>
      <c r="C13509" s="261" t="s">
        <v>138</v>
      </c>
      <c r="D13509" s="74" t="str">
        <f t="shared" si="423"/>
        <v>mai/2019</v>
      </c>
      <c r="E13509" s="264">
        <v>43602</v>
      </c>
      <c r="F13509" s="260">
        <v>173</v>
      </c>
      <c r="G13509" s="260" t="s">
        <v>2229</v>
      </c>
      <c r="H13509" s="265" t="s">
        <v>2344</v>
      </c>
      <c r="I13509" s="265" t="s">
        <v>2210</v>
      </c>
      <c r="J13509" s="266">
        <v>-14750</v>
      </c>
      <c r="K13509" s="83" t="str">
        <f>IFERROR(IFERROR(VLOOKUP(I13509,'DE-PARA'!B:D,3,0),VLOOKUP(I13509,'DE-PARA'!C:D,2,0)),"NÃO ENCONTRADO")</f>
        <v>Serviços</v>
      </c>
      <c r="L13509" s="50" t="str">
        <f>VLOOKUP(K13509,'Base -Receita-Despesa'!$B:$AS,1,FALSE)</f>
        <v>Serviços</v>
      </c>
    </row>
    <row r="13510" spans="1:12" x14ac:dyDescent="0.3">
      <c r="A13510" s="82" t="str">
        <f t="shared" si="422"/>
        <v>2019</v>
      </c>
      <c r="B13510" s="260" t="s">
        <v>2228</v>
      </c>
      <c r="C13510" s="261" t="s">
        <v>138</v>
      </c>
      <c r="D13510" s="74" t="str">
        <f t="shared" si="423"/>
        <v>mai/2019</v>
      </c>
      <c r="E13510" s="264">
        <v>43602</v>
      </c>
      <c r="F13510" s="260">
        <v>3902618</v>
      </c>
      <c r="G13510" s="260" t="s">
        <v>2229</v>
      </c>
      <c r="H13510" s="265" t="s">
        <v>1638</v>
      </c>
      <c r="I13510" s="265" t="s">
        <v>151</v>
      </c>
      <c r="J13510" s="266">
        <v>-2973.17</v>
      </c>
      <c r="K13510" s="83" t="str">
        <f>IFERROR(IFERROR(VLOOKUP(I13510,'DE-PARA'!B:D,3,0),VLOOKUP(I13510,'DE-PARA'!C:D,2,0)),"NÃO ENCONTRADO")</f>
        <v>Concessionárias (água, luz e telefone)</v>
      </c>
      <c r="L13510" s="50" t="str">
        <f>VLOOKUP(K13510,'Base -Receita-Despesa'!$B:$AS,1,FALSE)</f>
        <v>Concessionárias (água, luz e telefone)</v>
      </c>
    </row>
    <row r="13511" spans="1:12" x14ac:dyDescent="0.3">
      <c r="A13511" s="82" t="str">
        <f t="shared" si="422"/>
        <v>2019</v>
      </c>
      <c r="B13511" s="260" t="s">
        <v>2228</v>
      </c>
      <c r="C13511" s="261" t="s">
        <v>138</v>
      </c>
      <c r="D13511" s="74" t="str">
        <f t="shared" si="423"/>
        <v>mai/2019</v>
      </c>
      <c r="E13511" s="264">
        <v>43602</v>
      </c>
      <c r="F13511" s="260">
        <v>3902617</v>
      </c>
      <c r="G13511" s="260" t="s">
        <v>2229</v>
      </c>
      <c r="H13511" s="265" t="s">
        <v>1638</v>
      </c>
      <c r="I13511" s="265" t="s">
        <v>151</v>
      </c>
      <c r="J13511" s="265">
        <v>-794.18</v>
      </c>
      <c r="K13511" s="83" t="str">
        <f>IFERROR(IFERROR(VLOOKUP(I13511,'DE-PARA'!B:D,3,0),VLOOKUP(I13511,'DE-PARA'!C:D,2,0)),"NÃO ENCONTRADO")</f>
        <v>Concessionárias (água, luz e telefone)</v>
      </c>
      <c r="L13511" s="50" t="str">
        <f>VLOOKUP(K13511,'Base -Receita-Despesa'!$B:$AS,1,FALSE)</f>
        <v>Concessionárias (água, luz e telefone)</v>
      </c>
    </row>
    <row r="13512" spans="1:12" x14ac:dyDescent="0.3">
      <c r="A13512" s="82" t="str">
        <f t="shared" si="422"/>
        <v>2019</v>
      </c>
      <c r="B13512" s="260" t="s">
        <v>2228</v>
      </c>
      <c r="C13512" s="261" t="s">
        <v>138</v>
      </c>
      <c r="D13512" s="74" t="str">
        <f t="shared" si="423"/>
        <v>mai/2019</v>
      </c>
      <c r="E13512" s="264">
        <v>43602</v>
      </c>
      <c r="F13512" s="260">
        <v>19905</v>
      </c>
      <c r="G13512" s="260" t="s">
        <v>2229</v>
      </c>
      <c r="H13512" s="265" t="s">
        <v>2370</v>
      </c>
      <c r="I13512" s="265" t="s">
        <v>145</v>
      </c>
      <c r="J13512" s="266">
        <v>-4996.57</v>
      </c>
      <c r="K13512" s="83" t="str">
        <f>IFERROR(IFERROR(VLOOKUP(I13512,'DE-PARA'!B:D,3,0),VLOOKUP(I13512,'DE-PARA'!C:D,2,0)),"NÃO ENCONTRADO")</f>
        <v>Serviços</v>
      </c>
      <c r="L13512" s="50" t="str">
        <f>VLOOKUP(K13512,'Base -Receita-Despesa'!$B:$AS,1,FALSE)</f>
        <v>Serviços</v>
      </c>
    </row>
    <row r="13513" spans="1:12" x14ac:dyDescent="0.3">
      <c r="A13513" s="82" t="str">
        <f t="shared" si="422"/>
        <v>2019</v>
      </c>
      <c r="B13513" s="260" t="s">
        <v>2228</v>
      </c>
      <c r="C13513" s="261" t="s">
        <v>138</v>
      </c>
      <c r="D13513" s="74" t="str">
        <f t="shared" si="423"/>
        <v>mai/2019</v>
      </c>
      <c r="E13513" s="264">
        <v>43602</v>
      </c>
      <c r="F13513" s="260" t="s">
        <v>1070</v>
      </c>
      <c r="G13513" s="260" t="s">
        <v>2229</v>
      </c>
      <c r="H13513" s="265" t="s">
        <v>1071</v>
      </c>
      <c r="I13513" s="265" t="s">
        <v>2237</v>
      </c>
      <c r="J13513" s="266">
        <v>331995.83</v>
      </c>
      <c r="K13513" s="83" t="str">
        <f>IFERROR(IFERROR(VLOOKUP(I13513,'DE-PARA'!B:D,3,0),VLOOKUP(I13513,'DE-PARA'!C:D,2,0)),"NÃO ENCONTRADO")</f>
        <v>Entrada Conta Aplicação (+)</v>
      </c>
      <c r="L13513" s="50" t="str">
        <f>VLOOKUP(K13513,'Base -Receita-Despesa'!$B:$AS,1,FALSE)</f>
        <v>ENTRADA CONTA APLICAÇÃO (+)</v>
      </c>
    </row>
    <row r="13514" spans="1:12" x14ac:dyDescent="0.3">
      <c r="A13514" s="82" t="str">
        <f t="shared" si="422"/>
        <v>2019</v>
      </c>
      <c r="B13514" s="260" t="s">
        <v>2228</v>
      </c>
      <c r="C13514" s="261" t="s">
        <v>138</v>
      </c>
      <c r="D13514" s="74" t="str">
        <f t="shared" si="423"/>
        <v>mai/2019</v>
      </c>
      <c r="E13514" s="264">
        <v>43602</v>
      </c>
      <c r="F13514" s="260">
        <v>287535842</v>
      </c>
      <c r="G13514" s="260" t="s">
        <v>2229</v>
      </c>
      <c r="H13514" s="265" t="s">
        <v>4529</v>
      </c>
      <c r="I13514" s="265" t="s">
        <v>155</v>
      </c>
      <c r="J13514" s="266">
        <v>-4694.12</v>
      </c>
      <c r="K13514" s="83" t="str">
        <f>IFERROR(IFERROR(VLOOKUP(I13514,'DE-PARA'!B:D,3,0),VLOOKUP(I13514,'DE-PARA'!C:D,2,0)),"NÃO ENCONTRADO")</f>
        <v>Concessionárias (água, luz e telefone)</v>
      </c>
      <c r="L13514" s="50" t="str">
        <f>VLOOKUP(K13514,'Base -Receita-Despesa'!$B:$AS,1,FALSE)</f>
        <v>Concessionárias (água, luz e telefone)</v>
      </c>
    </row>
    <row r="13515" spans="1:12" x14ac:dyDescent="0.3">
      <c r="A13515" s="82" t="str">
        <f t="shared" si="422"/>
        <v>2019</v>
      </c>
      <c r="B13515" s="260" t="s">
        <v>2228</v>
      </c>
      <c r="C13515" s="261" t="s">
        <v>138</v>
      </c>
      <c r="D13515" s="74" t="str">
        <f t="shared" si="423"/>
        <v>mai/2019</v>
      </c>
      <c r="E13515" s="264">
        <v>43602</v>
      </c>
      <c r="F13515" s="260">
        <v>287535842</v>
      </c>
      <c r="G13515" s="260" t="s">
        <v>2229</v>
      </c>
      <c r="H13515" s="265" t="s">
        <v>4529</v>
      </c>
      <c r="I13515" s="265" t="s">
        <v>562</v>
      </c>
      <c r="J13515" s="265">
        <v>-90.16</v>
      </c>
      <c r="K13515" s="83" t="str">
        <f>IFERROR(IFERROR(VLOOKUP(I13515,'DE-PARA'!B:D,3,0),VLOOKUP(I13515,'DE-PARA'!C:D,2,0)),"NÃO ENCONTRADO")</f>
        <v>Outras Saídas</v>
      </c>
      <c r="L13515" s="50" t="str">
        <f>VLOOKUP(K13515,'Base -Receita-Despesa'!$B:$AS,1,FALSE)</f>
        <v>Outras Saídas</v>
      </c>
    </row>
    <row r="13516" spans="1:12" x14ac:dyDescent="0.3">
      <c r="A13516" s="82" t="str">
        <f t="shared" si="422"/>
        <v>2019</v>
      </c>
      <c r="B13516" s="260" t="s">
        <v>2228</v>
      </c>
      <c r="C13516" s="261" t="s">
        <v>138</v>
      </c>
      <c r="D13516" s="74" t="str">
        <f t="shared" si="423"/>
        <v>mai/2019</v>
      </c>
      <c r="E13516" s="264">
        <v>43602</v>
      </c>
      <c r="F13516" s="260">
        <v>364</v>
      </c>
      <c r="G13516" s="260" t="s">
        <v>2229</v>
      </c>
      <c r="H13516" s="265" t="s">
        <v>2395</v>
      </c>
      <c r="I13516" s="265" t="s">
        <v>215</v>
      </c>
      <c r="J13516" s="266">
        <v>-12500</v>
      </c>
      <c r="K13516" s="83" t="str">
        <f>IFERROR(IFERROR(VLOOKUP(I13516,'DE-PARA'!B:D,3,0),VLOOKUP(I13516,'DE-PARA'!C:D,2,0)),"NÃO ENCONTRADO")</f>
        <v>Serviços</v>
      </c>
      <c r="L13516" s="50" t="str">
        <f>VLOOKUP(K13516,'Base -Receita-Despesa'!$B:$AS,1,FALSE)</f>
        <v>Serviços</v>
      </c>
    </row>
    <row r="13517" spans="1:12" x14ac:dyDescent="0.3">
      <c r="A13517" s="82" t="str">
        <f t="shared" si="422"/>
        <v>2019</v>
      </c>
      <c r="B13517" s="260" t="s">
        <v>2228</v>
      </c>
      <c r="C13517" s="261" t="s">
        <v>138</v>
      </c>
      <c r="D13517" s="74" t="str">
        <f t="shared" si="423"/>
        <v>mai/2019</v>
      </c>
      <c r="E13517" s="264">
        <v>43602</v>
      </c>
      <c r="F13517" s="260" t="s">
        <v>1261</v>
      </c>
      <c r="G13517" s="260" t="s">
        <v>2229</v>
      </c>
      <c r="H13517" s="265" t="s">
        <v>2250</v>
      </c>
      <c r="I13517" s="265" t="s">
        <v>135</v>
      </c>
      <c r="J13517" s="265">
        <v>-9.5</v>
      </c>
      <c r="K13517" s="83" t="str">
        <f>IFERROR(IFERROR(VLOOKUP(I13517,'DE-PARA'!B:D,3,0),VLOOKUP(I13517,'DE-PARA'!C:D,2,0)),"NÃO ENCONTRADO")</f>
        <v>Outras Saídas</v>
      </c>
      <c r="L13517" s="50" t="str">
        <f>VLOOKUP(K13517,'Base -Receita-Despesa'!$B:$AS,1,FALSE)</f>
        <v>Outras Saídas</v>
      </c>
    </row>
    <row r="13518" spans="1:12" x14ac:dyDescent="0.3">
      <c r="A13518" s="82" t="str">
        <f t="shared" si="422"/>
        <v>2019</v>
      </c>
      <c r="B13518" s="260" t="s">
        <v>2228</v>
      </c>
      <c r="C13518" s="261" t="s">
        <v>138</v>
      </c>
      <c r="D13518" s="74" t="str">
        <f t="shared" si="423"/>
        <v>mai/2019</v>
      </c>
      <c r="E13518" s="264">
        <v>43602</v>
      </c>
      <c r="F13518" s="260" t="s">
        <v>1261</v>
      </c>
      <c r="G13518" s="260" t="s">
        <v>2229</v>
      </c>
      <c r="H13518" s="265" t="s">
        <v>2250</v>
      </c>
      <c r="I13518" s="265" t="s">
        <v>135</v>
      </c>
      <c r="J13518" s="265">
        <v>-9.5</v>
      </c>
      <c r="K13518" s="83" t="str">
        <f>IFERROR(IFERROR(VLOOKUP(I13518,'DE-PARA'!B:D,3,0),VLOOKUP(I13518,'DE-PARA'!C:D,2,0)),"NÃO ENCONTRADO")</f>
        <v>Outras Saídas</v>
      </c>
      <c r="L13518" s="50" t="str">
        <f>VLOOKUP(K13518,'Base -Receita-Despesa'!$B:$AS,1,FALSE)</f>
        <v>Outras Saídas</v>
      </c>
    </row>
    <row r="13519" spans="1:12" x14ac:dyDescent="0.3">
      <c r="A13519" s="82" t="str">
        <f t="shared" si="422"/>
        <v>2019</v>
      </c>
      <c r="B13519" s="260" t="s">
        <v>2228</v>
      </c>
      <c r="C13519" s="261" t="s">
        <v>138</v>
      </c>
      <c r="D13519" s="74" t="str">
        <f t="shared" si="423"/>
        <v>mai/2019</v>
      </c>
      <c r="E13519" s="264">
        <v>43602</v>
      </c>
      <c r="F13519" s="260" t="s">
        <v>1261</v>
      </c>
      <c r="G13519" s="260" t="s">
        <v>2229</v>
      </c>
      <c r="H13519" s="265" t="s">
        <v>2250</v>
      </c>
      <c r="I13519" s="265" t="s">
        <v>135</v>
      </c>
      <c r="J13519" s="265">
        <v>-9.5</v>
      </c>
      <c r="K13519" s="83" t="str">
        <f>IFERROR(IFERROR(VLOOKUP(I13519,'DE-PARA'!B:D,3,0),VLOOKUP(I13519,'DE-PARA'!C:D,2,0)),"NÃO ENCONTRADO")</f>
        <v>Outras Saídas</v>
      </c>
      <c r="L13519" s="50" t="str">
        <f>VLOOKUP(K13519,'Base -Receita-Despesa'!$B:$AS,1,FALSE)</f>
        <v>Outras Saídas</v>
      </c>
    </row>
    <row r="13520" spans="1:12" x14ac:dyDescent="0.3">
      <c r="A13520" s="82" t="str">
        <f t="shared" si="422"/>
        <v>2019</v>
      </c>
      <c r="B13520" s="260" t="s">
        <v>2228</v>
      </c>
      <c r="C13520" s="261" t="s">
        <v>138</v>
      </c>
      <c r="D13520" s="74" t="str">
        <f t="shared" si="423"/>
        <v>mai/2019</v>
      </c>
      <c r="E13520" s="264">
        <v>43602</v>
      </c>
      <c r="F13520" s="260" t="s">
        <v>1261</v>
      </c>
      <c r="G13520" s="260" t="s">
        <v>2229</v>
      </c>
      <c r="H13520" s="265" t="s">
        <v>2250</v>
      </c>
      <c r="I13520" s="265" t="s">
        <v>135</v>
      </c>
      <c r="J13520" s="265">
        <v>-9.5</v>
      </c>
      <c r="K13520" s="83" t="str">
        <f>IFERROR(IFERROR(VLOOKUP(I13520,'DE-PARA'!B:D,3,0),VLOOKUP(I13520,'DE-PARA'!C:D,2,0)),"NÃO ENCONTRADO")</f>
        <v>Outras Saídas</v>
      </c>
      <c r="L13520" s="50" t="str">
        <f>VLOOKUP(K13520,'Base -Receita-Despesa'!$B:$AS,1,FALSE)</f>
        <v>Outras Saídas</v>
      </c>
    </row>
    <row r="13521" spans="1:12" x14ac:dyDescent="0.3">
      <c r="A13521" s="82" t="str">
        <f t="shared" si="422"/>
        <v>2019</v>
      </c>
      <c r="B13521" s="260" t="s">
        <v>2228</v>
      </c>
      <c r="C13521" s="261" t="s">
        <v>138</v>
      </c>
      <c r="D13521" s="74" t="str">
        <f t="shared" si="423"/>
        <v>mai/2019</v>
      </c>
      <c r="E13521" s="264">
        <v>43602</v>
      </c>
      <c r="F13521" s="260" t="s">
        <v>1261</v>
      </c>
      <c r="G13521" s="260" t="s">
        <v>2229</v>
      </c>
      <c r="H13521" s="265" t="s">
        <v>2250</v>
      </c>
      <c r="I13521" s="265" t="s">
        <v>135</v>
      </c>
      <c r="J13521" s="265">
        <v>-9.5</v>
      </c>
      <c r="K13521" s="83" t="str">
        <f>IFERROR(IFERROR(VLOOKUP(I13521,'DE-PARA'!B:D,3,0),VLOOKUP(I13521,'DE-PARA'!C:D,2,0)),"NÃO ENCONTRADO")</f>
        <v>Outras Saídas</v>
      </c>
      <c r="L13521" s="50" t="str">
        <f>VLOOKUP(K13521,'Base -Receita-Despesa'!$B:$AS,1,FALSE)</f>
        <v>Outras Saídas</v>
      </c>
    </row>
    <row r="13522" spans="1:12" x14ac:dyDescent="0.3">
      <c r="A13522" s="82" t="str">
        <f t="shared" si="422"/>
        <v>2019</v>
      </c>
      <c r="B13522" s="260" t="s">
        <v>2228</v>
      </c>
      <c r="C13522" s="261" t="s">
        <v>138</v>
      </c>
      <c r="D13522" s="74" t="str">
        <f t="shared" si="423"/>
        <v>mai/2019</v>
      </c>
      <c r="E13522" s="264">
        <v>43602</v>
      </c>
      <c r="F13522" s="260" t="s">
        <v>1261</v>
      </c>
      <c r="G13522" s="260" t="s">
        <v>2229</v>
      </c>
      <c r="H13522" s="265" t="s">
        <v>2250</v>
      </c>
      <c r="I13522" s="265" t="s">
        <v>135</v>
      </c>
      <c r="J13522" s="265">
        <v>-9.5</v>
      </c>
      <c r="K13522" s="83" t="str">
        <f>IFERROR(IFERROR(VLOOKUP(I13522,'DE-PARA'!B:D,3,0),VLOOKUP(I13522,'DE-PARA'!C:D,2,0)),"NÃO ENCONTRADO")</f>
        <v>Outras Saídas</v>
      </c>
      <c r="L13522" s="50" t="str">
        <f>VLOOKUP(K13522,'Base -Receita-Despesa'!$B:$AS,1,FALSE)</f>
        <v>Outras Saídas</v>
      </c>
    </row>
    <row r="13523" spans="1:12" x14ac:dyDescent="0.3">
      <c r="A13523" s="82" t="str">
        <f t="shared" si="422"/>
        <v>2019</v>
      </c>
      <c r="B13523" s="260" t="s">
        <v>2228</v>
      </c>
      <c r="C13523" s="261" t="s">
        <v>138</v>
      </c>
      <c r="D13523" s="74" t="str">
        <f t="shared" si="423"/>
        <v>mai/2019</v>
      </c>
      <c r="E13523" s="264">
        <v>43602</v>
      </c>
      <c r="F13523" s="260" t="s">
        <v>1261</v>
      </c>
      <c r="G13523" s="260" t="s">
        <v>2229</v>
      </c>
      <c r="H13523" s="265" t="s">
        <v>2250</v>
      </c>
      <c r="I13523" s="265" t="s">
        <v>135</v>
      </c>
      <c r="J13523" s="265">
        <v>-9.5</v>
      </c>
      <c r="K13523" s="83" t="str">
        <f>IFERROR(IFERROR(VLOOKUP(I13523,'DE-PARA'!B:D,3,0),VLOOKUP(I13523,'DE-PARA'!C:D,2,0)),"NÃO ENCONTRADO")</f>
        <v>Outras Saídas</v>
      </c>
      <c r="L13523" s="50" t="str">
        <f>VLOOKUP(K13523,'Base -Receita-Despesa'!$B:$AS,1,FALSE)</f>
        <v>Outras Saídas</v>
      </c>
    </row>
    <row r="13524" spans="1:12" x14ac:dyDescent="0.3">
      <c r="A13524" s="82" t="str">
        <f t="shared" si="422"/>
        <v>2019</v>
      </c>
      <c r="B13524" s="260" t="s">
        <v>2228</v>
      </c>
      <c r="C13524" s="261" t="s">
        <v>138</v>
      </c>
      <c r="D13524" s="74" t="str">
        <f t="shared" si="423"/>
        <v>mai/2019</v>
      </c>
      <c r="E13524" s="264">
        <v>43602</v>
      </c>
      <c r="F13524" s="260" t="s">
        <v>1261</v>
      </c>
      <c r="G13524" s="260" t="s">
        <v>2229</v>
      </c>
      <c r="H13524" s="265" t="s">
        <v>2250</v>
      </c>
      <c r="I13524" s="265" t="s">
        <v>135</v>
      </c>
      <c r="J13524" s="265">
        <v>-9.5</v>
      </c>
      <c r="K13524" s="83" t="str">
        <f>IFERROR(IFERROR(VLOOKUP(I13524,'DE-PARA'!B:D,3,0),VLOOKUP(I13524,'DE-PARA'!C:D,2,0)),"NÃO ENCONTRADO")</f>
        <v>Outras Saídas</v>
      </c>
      <c r="L13524" s="50" t="str">
        <f>VLOOKUP(K13524,'Base -Receita-Despesa'!$B:$AS,1,FALSE)</f>
        <v>Outras Saídas</v>
      </c>
    </row>
    <row r="13525" spans="1:12" x14ac:dyDescent="0.3">
      <c r="A13525" s="82" t="str">
        <f t="shared" si="422"/>
        <v>2019</v>
      </c>
      <c r="B13525" s="260" t="s">
        <v>2228</v>
      </c>
      <c r="C13525" s="261" t="s">
        <v>138</v>
      </c>
      <c r="D13525" s="74" t="str">
        <f t="shared" si="423"/>
        <v>mai/2019</v>
      </c>
      <c r="E13525" s="264">
        <v>43602</v>
      </c>
      <c r="F13525" s="260" t="s">
        <v>1261</v>
      </c>
      <c r="G13525" s="260" t="s">
        <v>2229</v>
      </c>
      <c r="H13525" s="265" t="s">
        <v>2250</v>
      </c>
      <c r="I13525" s="265" t="s">
        <v>135</v>
      </c>
      <c r="J13525" s="265">
        <v>-110.7</v>
      </c>
      <c r="K13525" s="83" t="str">
        <f>IFERROR(IFERROR(VLOOKUP(I13525,'DE-PARA'!B:D,3,0),VLOOKUP(I13525,'DE-PARA'!C:D,2,0)),"NÃO ENCONTRADO")</f>
        <v>Outras Saídas</v>
      </c>
      <c r="L13525" s="50" t="str">
        <f>VLOOKUP(K13525,'Base -Receita-Despesa'!$B:$AS,1,FALSE)</f>
        <v>Outras Saídas</v>
      </c>
    </row>
    <row r="13526" spans="1:12" x14ac:dyDescent="0.3">
      <c r="A13526" s="82" t="str">
        <f t="shared" si="422"/>
        <v>2019</v>
      </c>
      <c r="B13526" s="260" t="s">
        <v>2228</v>
      </c>
      <c r="C13526" s="261" t="s">
        <v>138</v>
      </c>
      <c r="D13526" s="74" t="str">
        <f t="shared" si="423"/>
        <v>mai/2019</v>
      </c>
      <c r="E13526" s="264">
        <v>43605</v>
      </c>
      <c r="F13526" s="260">
        <v>201133</v>
      </c>
      <c r="G13526" s="260" t="s">
        <v>2229</v>
      </c>
      <c r="H13526" s="265" t="s">
        <v>4511</v>
      </c>
      <c r="I13526" s="265" t="s">
        <v>2181</v>
      </c>
      <c r="J13526" s="266">
        <v>-1392.49</v>
      </c>
      <c r="K13526" s="83" t="str">
        <f>IFERROR(IFERROR(VLOOKUP(I13526,'DE-PARA'!B:D,3,0),VLOOKUP(I13526,'DE-PARA'!C:D,2,0)),"NÃO ENCONTRADO")</f>
        <v>Materiais</v>
      </c>
      <c r="L13526" s="50" t="str">
        <f>VLOOKUP(K13526,'Base -Receita-Despesa'!$B:$AS,1,FALSE)</f>
        <v>Materiais</v>
      </c>
    </row>
    <row r="13527" spans="1:12" x14ac:dyDescent="0.3">
      <c r="A13527" s="82" t="str">
        <f t="shared" si="422"/>
        <v>2019</v>
      </c>
      <c r="B13527" s="260" t="s">
        <v>2228</v>
      </c>
      <c r="C13527" s="261" t="s">
        <v>138</v>
      </c>
      <c r="D13527" s="74" t="str">
        <f t="shared" si="423"/>
        <v>mai/2019</v>
      </c>
      <c r="E13527" s="264">
        <v>43605</v>
      </c>
      <c r="F13527" s="260">
        <v>201133</v>
      </c>
      <c r="G13527" s="260" t="s">
        <v>2229</v>
      </c>
      <c r="H13527" s="265" t="s">
        <v>4511</v>
      </c>
      <c r="I13527" s="265" t="s">
        <v>562</v>
      </c>
      <c r="J13527" s="265">
        <v>-89.4</v>
      </c>
      <c r="K13527" s="83" t="str">
        <f>IFERROR(IFERROR(VLOOKUP(I13527,'DE-PARA'!B:D,3,0),VLOOKUP(I13527,'DE-PARA'!C:D,2,0)),"NÃO ENCONTRADO")</f>
        <v>Outras Saídas</v>
      </c>
      <c r="L13527" s="50" t="str">
        <f>VLOOKUP(K13527,'Base -Receita-Despesa'!$B:$AS,1,FALSE)</f>
        <v>Outras Saídas</v>
      </c>
    </row>
    <row r="13528" spans="1:12" x14ac:dyDescent="0.3">
      <c r="A13528" s="82" t="str">
        <f t="shared" si="422"/>
        <v>2019</v>
      </c>
      <c r="B13528" s="260" t="s">
        <v>2228</v>
      </c>
      <c r="C13528" s="261" t="s">
        <v>138</v>
      </c>
      <c r="D13528" s="74" t="str">
        <f t="shared" si="423"/>
        <v>mai/2019</v>
      </c>
      <c r="E13528" s="264">
        <v>43605</v>
      </c>
      <c r="F13528" s="260">
        <v>22090</v>
      </c>
      <c r="G13528" s="260" t="s">
        <v>2229</v>
      </c>
      <c r="H13528" s="265" t="s">
        <v>4402</v>
      </c>
      <c r="I13528" s="265" t="s">
        <v>2183</v>
      </c>
      <c r="J13528" s="265">
        <v>-611.48</v>
      </c>
      <c r="K13528" s="83" t="str">
        <f>IFERROR(IFERROR(VLOOKUP(I13528,'DE-PARA'!B:D,3,0),VLOOKUP(I13528,'DE-PARA'!C:D,2,0)),"NÃO ENCONTRADO")</f>
        <v>Materiais</v>
      </c>
      <c r="L13528" s="50" t="str">
        <f>VLOOKUP(K13528,'Base -Receita-Despesa'!$B:$AS,1,FALSE)</f>
        <v>Materiais</v>
      </c>
    </row>
    <row r="13529" spans="1:12" x14ac:dyDescent="0.3">
      <c r="A13529" s="82" t="str">
        <f t="shared" si="422"/>
        <v>2019</v>
      </c>
      <c r="B13529" s="260" t="s">
        <v>2228</v>
      </c>
      <c r="C13529" s="261" t="s">
        <v>138</v>
      </c>
      <c r="D13529" s="74" t="str">
        <f t="shared" si="423"/>
        <v>mai/2019</v>
      </c>
      <c r="E13529" s="264">
        <v>43605</v>
      </c>
      <c r="F13529" s="260">
        <v>22090</v>
      </c>
      <c r="G13529" s="260" t="s">
        <v>2229</v>
      </c>
      <c r="H13529" s="265" t="s">
        <v>4402</v>
      </c>
      <c r="I13529" s="265" t="s">
        <v>562</v>
      </c>
      <c r="J13529" s="265">
        <v>-17.73</v>
      </c>
      <c r="K13529" s="83" t="str">
        <f>IFERROR(IFERROR(VLOOKUP(I13529,'DE-PARA'!B:D,3,0),VLOOKUP(I13529,'DE-PARA'!C:D,2,0)),"NÃO ENCONTRADO")</f>
        <v>Outras Saídas</v>
      </c>
      <c r="L13529" s="50" t="str">
        <f>VLOOKUP(K13529,'Base -Receita-Despesa'!$B:$AS,1,FALSE)</f>
        <v>Outras Saídas</v>
      </c>
    </row>
    <row r="13530" spans="1:12" x14ac:dyDescent="0.3">
      <c r="A13530" s="82" t="str">
        <f t="shared" si="422"/>
        <v>2019</v>
      </c>
      <c r="B13530" s="260" t="s">
        <v>2228</v>
      </c>
      <c r="C13530" s="261" t="s">
        <v>138</v>
      </c>
      <c r="D13530" s="74" t="str">
        <f t="shared" si="423"/>
        <v>mai/2019</v>
      </c>
      <c r="E13530" s="264">
        <v>43605</v>
      </c>
      <c r="F13530" s="260">
        <v>23640</v>
      </c>
      <c r="G13530" s="260" t="s">
        <v>2229</v>
      </c>
      <c r="H13530" s="265" t="s">
        <v>4407</v>
      </c>
      <c r="I13530" s="265" t="s">
        <v>2182</v>
      </c>
      <c r="J13530" s="266">
        <v>-2074.34</v>
      </c>
      <c r="K13530" s="83" t="str">
        <f>IFERROR(IFERROR(VLOOKUP(I13530,'DE-PARA'!B:D,3,0),VLOOKUP(I13530,'DE-PARA'!C:D,2,0)),"NÃO ENCONTRADO")</f>
        <v>Materiais</v>
      </c>
      <c r="L13530" s="50" t="str">
        <f>VLOOKUP(K13530,'Base -Receita-Despesa'!$B:$AS,1,FALSE)</f>
        <v>Materiais</v>
      </c>
    </row>
    <row r="13531" spans="1:12" x14ac:dyDescent="0.3">
      <c r="A13531" s="82" t="str">
        <f t="shared" si="422"/>
        <v>2019</v>
      </c>
      <c r="B13531" s="260" t="s">
        <v>2228</v>
      </c>
      <c r="C13531" s="261" t="s">
        <v>138</v>
      </c>
      <c r="D13531" s="74" t="str">
        <f t="shared" si="423"/>
        <v>mai/2019</v>
      </c>
      <c r="E13531" s="264">
        <v>43605</v>
      </c>
      <c r="F13531" s="260">
        <v>23640</v>
      </c>
      <c r="G13531" s="260" t="s">
        <v>2229</v>
      </c>
      <c r="H13531" s="265" t="s">
        <v>4407</v>
      </c>
      <c r="I13531" s="265" t="s">
        <v>562</v>
      </c>
      <c r="J13531" s="265">
        <v>-462.06</v>
      </c>
      <c r="K13531" s="83" t="str">
        <f>IFERROR(IFERROR(VLOOKUP(I13531,'DE-PARA'!B:D,3,0),VLOOKUP(I13531,'DE-PARA'!C:D,2,0)),"NÃO ENCONTRADO")</f>
        <v>Outras Saídas</v>
      </c>
      <c r="L13531" s="50" t="str">
        <f>VLOOKUP(K13531,'Base -Receita-Despesa'!$B:$AS,1,FALSE)</f>
        <v>Outras Saídas</v>
      </c>
    </row>
    <row r="13532" spans="1:12" x14ac:dyDescent="0.3">
      <c r="A13532" s="82" t="str">
        <f t="shared" si="422"/>
        <v>2019</v>
      </c>
      <c r="B13532" s="260" t="s">
        <v>2228</v>
      </c>
      <c r="C13532" s="261" t="s">
        <v>138</v>
      </c>
      <c r="D13532" s="74" t="str">
        <f t="shared" si="423"/>
        <v>mai/2019</v>
      </c>
      <c r="E13532" s="264">
        <v>43605</v>
      </c>
      <c r="F13532" s="260">
        <v>11271</v>
      </c>
      <c r="G13532" s="260" t="s">
        <v>2229</v>
      </c>
      <c r="H13532" s="265" t="s">
        <v>4468</v>
      </c>
      <c r="I13532" s="265" t="s">
        <v>2183</v>
      </c>
      <c r="J13532" s="265">
        <v>-155.55000000000001</v>
      </c>
      <c r="K13532" s="83" t="str">
        <f>IFERROR(IFERROR(VLOOKUP(I13532,'DE-PARA'!B:D,3,0),VLOOKUP(I13532,'DE-PARA'!C:D,2,0)),"NÃO ENCONTRADO")</f>
        <v>Materiais</v>
      </c>
      <c r="L13532" s="50" t="str">
        <f>VLOOKUP(K13532,'Base -Receita-Despesa'!$B:$AS,1,FALSE)</f>
        <v>Materiais</v>
      </c>
    </row>
    <row r="13533" spans="1:12" x14ac:dyDescent="0.3">
      <c r="A13533" s="82" t="str">
        <f t="shared" si="422"/>
        <v>2019</v>
      </c>
      <c r="B13533" s="260" t="s">
        <v>2228</v>
      </c>
      <c r="C13533" s="261" t="s">
        <v>138</v>
      </c>
      <c r="D13533" s="74" t="str">
        <f t="shared" si="423"/>
        <v>mai/2019</v>
      </c>
      <c r="E13533" s="264">
        <v>43605</v>
      </c>
      <c r="F13533" s="260">
        <v>42494</v>
      </c>
      <c r="G13533" s="260" t="s">
        <v>2229</v>
      </c>
      <c r="H13533" s="265" t="s">
        <v>3287</v>
      </c>
      <c r="I13533" s="265" t="s">
        <v>2182</v>
      </c>
      <c r="J13533" s="265">
        <v>-915</v>
      </c>
      <c r="K13533" s="83" t="str">
        <f>IFERROR(IFERROR(VLOOKUP(I13533,'DE-PARA'!B:D,3,0),VLOOKUP(I13533,'DE-PARA'!C:D,2,0)),"NÃO ENCONTRADO")</f>
        <v>Materiais</v>
      </c>
      <c r="L13533" s="50" t="str">
        <f>VLOOKUP(K13533,'Base -Receita-Despesa'!$B:$AS,1,FALSE)</f>
        <v>Materiais</v>
      </c>
    </row>
    <row r="13534" spans="1:12" x14ac:dyDescent="0.3">
      <c r="A13534" s="82" t="str">
        <f t="shared" si="422"/>
        <v>2019</v>
      </c>
      <c r="B13534" s="260" t="s">
        <v>2228</v>
      </c>
      <c r="C13534" s="261" t="s">
        <v>138</v>
      </c>
      <c r="D13534" s="74" t="str">
        <f t="shared" si="423"/>
        <v>mai/2019</v>
      </c>
      <c r="E13534" s="264">
        <v>43605</v>
      </c>
      <c r="F13534" s="260">
        <v>42604</v>
      </c>
      <c r="G13534" s="260" t="s">
        <v>2229</v>
      </c>
      <c r="H13534" s="265" t="s">
        <v>3287</v>
      </c>
      <c r="I13534" s="265" t="s">
        <v>2182</v>
      </c>
      <c r="J13534" s="265">
        <v>-760</v>
      </c>
      <c r="K13534" s="83" t="str">
        <f>IFERROR(IFERROR(VLOOKUP(I13534,'DE-PARA'!B:D,3,0),VLOOKUP(I13534,'DE-PARA'!C:D,2,0)),"NÃO ENCONTRADO")</f>
        <v>Materiais</v>
      </c>
      <c r="L13534" s="50" t="str">
        <f>VLOOKUP(K13534,'Base -Receita-Despesa'!$B:$AS,1,FALSE)</f>
        <v>Materiais</v>
      </c>
    </row>
    <row r="13535" spans="1:12" x14ac:dyDescent="0.3">
      <c r="A13535" s="82" t="str">
        <f t="shared" si="422"/>
        <v>2019</v>
      </c>
      <c r="B13535" s="260" t="s">
        <v>2228</v>
      </c>
      <c r="C13535" s="261" t="s">
        <v>138</v>
      </c>
      <c r="D13535" s="74" t="str">
        <f t="shared" si="423"/>
        <v>mai/2019</v>
      </c>
      <c r="E13535" s="264">
        <v>43605</v>
      </c>
      <c r="F13535" s="260">
        <v>8647</v>
      </c>
      <c r="G13535" s="260" t="s">
        <v>2229</v>
      </c>
      <c r="H13535" s="265" t="s">
        <v>4443</v>
      </c>
      <c r="I13535" s="265" t="s">
        <v>2182</v>
      </c>
      <c r="J13535" s="265">
        <v>-375</v>
      </c>
      <c r="K13535" s="83" t="str">
        <f>IFERROR(IFERROR(VLOOKUP(I13535,'DE-PARA'!B:D,3,0),VLOOKUP(I13535,'DE-PARA'!C:D,2,0)),"NÃO ENCONTRADO")</f>
        <v>Materiais</v>
      </c>
      <c r="L13535" s="50" t="str">
        <f>VLOOKUP(K13535,'Base -Receita-Despesa'!$B:$AS,1,FALSE)</f>
        <v>Materiais</v>
      </c>
    </row>
    <row r="13536" spans="1:12" x14ac:dyDescent="0.3">
      <c r="A13536" s="82" t="str">
        <f t="shared" si="422"/>
        <v>2019</v>
      </c>
      <c r="B13536" s="260" t="s">
        <v>2228</v>
      </c>
      <c r="C13536" s="261" t="s">
        <v>138</v>
      </c>
      <c r="D13536" s="74" t="str">
        <f t="shared" si="423"/>
        <v>mai/2019</v>
      </c>
      <c r="E13536" s="264">
        <v>43605</v>
      </c>
      <c r="F13536" s="260" t="s">
        <v>4523</v>
      </c>
      <c r="G13536" s="260" t="s">
        <v>2229</v>
      </c>
      <c r="H13536" s="265" t="s">
        <v>4524</v>
      </c>
      <c r="I13536" s="265" t="s">
        <v>128</v>
      </c>
      <c r="J13536" s="265">
        <v>-80.44</v>
      </c>
      <c r="K13536" s="83" t="str">
        <f>IFERROR(IFERROR(VLOOKUP(I13536,'DE-PARA'!B:D,3,0),VLOOKUP(I13536,'DE-PARA'!C:D,2,0)),"NÃO ENCONTRADO")</f>
        <v>Encargos sobre Folha de Pagamento</v>
      </c>
      <c r="L13536" s="50" t="str">
        <f>VLOOKUP(K13536,'Base -Receita-Despesa'!$B:$AS,1,FALSE)</f>
        <v>Encargos sobre Folha de Pagamento</v>
      </c>
    </row>
    <row r="13537" spans="1:12" x14ac:dyDescent="0.3">
      <c r="A13537" s="82" t="str">
        <f t="shared" si="422"/>
        <v>2019</v>
      </c>
      <c r="B13537" s="260" t="s">
        <v>2228</v>
      </c>
      <c r="C13537" s="261" t="s">
        <v>138</v>
      </c>
      <c r="D13537" s="74" t="str">
        <f t="shared" si="423"/>
        <v>mai/2019</v>
      </c>
      <c r="E13537" s="264">
        <v>43605</v>
      </c>
      <c r="F13537" s="260" t="s">
        <v>4530</v>
      </c>
      <c r="G13537" s="260" t="s">
        <v>2229</v>
      </c>
      <c r="H13537" s="265" t="s">
        <v>2845</v>
      </c>
      <c r="I13537" s="265" t="s">
        <v>846</v>
      </c>
      <c r="J13537" s="265">
        <v>-25</v>
      </c>
      <c r="K13537" s="83" t="str">
        <f>IFERROR(IFERROR(VLOOKUP(I13537,'DE-PARA'!B:D,3,0),VLOOKUP(I13537,'DE-PARA'!C:D,2,0)),"NÃO ENCONTRADO")</f>
        <v>Pessoal</v>
      </c>
      <c r="L13537" s="50" t="str">
        <f>VLOOKUP(K13537,'Base -Receita-Despesa'!$B:$AS,1,FALSE)</f>
        <v>Pessoal</v>
      </c>
    </row>
    <row r="13538" spans="1:12" x14ac:dyDescent="0.3">
      <c r="A13538" s="82" t="str">
        <f t="shared" si="422"/>
        <v>2019</v>
      </c>
      <c r="B13538" s="260" t="s">
        <v>2228</v>
      </c>
      <c r="C13538" s="261" t="s">
        <v>138</v>
      </c>
      <c r="D13538" s="74" t="str">
        <f t="shared" si="423"/>
        <v>mai/2019</v>
      </c>
      <c r="E13538" s="264">
        <v>43605</v>
      </c>
      <c r="F13538" s="260" t="s">
        <v>4517</v>
      </c>
      <c r="G13538" s="260" t="s">
        <v>2229</v>
      </c>
      <c r="H13538" s="265" t="s">
        <v>2359</v>
      </c>
      <c r="I13538" s="265" t="s">
        <v>2209</v>
      </c>
      <c r="J13538" s="265">
        <v>-303.16000000000003</v>
      </c>
      <c r="K13538" s="83" t="str">
        <f>IFERROR(IFERROR(VLOOKUP(I13538,'DE-PARA'!B:D,3,0),VLOOKUP(I13538,'DE-PARA'!C:D,2,0)),"NÃO ENCONTRADO")</f>
        <v>Despesas com Viagens</v>
      </c>
      <c r="L13538" s="50" t="str">
        <f>VLOOKUP(K13538,'Base -Receita-Despesa'!$B:$AS,1,FALSE)</f>
        <v>Despesas com Viagens</v>
      </c>
    </row>
    <row r="13539" spans="1:12" x14ac:dyDescent="0.3">
      <c r="A13539" s="82" t="str">
        <f t="shared" si="422"/>
        <v>2019</v>
      </c>
      <c r="B13539" s="260" t="s">
        <v>2228</v>
      </c>
      <c r="C13539" s="261" t="s">
        <v>138</v>
      </c>
      <c r="D13539" s="74" t="str">
        <f t="shared" si="423"/>
        <v>mai/2019</v>
      </c>
      <c r="E13539" s="264">
        <v>43605</v>
      </c>
      <c r="F13539" s="260">
        <v>35976</v>
      </c>
      <c r="G13539" s="260" t="s">
        <v>2229</v>
      </c>
      <c r="H13539" s="265" t="s">
        <v>4531</v>
      </c>
      <c r="I13539" s="265" t="s">
        <v>2182</v>
      </c>
      <c r="J13539" s="265">
        <v>-360.32</v>
      </c>
      <c r="K13539" s="83" t="str">
        <f>IFERROR(IFERROR(VLOOKUP(I13539,'DE-PARA'!B:D,3,0),VLOOKUP(I13539,'DE-PARA'!C:D,2,0)),"NÃO ENCONTRADO")</f>
        <v>Materiais</v>
      </c>
      <c r="L13539" s="50" t="str">
        <f>VLOOKUP(K13539,'Base -Receita-Despesa'!$B:$AS,1,FALSE)</f>
        <v>Materiais</v>
      </c>
    </row>
    <row r="13540" spans="1:12" x14ac:dyDescent="0.3">
      <c r="A13540" s="82" t="str">
        <f t="shared" si="422"/>
        <v>2019</v>
      </c>
      <c r="B13540" s="260" t="s">
        <v>2228</v>
      </c>
      <c r="C13540" s="261" t="s">
        <v>138</v>
      </c>
      <c r="D13540" s="74" t="str">
        <f t="shared" si="423"/>
        <v>mai/2019</v>
      </c>
      <c r="E13540" s="264">
        <v>43605</v>
      </c>
      <c r="F13540" s="260">
        <v>35976</v>
      </c>
      <c r="G13540" s="260" t="s">
        <v>2229</v>
      </c>
      <c r="H13540" s="265" t="s">
        <v>4531</v>
      </c>
      <c r="I13540" s="265" t="s">
        <v>562</v>
      </c>
      <c r="J13540" s="265">
        <v>-14.66</v>
      </c>
      <c r="K13540" s="83" t="str">
        <f>IFERROR(IFERROR(VLOOKUP(I13540,'DE-PARA'!B:D,3,0),VLOOKUP(I13540,'DE-PARA'!C:D,2,0)),"NÃO ENCONTRADO")</f>
        <v>Outras Saídas</v>
      </c>
      <c r="L13540" s="50" t="str">
        <f>VLOOKUP(K13540,'Base -Receita-Despesa'!$B:$AS,1,FALSE)</f>
        <v>Outras Saídas</v>
      </c>
    </row>
    <row r="13541" spans="1:12" x14ac:dyDescent="0.3">
      <c r="A13541" s="82" t="str">
        <f t="shared" si="422"/>
        <v>2019</v>
      </c>
      <c r="B13541" s="260" t="s">
        <v>2228</v>
      </c>
      <c r="C13541" s="261" t="s">
        <v>138</v>
      </c>
      <c r="D13541" s="74" t="str">
        <f t="shared" si="423"/>
        <v>mai/2019</v>
      </c>
      <c r="E13541" s="264">
        <v>43605</v>
      </c>
      <c r="F13541" s="260">
        <v>10820</v>
      </c>
      <c r="G13541" s="260" t="s">
        <v>2229</v>
      </c>
      <c r="H13541" s="265" t="s">
        <v>4369</v>
      </c>
      <c r="I13541" s="265" t="s">
        <v>2183</v>
      </c>
      <c r="J13541" s="266">
        <v>-1097.0999999999999</v>
      </c>
      <c r="K13541" s="83" t="str">
        <f>IFERROR(IFERROR(VLOOKUP(I13541,'DE-PARA'!B:D,3,0),VLOOKUP(I13541,'DE-PARA'!C:D,2,0)),"NÃO ENCONTRADO")</f>
        <v>Materiais</v>
      </c>
      <c r="L13541" s="50" t="str">
        <f>VLOOKUP(K13541,'Base -Receita-Despesa'!$B:$AS,1,FALSE)</f>
        <v>Materiais</v>
      </c>
    </row>
    <row r="13542" spans="1:12" x14ac:dyDescent="0.3">
      <c r="A13542" s="82" t="str">
        <f t="shared" si="422"/>
        <v>2019</v>
      </c>
      <c r="B13542" s="260" t="s">
        <v>2228</v>
      </c>
      <c r="C13542" s="261" t="s">
        <v>138</v>
      </c>
      <c r="D13542" s="74" t="str">
        <f t="shared" si="423"/>
        <v>mai/2019</v>
      </c>
      <c r="E13542" s="264">
        <v>43605</v>
      </c>
      <c r="F13542" s="260">
        <v>18027</v>
      </c>
      <c r="G13542" s="260" t="s">
        <v>2229</v>
      </c>
      <c r="H13542" s="265" t="s">
        <v>4515</v>
      </c>
      <c r="I13542" s="265" t="s">
        <v>2181</v>
      </c>
      <c r="J13542" s="266">
        <v>-3772.62</v>
      </c>
      <c r="K13542" s="83" t="str">
        <f>IFERROR(IFERROR(VLOOKUP(I13542,'DE-PARA'!B:D,3,0),VLOOKUP(I13542,'DE-PARA'!C:D,2,0)),"NÃO ENCONTRADO")</f>
        <v>Materiais</v>
      </c>
      <c r="L13542" s="50" t="str">
        <f>VLOOKUP(K13542,'Base -Receita-Despesa'!$B:$AS,1,FALSE)</f>
        <v>Materiais</v>
      </c>
    </row>
    <row r="13543" spans="1:12" x14ac:dyDescent="0.3">
      <c r="A13543" s="82" t="str">
        <f t="shared" si="422"/>
        <v>2019</v>
      </c>
      <c r="B13543" s="260" t="s">
        <v>2228</v>
      </c>
      <c r="C13543" s="261" t="s">
        <v>138</v>
      </c>
      <c r="D13543" s="74" t="str">
        <f t="shared" si="423"/>
        <v>mai/2019</v>
      </c>
      <c r="E13543" s="264">
        <v>43605</v>
      </c>
      <c r="F13543" s="260">
        <v>17824</v>
      </c>
      <c r="G13543" s="260" t="s">
        <v>2229</v>
      </c>
      <c r="H13543" s="265" t="s">
        <v>4515</v>
      </c>
      <c r="I13543" s="265" t="s">
        <v>2181</v>
      </c>
      <c r="J13543" s="266">
        <v>-1638.63</v>
      </c>
      <c r="K13543" s="83" t="str">
        <f>IFERROR(IFERROR(VLOOKUP(I13543,'DE-PARA'!B:D,3,0),VLOOKUP(I13543,'DE-PARA'!C:D,2,0)),"NÃO ENCONTRADO")</f>
        <v>Materiais</v>
      </c>
      <c r="L13543" s="50" t="str">
        <f>VLOOKUP(K13543,'Base -Receita-Despesa'!$B:$AS,1,FALSE)</f>
        <v>Materiais</v>
      </c>
    </row>
    <row r="13544" spans="1:12" x14ac:dyDescent="0.3">
      <c r="A13544" s="82" t="str">
        <f t="shared" si="422"/>
        <v>2019</v>
      </c>
      <c r="B13544" s="260" t="s">
        <v>2228</v>
      </c>
      <c r="C13544" s="261" t="s">
        <v>138</v>
      </c>
      <c r="D13544" s="74" t="str">
        <f t="shared" si="423"/>
        <v>mai/2019</v>
      </c>
      <c r="E13544" s="264">
        <v>43605</v>
      </c>
      <c r="F13544" s="260">
        <v>151982</v>
      </c>
      <c r="G13544" s="260" t="s">
        <v>2229</v>
      </c>
      <c r="H13544" s="265" t="s">
        <v>707</v>
      </c>
      <c r="I13544" s="265" t="s">
        <v>2188</v>
      </c>
      <c r="J13544" s="266">
        <v>-3114.5</v>
      </c>
      <c r="K13544" s="83" t="str">
        <f>IFERROR(IFERROR(VLOOKUP(I13544,'DE-PARA'!B:D,3,0),VLOOKUP(I13544,'DE-PARA'!C:D,2,0)),"NÃO ENCONTRADO")</f>
        <v>Materiais</v>
      </c>
      <c r="L13544" s="50" t="str">
        <f>VLOOKUP(K13544,'Base -Receita-Despesa'!$B:$AS,1,FALSE)</f>
        <v>Materiais</v>
      </c>
    </row>
    <row r="13545" spans="1:12" x14ac:dyDescent="0.3">
      <c r="A13545" s="82" t="str">
        <f t="shared" si="422"/>
        <v>2019</v>
      </c>
      <c r="B13545" s="260" t="s">
        <v>2228</v>
      </c>
      <c r="C13545" s="261" t="s">
        <v>138</v>
      </c>
      <c r="D13545" s="74" t="str">
        <f t="shared" si="423"/>
        <v>mai/2019</v>
      </c>
      <c r="E13545" s="264">
        <v>43605</v>
      </c>
      <c r="F13545" s="260">
        <v>3571</v>
      </c>
      <c r="G13545" s="260" t="s">
        <v>2229</v>
      </c>
      <c r="H13545" s="265" t="s">
        <v>4441</v>
      </c>
      <c r="I13545" s="265" t="s">
        <v>2182</v>
      </c>
      <c r="J13545" s="265">
        <v>-786.84</v>
      </c>
      <c r="K13545" s="83" t="str">
        <f>IFERROR(IFERROR(VLOOKUP(I13545,'DE-PARA'!B:D,3,0),VLOOKUP(I13545,'DE-PARA'!C:D,2,0)),"NÃO ENCONTRADO")</f>
        <v>Materiais</v>
      </c>
      <c r="L13545" s="50" t="str">
        <f>VLOOKUP(K13545,'Base -Receita-Despesa'!$B:$AS,1,FALSE)</f>
        <v>Materiais</v>
      </c>
    </row>
    <row r="13546" spans="1:12" x14ac:dyDescent="0.3">
      <c r="A13546" s="82" t="str">
        <f t="shared" ref="A13546:A13609" si="424">IF(K13546="NÃO ENCONTRADO",0,RIGHT(D13546,4))</f>
        <v>2019</v>
      </c>
      <c r="B13546" s="260" t="s">
        <v>2228</v>
      </c>
      <c r="C13546" s="261" t="s">
        <v>138</v>
      </c>
      <c r="D13546" s="74" t="str">
        <f t="shared" si="423"/>
        <v>mai/2019</v>
      </c>
      <c r="E13546" s="264">
        <v>43605</v>
      </c>
      <c r="F13546" s="260">
        <v>3688</v>
      </c>
      <c r="G13546" s="260" t="s">
        <v>2229</v>
      </c>
      <c r="H13546" s="265" t="s">
        <v>4441</v>
      </c>
      <c r="I13546" s="265" t="s">
        <v>2182</v>
      </c>
      <c r="J13546" s="265">
        <v>-455.6</v>
      </c>
      <c r="K13546" s="83" t="str">
        <f>IFERROR(IFERROR(VLOOKUP(I13546,'DE-PARA'!B:D,3,0),VLOOKUP(I13546,'DE-PARA'!C:D,2,0)),"NÃO ENCONTRADO")</f>
        <v>Materiais</v>
      </c>
      <c r="L13546" s="50" t="str">
        <f>VLOOKUP(K13546,'Base -Receita-Despesa'!$B:$AS,1,FALSE)</f>
        <v>Materiais</v>
      </c>
    </row>
    <row r="13547" spans="1:12" x14ac:dyDescent="0.3">
      <c r="A13547" s="82" t="str">
        <f t="shared" si="424"/>
        <v>2019</v>
      </c>
      <c r="B13547" s="260" t="s">
        <v>2228</v>
      </c>
      <c r="C13547" s="261" t="s">
        <v>138</v>
      </c>
      <c r="D13547" s="74" t="str">
        <f t="shared" si="423"/>
        <v>mai/2019</v>
      </c>
      <c r="E13547" s="264">
        <v>43605</v>
      </c>
      <c r="F13547" s="260">
        <v>452</v>
      </c>
      <c r="G13547" s="260" t="s">
        <v>2229</v>
      </c>
      <c r="H13547" s="265" t="s">
        <v>4385</v>
      </c>
      <c r="I13547" s="265" t="s">
        <v>120</v>
      </c>
      <c r="J13547" s="266">
        <v>-42620</v>
      </c>
      <c r="K13547" s="83" t="str">
        <f>IFERROR(IFERROR(VLOOKUP(I13547,'DE-PARA'!B:D,3,0),VLOOKUP(I13547,'DE-PARA'!C:D,2,0)),"NÃO ENCONTRADO")</f>
        <v>Serviços</v>
      </c>
      <c r="L13547" s="50" t="str">
        <f>VLOOKUP(K13547,'Base -Receita-Despesa'!$B:$AS,1,FALSE)</f>
        <v>Serviços</v>
      </c>
    </row>
    <row r="13548" spans="1:12" x14ac:dyDescent="0.3">
      <c r="A13548" s="82" t="str">
        <f t="shared" si="424"/>
        <v>2019</v>
      </c>
      <c r="B13548" s="260" t="s">
        <v>2228</v>
      </c>
      <c r="C13548" s="261" t="s">
        <v>138</v>
      </c>
      <c r="D13548" s="74" t="str">
        <f t="shared" si="423"/>
        <v>mai/2019</v>
      </c>
      <c r="E13548" s="264">
        <v>43605</v>
      </c>
      <c r="F13548" s="260" t="s">
        <v>3376</v>
      </c>
      <c r="G13548" s="260" t="s">
        <v>2229</v>
      </c>
      <c r="H13548" s="265" t="s">
        <v>4470</v>
      </c>
      <c r="I13548" s="265" t="s">
        <v>130</v>
      </c>
      <c r="J13548" s="266">
        <v>-1317.67</v>
      </c>
      <c r="K13548" s="83" t="str">
        <f>IFERROR(IFERROR(VLOOKUP(I13548,'DE-PARA'!B:D,3,0),VLOOKUP(I13548,'DE-PARA'!C:D,2,0)),"NÃO ENCONTRADO")</f>
        <v>Rescisões Trabalhistas</v>
      </c>
      <c r="L13548" s="50" t="str">
        <f>VLOOKUP(K13548,'Base -Receita-Despesa'!$B:$AS,1,FALSE)</f>
        <v>Rescisões Trabalhistas</v>
      </c>
    </row>
    <row r="13549" spans="1:12" x14ac:dyDescent="0.3">
      <c r="A13549" s="82" t="str">
        <f t="shared" si="424"/>
        <v>2019</v>
      </c>
      <c r="B13549" s="260" t="s">
        <v>2228</v>
      </c>
      <c r="C13549" s="261" t="s">
        <v>138</v>
      </c>
      <c r="D13549" s="74" t="str">
        <f t="shared" si="423"/>
        <v>mai/2019</v>
      </c>
      <c r="E13549" s="264">
        <v>43605</v>
      </c>
      <c r="F13549" s="260" t="s">
        <v>1070</v>
      </c>
      <c r="G13549" s="260" t="s">
        <v>2229</v>
      </c>
      <c r="H13549" s="265" t="s">
        <v>1071</v>
      </c>
      <c r="I13549" s="265" t="s">
        <v>2237</v>
      </c>
      <c r="J13549" s="266">
        <v>91045.06</v>
      </c>
      <c r="K13549" s="83" t="str">
        <f>IFERROR(IFERROR(VLOOKUP(I13549,'DE-PARA'!B:D,3,0),VLOOKUP(I13549,'DE-PARA'!C:D,2,0)),"NÃO ENCONTRADO")</f>
        <v>Entrada Conta Aplicação (+)</v>
      </c>
      <c r="L13549" s="50" t="str">
        <f>VLOOKUP(K13549,'Base -Receita-Despesa'!$B:$AS,1,FALSE)</f>
        <v>ENTRADA CONTA APLICAÇÃO (+)</v>
      </c>
    </row>
    <row r="13550" spans="1:12" x14ac:dyDescent="0.3">
      <c r="A13550" s="82" t="str">
        <f t="shared" si="424"/>
        <v>2019</v>
      </c>
      <c r="B13550" s="260" t="s">
        <v>2228</v>
      </c>
      <c r="C13550" s="261" t="s">
        <v>138</v>
      </c>
      <c r="D13550" s="74" t="str">
        <f t="shared" si="423"/>
        <v>mai/2019</v>
      </c>
      <c r="E13550" s="264">
        <v>43605</v>
      </c>
      <c r="F13550" s="260">
        <v>279717</v>
      </c>
      <c r="G13550" s="260" t="s">
        <v>2229</v>
      </c>
      <c r="H13550" s="265" t="s">
        <v>222</v>
      </c>
      <c r="I13550" s="265" t="s">
        <v>2182</v>
      </c>
      <c r="J13550" s="266">
        <v>-1355.43</v>
      </c>
      <c r="K13550" s="83" t="str">
        <f>IFERROR(IFERROR(VLOOKUP(I13550,'DE-PARA'!B:D,3,0),VLOOKUP(I13550,'DE-PARA'!C:D,2,0)),"NÃO ENCONTRADO")</f>
        <v>Materiais</v>
      </c>
      <c r="L13550" s="50" t="str">
        <f>VLOOKUP(K13550,'Base -Receita-Despesa'!$B:$AS,1,FALSE)</f>
        <v>Materiais</v>
      </c>
    </row>
    <row r="13551" spans="1:12" x14ac:dyDescent="0.3">
      <c r="A13551" s="82" t="str">
        <f t="shared" si="424"/>
        <v>2019</v>
      </c>
      <c r="B13551" s="260" t="s">
        <v>2228</v>
      </c>
      <c r="C13551" s="261" t="s">
        <v>138</v>
      </c>
      <c r="D13551" s="74" t="str">
        <f t="shared" si="423"/>
        <v>mai/2019</v>
      </c>
      <c r="E13551" s="264">
        <v>43605</v>
      </c>
      <c r="F13551" s="260">
        <v>279714</v>
      </c>
      <c r="G13551" s="260" t="s">
        <v>2229</v>
      </c>
      <c r="H13551" s="265" t="s">
        <v>222</v>
      </c>
      <c r="I13551" s="265" t="s">
        <v>2181</v>
      </c>
      <c r="J13551" s="266">
        <v>-4493.6499999999996</v>
      </c>
      <c r="K13551" s="83" t="str">
        <f>IFERROR(IFERROR(VLOOKUP(I13551,'DE-PARA'!B:D,3,0),VLOOKUP(I13551,'DE-PARA'!C:D,2,0)),"NÃO ENCONTRADO")</f>
        <v>Materiais</v>
      </c>
      <c r="L13551" s="50" t="str">
        <f>VLOOKUP(K13551,'Base -Receita-Despesa'!$B:$AS,1,FALSE)</f>
        <v>Materiais</v>
      </c>
    </row>
    <row r="13552" spans="1:12" x14ac:dyDescent="0.3">
      <c r="A13552" s="82" t="str">
        <f t="shared" si="424"/>
        <v>2019</v>
      </c>
      <c r="B13552" s="260" t="s">
        <v>2228</v>
      </c>
      <c r="C13552" s="261" t="s">
        <v>138</v>
      </c>
      <c r="D13552" s="74" t="str">
        <f t="shared" si="423"/>
        <v>mai/2019</v>
      </c>
      <c r="E13552" s="264">
        <v>43605</v>
      </c>
      <c r="F13552" s="260">
        <v>279715</v>
      </c>
      <c r="G13552" s="260" t="s">
        <v>2229</v>
      </c>
      <c r="H13552" s="265" t="s">
        <v>222</v>
      </c>
      <c r="I13552" s="265" t="s">
        <v>2181</v>
      </c>
      <c r="J13552" s="266">
        <v>-1903.78</v>
      </c>
      <c r="K13552" s="83" t="str">
        <f>IFERROR(IFERROR(VLOOKUP(I13552,'DE-PARA'!B:D,3,0),VLOOKUP(I13552,'DE-PARA'!C:D,2,0)),"NÃO ENCONTRADO")</f>
        <v>Materiais</v>
      </c>
      <c r="L13552" s="50" t="str">
        <f>VLOOKUP(K13552,'Base -Receita-Despesa'!$B:$AS,1,FALSE)</f>
        <v>Materiais</v>
      </c>
    </row>
    <row r="13553" spans="1:12" x14ac:dyDescent="0.3">
      <c r="A13553" s="82" t="str">
        <f t="shared" si="424"/>
        <v>2019</v>
      </c>
      <c r="B13553" s="260" t="s">
        <v>2228</v>
      </c>
      <c r="C13553" s="261" t="s">
        <v>138</v>
      </c>
      <c r="D13553" s="74" t="str">
        <f t="shared" si="423"/>
        <v>mai/2019</v>
      </c>
      <c r="E13553" s="264">
        <v>43605</v>
      </c>
      <c r="F13553" s="260">
        <v>87233</v>
      </c>
      <c r="G13553" s="260" t="s">
        <v>2229</v>
      </c>
      <c r="H13553" s="265" t="s">
        <v>3294</v>
      </c>
      <c r="I13553" s="265" t="s">
        <v>2181</v>
      </c>
      <c r="J13553" s="266">
        <v>-3780.4</v>
      </c>
      <c r="K13553" s="83" t="str">
        <f>IFERROR(IFERROR(VLOOKUP(I13553,'DE-PARA'!B:D,3,0),VLOOKUP(I13553,'DE-PARA'!C:D,2,0)),"NÃO ENCONTRADO")</f>
        <v>Materiais</v>
      </c>
      <c r="L13553" s="50" t="str">
        <f>VLOOKUP(K13553,'Base -Receita-Despesa'!$B:$AS,1,FALSE)</f>
        <v>Materiais</v>
      </c>
    </row>
    <row r="13554" spans="1:12" x14ac:dyDescent="0.3">
      <c r="A13554" s="82" t="str">
        <f t="shared" si="424"/>
        <v>2019</v>
      </c>
      <c r="B13554" s="260" t="s">
        <v>2228</v>
      </c>
      <c r="C13554" s="261" t="s">
        <v>138</v>
      </c>
      <c r="D13554" s="74" t="str">
        <f t="shared" si="423"/>
        <v>mai/2019</v>
      </c>
      <c r="E13554" s="264">
        <v>43605</v>
      </c>
      <c r="F13554" s="260">
        <v>122</v>
      </c>
      <c r="G13554" s="260" t="s">
        <v>2229</v>
      </c>
      <c r="H13554" s="265" t="s">
        <v>3270</v>
      </c>
      <c r="I13554" s="265" t="s">
        <v>2177</v>
      </c>
      <c r="J13554" s="266">
        <v>-10000</v>
      </c>
      <c r="K13554" s="83" t="str">
        <f>IFERROR(IFERROR(VLOOKUP(I13554,'DE-PARA'!B:D,3,0),VLOOKUP(I13554,'DE-PARA'!C:D,2,0)),"NÃO ENCONTRADO")</f>
        <v>Pessoal</v>
      </c>
      <c r="L13554" s="50" t="str">
        <f>VLOOKUP(K13554,'Base -Receita-Despesa'!$B:$AS,1,FALSE)</f>
        <v>Pessoal</v>
      </c>
    </row>
    <row r="13555" spans="1:12" x14ac:dyDescent="0.3">
      <c r="A13555" s="82" t="str">
        <f t="shared" si="424"/>
        <v>2019</v>
      </c>
      <c r="B13555" s="260" t="s">
        <v>2228</v>
      </c>
      <c r="C13555" s="261" t="s">
        <v>138</v>
      </c>
      <c r="D13555" s="74" t="str">
        <f t="shared" si="423"/>
        <v>mai/2019</v>
      </c>
      <c r="E13555" s="264">
        <v>43605</v>
      </c>
      <c r="F13555" s="260" t="s">
        <v>1261</v>
      </c>
      <c r="G13555" s="260" t="s">
        <v>2229</v>
      </c>
      <c r="H13555" s="265" t="s">
        <v>2250</v>
      </c>
      <c r="I13555" s="265" t="s">
        <v>135</v>
      </c>
      <c r="J13555" s="265">
        <v>-9.5</v>
      </c>
      <c r="K13555" s="83" t="str">
        <f>IFERROR(IFERROR(VLOOKUP(I13555,'DE-PARA'!B:D,3,0),VLOOKUP(I13555,'DE-PARA'!C:D,2,0)),"NÃO ENCONTRADO")</f>
        <v>Outras Saídas</v>
      </c>
      <c r="L13555" s="50" t="str">
        <f>VLOOKUP(K13555,'Base -Receita-Despesa'!$B:$AS,1,FALSE)</f>
        <v>Outras Saídas</v>
      </c>
    </row>
    <row r="13556" spans="1:12" x14ac:dyDescent="0.3">
      <c r="A13556" s="82" t="str">
        <f t="shared" si="424"/>
        <v>2019</v>
      </c>
      <c r="B13556" s="260" t="s">
        <v>2228</v>
      </c>
      <c r="C13556" s="261" t="s">
        <v>138</v>
      </c>
      <c r="D13556" s="74" t="str">
        <f t="shared" si="423"/>
        <v>mai/2019</v>
      </c>
      <c r="E13556" s="264">
        <v>43605</v>
      </c>
      <c r="F13556" s="260" t="s">
        <v>1261</v>
      </c>
      <c r="G13556" s="260" t="s">
        <v>2229</v>
      </c>
      <c r="H13556" s="265" t="s">
        <v>2250</v>
      </c>
      <c r="I13556" s="265" t="s">
        <v>135</v>
      </c>
      <c r="J13556" s="265">
        <v>-9.5</v>
      </c>
      <c r="K13556" s="83" t="str">
        <f>IFERROR(IFERROR(VLOOKUP(I13556,'DE-PARA'!B:D,3,0),VLOOKUP(I13556,'DE-PARA'!C:D,2,0)),"NÃO ENCONTRADO")</f>
        <v>Outras Saídas</v>
      </c>
      <c r="L13556" s="50" t="str">
        <f>VLOOKUP(K13556,'Base -Receita-Despesa'!$B:$AS,1,FALSE)</f>
        <v>Outras Saídas</v>
      </c>
    </row>
    <row r="13557" spans="1:12" x14ac:dyDescent="0.3">
      <c r="A13557" s="82" t="str">
        <f t="shared" si="424"/>
        <v>2019</v>
      </c>
      <c r="B13557" s="260" t="s">
        <v>2228</v>
      </c>
      <c r="C13557" s="261" t="s">
        <v>138</v>
      </c>
      <c r="D13557" s="74" t="str">
        <f t="shared" si="423"/>
        <v>mai/2019</v>
      </c>
      <c r="E13557" s="264">
        <v>43605</v>
      </c>
      <c r="F13557" s="260" t="s">
        <v>1261</v>
      </c>
      <c r="G13557" s="260" t="s">
        <v>2229</v>
      </c>
      <c r="H13557" s="265" t="s">
        <v>2250</v>
      </c>
      <c r="I13557" s="265" t="s">
        <v>135</v>
      </c>
      <c r="J13557" s="265">
        <v>-9.5</v>
      </c>
      <c r="K13557" s="83" t="str">
        <f>IFERROR(IFERROR(VLOOKUP(I13557,'DE-PARA'!B:D,3,0),VLOOKUP(I13557,'DE-PARA'!C:D,2,0)),"NÃO ENCONTRADO")</f>
        <v>Outras Saídas</v>
      </c>
      <c r="L13557" s="50" t="str">
        <f>VLOOKUP(K13557,'Base -Receita-Despesa'!$B:$AS,1,FALSE)</f>
        <v>Outras Saídas</v>
      </c>
    </row>
    <row r="13558" spans="1:12" x14ac:dyDescent="0.3">
      <c r="A13558" s="82" t="str">
        <f t="shared" si="424"/>
        <v>2019</v>
      </c>
      <c r="B13558" s="260" t="s">
        <v>2228</v>
      </c>
      <c r="C13558" s="261" t="s">
        <v>138</v>
      </c>
      <c r="D13558" s="74" t="str">
        <f t="shared" si="423"/>
        <v>mai/2019</v>
      </c>
      <c r="E13558" s="264">
        <v>43605</v>
      </c>
      <c r="F13558" s="260" t="s">
        <v>1261</v>
      </c>
      <c r="G13558" s="260" t="s">
        <v>2229</v>
      </c>
      <c r="H13558" s="265" t="s">
        <v>2250</v>
      </c>
      <c r="I13558" s="265" t="s">
        <v>135</v>
      </c>
      <c r="J13558" s="265">
        <v>-9.5</v>
      </c>
      <c r="K13558" s="83" t="str">
        <f>IFERROR(IFERROR(VLOOKUP(I13558,'DE-PARA'!B:D,3,0),VLOOKUP(I13558,'DE-PARA'!C:D,2,0)),"NÃO ENCONTRADO")</f>
        <v>Outras Saídas</v>
      </c>
      <c r="L13558" s="50" t="str">
        <f>VLOOKUP(K13558,'Base -Receita-Despesa'!$B:$AS,1,FALSE)</f>
        <v>Outras Saídas</v>
      </c>
    </row>
    <row r="13559" spans="1:12" x14ac:dyDescent="0.3">
      <c r="A13559" s="82" t="str">
        <f t="shared" si="424"/>
        <v>2019</v>
      </c>
      <c r="B13559" s="260" t="s">
        <v>2228</v>
      </c>
      <c r="C13559" s="261" t="s">
        <v>138</v>
      </c>
      <c r="D13559" s="74" t="str">
        <f t="shared" si="423"/>
        <v>mai/2019</v>
      </c>
      <c r="E13559" s="264">
        <v>43605</v>
      </c>
      <c r="F13559" s="260" t="s">
        <v>1261</v>
      </c>
      <c r="G13559" s="260" t="s">
        <v>2229</v>
      </c>
      <c r="H13559" s="265" t="s">
        <v>2250</v>
      </c>
      <c r="I13559" s="265" t="s">
        <v>135</v>
      </c>
      <c r="J13559" s="265">
        <v>-9.5</v>
      </c>
      <c r="K13559" s="83" t="str">
        <f>IFERROR(IFERROR(VLOOKUP(I13559,'DE-PARA'!B:D,3,0),VLOOKUP(I13559,'DE-PARA'!C:D,2,0)),"NÃO ENCONTRADO")</f>
        <v>Outras Saídas</v>
      </c>
      <c r="L13559" s="50" t="str">
        <f>VLOOKUP(K13559,'Base -Receita-Despesa'!$B:$AS,1,FALSE)</f>
        <v>Outras Saídas</v>
      </c>
    </row>
    <row r="13560" spans="1:12" x14ac:dyDescent="0.3">
      <c r="A13560" s="82" t="str">
        <f t="shared" si="424"/>
        <v>2019</v>
      </c>
      <c r="B13560" s="260" t="s">
        <v>2228</v>
      </c>
      <c r="C13560" s="261" t="s">
        <v>138</v>
      </c>
      <c r="D13560" s="74" t="str">
        <f t="shared" si="423"/>
        <v>mai/2019</v>
      </c>
      <c r="E13560" s="264">
        <v>43605</v>
      </c>
      <c r="F13560" s="260" t="s">
        <v>1261</v>
      </c>
      <c r="G13560" s="260" t="s">
        <v>2229</v>
      </c>
      <c r="H13560" s="265" t="s">
        <v>2250</v>
      </c>
      <c r="I13560" s="265" t="s">
        <v>135</v>
      </c>
      <c r="J13560" s="265">
        <v>-9.5</v>
      </c>
      <c r="K13560" s="83" t="str">
        <f>IFERROR(IFERROR(VLOOKUP(I13560,'DE-PARA'!B:D,3,0),VLOOKUP(I13560,'DE-PARA'!C:D,2,0)),"NÃO ENCONTRADO")</f>
        <v>Outras Saídas</v>
      </c>
      <c r="L13560" s="50" t="str">
        <f>VLOOKUP(K13560,'Base -Receita-Despesa'!$B:$AS,1,FALSE)</f>
        <v>Outras Saídas</v>
      </c>
    </row>
    <row r="13561" spans="1:12" x14ac:dyDescent="0.3">
      <c r="A13561" s="82" t="str">
        <f t="shared" si="424"/>
        <v>2019</v>
      </c>
      <c r="B13561" s="260" t="s">
        <v>2228</v>
      </c>
      <c r="C13561" s="261" t="s">
        <v>138</v>
      </c>
      <c r="D13561" s="74" t="str">
        <f t="shared" si="423"/>
        <v>mai/2019</v>
      </c>
      <c r="E13561" s="264">
        <v>43605</v>
      </c>
      <c r="F13561" s="260" t="s">
        <v>1261</v>
      </c>
      <c r="G13561" s="260" t="s">
        <v>2229</v>
      </c>
      <c r="H13561" s="265" t="s">
        <v>2250</v>
      </c>
      <c r="I13561" s="265" t="s">
        <v>135</v>
      </c>
      <c r="J13561" s="265">
        <v>-9.5</v>
      </c>
      <c r="K13561" s="83" t="str">
        <f>IFERROR(IFERROR(VLOOKUP(I13561,'DE-PARA'!B:D,3,0),VLOOKUP(I13561,'DE-PARA'!C:D,2,0)),"NÃO ENCONTRADO")</f>
        <v>Outras Saídas</v>
      </c>
      <c r="L13561" s="50" t="str">
        <f>VLOOKUP(K13561,'Base -Receita-Despesa'!$B:$AS,1,FALSE)</f>
        <v>Outras Saídas</v>
      </c>
    </row>
    <row r="13562" spans="1:12" x14ac:dyDescent="0.3">
      <c r="A13562" s="82" t="str">
        <f t="shared" si="424"/>
        <v>2019</v>
      </c>
      <c r="B13562" s="260" t="s">
        <v>2228</v>
      </c>
      <c r="C13562" s="261" t="s">
        <v>138</v>
      </c>
      <c r="D13562" s="74" t="str">
        <f t="shared" si="423"/>
        <v>mai/2019</v>
      </c>
      <c r="E13562" s="264">
        <v>43605</v>
      </c>
      <c r="F13562" s="260" t="s">
        <v>1261</v>
      </c>
      <c r="G13562" s="260" t="s">
        <v>2229</v>
      </c>
      <c r="H13562" s="265" t="s">
        <v>2250</v>
      </c>
      <c r="I13562" s="265" t="s">
        <v>135</v>
      </c>
      <c r="J13562" s="265">
        <v>-9.5</v>
      </c>
      <c r="K13562" s="83" t="str">
        <f>IFERROR(IFERROR(VLOOKUP(I13562,'DE-PARA'!B:D,3,0),VLOOKUP(I13562,'DE-PARA'!C:D,2,0)),"NÃO ENCONTRADO")</f>
        <v>Outras Saídas</v>
      </c>
      <c r="L13562" s="50" t="str">
        <f>VLOOKUP(K13562,'Base -Receita-Despesa'!$B:$AS,1,FALSE)</f>
        <v>Outras Saídas</v>
      </c>
    </row>
    <row r="13563" spans="1:12" x14ac:dyDescent="0.3">
      <c r="A13563" s="82" t="str">
        <f t="shared" si="424"/>
        <v>2019</v>
      </c>
      <c r="B13563" s="260" t="s">
        <v>2228</v>
      </c>
      <c r="C13563" s="261" t="s">
        <v>138</v>
      </c>
      <c r="D13563" s="74" t="str">
        <f t="shared" si="423"/>
        <v>mai/2019</v>
      </c>
      <c r="E13563" s="264">
        <v>43605</v>
      </c>
      <c r="F13563" s="260" t="s">
        <v>1261</v>
      </c>
      <c r="G13563" s="260" t="s">
        <v>2229</v>
      </c>
      <c r="H13563" s="265" t="s">
        <v>2250</v>
      </c>
      <c r="I13563" s="265" t="s">
        <v>135</v>
      </c>
      <c r="J13563" s="265">
        <v>-9.5</v>
      </c>
      <c r="K13563" s="83" t="str">
        <f>IFERROR(IFERROR(VLOOKUP(I13563,'DE-PARA'!B:D,3,0),VLOOKUP(I13563,'DE-PARA'!C:D,2,0)),"NÃO ENCONTRADO")</f>
        <v>Outras Saídas</v>
      </c>
      <c r="L13563" s="50" t="str">
        <f>VLOOKUP(K13563,'Base -Receita-Despesa'!$B:$AS,1,FALSE)</f>
        <v>Outras Saídas</v>
      </c>
    </row>
    <row r="13564" spans="1:12" x14ac:dyDescent="0.3">
      <c r="A13564" s="82" t="str">
        <f t="shared" si="424"/>
        <v>2019</v>
      </c>
      <c r="B13564" s="260" t="s">
        <v>2228</v>
      </c>
      <c r="C13564" s="261" t="s">
        <v>138</v>
      </c>
      <c r="D13564" s="74" t="str">
        <f t="shared" si="423"/>
        <v>mai/2019</v>
      </c>
      <c r="E13564" s="264">
        <v>43605</v>
      </c>
      <c r="F13564" s="260" t="s">
        <v>1261</v>
      </c>
      <c r="G13564" s="260" t="s">
        <v>2229</v>
      </c>
      <c r="H13564" s="265" t="s">
        <v>2250</v>
      </c>
      <c r="I13564" s="265" t="s">
        <v>135</v>
      </c>
      <c r="J13564" s="265">
        <v>-9.5</v>
      </c>
      <c r="K13564" s="83" t="str">
        <f>IFERROR(IFERROR(VLOOKUP(I13564,'DE-PARA'!B:D,3,0),VLOOKUP(I13564,'DE-PARA'!C:D,2,0)),"NÃO ENCONTRADO")</f>
        <v>Outras Saídas</v>
      </c>
      <c r="L13564" s="50" t="str">
        <f>VLOOKUP(K13564,'Base -Receita-Despesa'!$B:$AS,1,FALSE)</f>
        <v>Outras Saídas</v>
      </c>
    </row>
    <row r="13565" spans="1:12" x14ac:dyDescent="0.3">
      <c r="A13565" s="82" t="str">
        <f t="shared" si="424"/>
        <v>2019</v>
      </c>
      <c r="B13565" s="260" t="s">
        <v>2228</v>
      </c>
      <c r="C13565" s="261" t="s">
        <v>138</v>
      </c>
      <c r="D13565" s="74" t="str">
        <f t="shared" si="423"/>
        <v>mai/2019</v>
      </c>
      <c r="E13565" s="264">
        <v>43605</v>
      </c>
      <c r="F13565" s="260" t="s">
        <v>1261</v>
      </c>
      <c r="G13565" s="260" t="s">
        <v>2229</v>
      </c>
      <c r="H13565" s="265" t="s">
        <v>2250</v>
      </c>
      <c r="I13565" s="265" t="s">
        <v>135</v>
      </c>
      <c r="J13565" s="265">
        <v>-9.5</v>
      </c>
      <c r="K13565" s="83" t="str">
        <f>IFERROR(IFERROR(VLOOKUP(I13565,'DE-PARA'!B:D,3,0),VLOOKUP(I13565,'DE-PARA'!C:D,2,0)),"NÃO ENCONTRADO")</f>
        <v>Outras Saídas</v>
      </c>
      <c r="L13565" s="50" t="str">
        <f>VLOOKUP(K13565,'Base -Receita-Despesa'!$B:$AS,1,FALSE)</f>
        <v>Outras Saídas</v>
      </c>
    </row>
    <row r="13566" spans="1:12" x14ac:dyDescent="0.3">
      <c r="A13566" s="82" t="str">
        <f t="shared" si="424"/>
        <v>2019</v>
      </c>
      <c r="B13566" s="260" t="s">
        <v>2228</v>
      </c>
      <c r="C13566" s="261" t="s">
        <v>138</v>
      </c>
      <c r="D13566" s="74" t="str">
        <f t="shared" si="423"/>
        <v>mai/2019</v>
      </c>
      <c r="E13566" s="264">
        <v>43605</v>
      </c>
      <c r="F13566" s="260" t="s">
        <v>1261</v>
      </c>
      <c r="G13566" s="260" t="s">
        <v>2229</v>
      </c>
      <c r="H13566" s="265" t="s">
        <v>2250</v>
      </c>
      <c r="I13566" s="265" t="s">
        <v>135</v>
      </c>
      <c r="J13566" s="265">
        <v>-9.5</v>
      </c>
      <c r="K13566" s="83" t="str">
        <f>IFERROR(IFERROR(VLOOKUP(I13566,'DE-PARA'!B:D,3,0),VLOOKUP(I13566,'DE-PARA'!C:D,2,0)),"NÃO ENCONTRADO")</f>
        <v>Outras Saídas</v>
      </c>
      <c r="L13566" s="50" t="str">
        <f>VLOOKUP(K13566,'Base -Receita-Despesa'!$B:$AS,1,FALSE)</f>
        <v>Outras Saídas</v>
      </c>
    </row>
    <row r="13567" spans="1:12" x14ac:dyDescent="0.3">
      <c r="A13567" s="82" t="str">
        <f t="shared" si="424"/>
        <v>2019</v>
      </c>
      <c r="B13567" s="260" t="s">
        <v>2228</v>
      </c>
      <c r="C13567" s="261" t="s">
        <v>138</v>
      </c>
      <c r="D13567" s="74" t="str">
        <f t="shared" si="423"/>
        <v>mai/2019</v>
      </c>
      <c r="E13567" s="264">
        <v>43605</v>
      </c>
      <c r="F13567" s="260" t="s">
        <v>1261</v>
      </c>
      <c r="G13567" s="260" t="s">
        <v>2229</v>
      </c>
      <c r="H13567" s="265" t="s">
        <v>2250</v>
      </c>
      <c r="I13567" s="265" t="s">
        <v>135</v>
      </c>
      <c r="J13567" s="265">
        <v>-9.5</v>
      </c>
      <c r="K13567" s="83" t="str">
        <f>IFERROR(IFERROR(VLOOKUP(I13567,'DE-PARA'!B:D,3,0),VLOOKUP(I13567,'DE-PARA'!C:D,2,0)),"NÃO ENCONTRADO")</f>
        <v>Outras Saídas</v>
      </c>
      <c r="L13567" s="50" t="str">
        <f>VLOOKUP(K13567,'Base -Receita-Despesa'!$B:$AS,1,FALSE)</f>
        <v>Outras Saídas</v>
      </c>
    </row>
    <row r="13568" spans="1:12" x14ac:dyDescent="0.3">
      <c r="A13568" s="82" t="str">
        <f t="shared" si="424"/>
        <v>2019</v>
      </c>
      <c r="B13568" s="260" t="s">
        <v>2228</v>
      </c>
      <c r="C13568" s="261" t="s">
        <v>138</v>
      </c>
      <c r="D13568" s="74" t="str">
        <f t="shared" si="423"/>
        <v>mai/2019</v>
      </c>
      <c r="E13568" s="264">
        <v>43605</v>
      </c>
      <c r="F13568" s="260" t="s">
        <v>1261</v>
      </c>
      <c r="G13568" s="260" t="s">
        <v>2229</v>
      </c>
      <c r="H13568" s="265" t="s">
        <v>2250</v>
      </c>
      <c r="I13568" s="265" t="s">
        <v>135</v>
      </c>
      <c r="J13568" s="265">
        <v>-9.5</v>
      </c>
      <c r="K13568" s="83" t="str">
        <f>IFERROR(IFERROR(VLOOKUP(I13568,'DE-PARA'!B:D,3,0),VLOOKUP(I13568,'DE-PARA'!C:D,2,0)),"NÃO ENCONTRADO")</f>
        <v>Outras Saídas</v>
      </c>
      <c r="L13568" s="50" t="str">
        <f>VLOOKUP(K13568,'Base -Receita-Despesa'!$B:$AS,1,FALSE)</f>
        <v>Outras Saídas</v>
      </c>
    </row>
    <row r="13569" spans="1:12" x14ac:dyDescent="0.3">
      <c r="A13569" s="82" t="str">
        <f t="shared" si="424"/>
        <v>2019</v>
      </c>
      <c r="B13569" s="260" t="s">
        <v>2228</v>
      </c>
      <c r="C13569" s="261" t="s">
        <v>138</v>
      </c>
      <c r="D13569" s="74" t="str">
        <f t="shared" si="423"/>
        <v>mai/2019</v>
      </c>
      <c r="E13569" s="264">
        <v>43605</v>
      </c>
      <c r="F13569" s="260" t="s">
        <v>1261</v>
      </c>
      <c r="G13569" s="260" t="s">
        <v>2229</v>
      </c>
      <c r="H13569" s="265" t="s">
        <v>2250</v>
      </c>
      <c r="I13569" s="265" t="s">
        <v>135</v>
      </c>
      <c r="J13569" s="265">
        <v>-9.5</v>
      </c>
      <c r="K13569" s="83" t="str">
        <f>IFERROR(IFERROR(VLOOKUP(I13569,'DE-PARA'!B:D,3,0),VLOOKUP(I13569,'DE-PARA'!C:D,2,0)),"NÃO ENCONTRADO")</f>
        <v>Outras Saídas</v>
      </c>
      <c r="L13569" s="50" t="str">
        <f>VLOOKUP(K13569,'Base -Receita-Despesa'!$B:$AS,1,FALSE)</f>
        <v>Outras Saídas</v>
      </c>
    </row>
    <row r="13570" spans="1:12" x14ac:dyDescent="0.3">
      <c r="A13570" s="82" t="str">
        <f t="shared" si="424"/>
        <v>2019</v>
      </c>
      <c r="B13570" s="260" t="s">
        <v>2228</v>
      </c>
      <c r="C13570" s="261" t="s">
        <v>138</v>
      </c>
      <c r="D13570" s="74" t="str">
        <f t="shared" si="423"/>
        <v>mai/2019</v>
      </c>
      <c r="E13570" s="264">
        <v>43605</v>
      </c>
      <c r="F13570" s="260" t="s">
        <v>1261</v>
      </c>
      <c r="G13570" s="260" t="s">
        <v>2229</v>
      </c>
      <c r="H13570" s="265" t="s">
        <v>2250</v>
      </c>
      <c r="I13570" s="265" t="s">
        <v>135</v>
      </c>
      <c r="J13570" s="265">
        <v>-9.5</v>
      </c>
      <c r="K13570" s="83" t="str">
        <f>IFERROR(IFERROR(VLOOKUP(I13570,'DE-PARA'!B:D,3,0),VLOOKUP(I13570,'DE-PARA'!C:D,2,0)),"NÃO ENCONTRADO")</f>
        <v>Outras Saídas</v>
      </c>
      <c r="L13570" s="50" t="str">
        <f>VLOOKUP(K13570,'Base -Receita-Despesa'!$B:$AS,1,FALSE)</f>
        <v>Outras Saídas</v>
      </c>
    </row>
    <row r="13571" spans="1:12" x14ac:dyDescent="0.3">
      <c r="A13571" s="82" t="str">
        <f t="shared" si="424"/>
        <v>2019</v>
      </c>
      <c r="B13571" s="260" t="s">
        <v>2228</v>
      </c>
      <c r="C13571" s="261" t="s">
        <v>138</v>
      </c>
      <c r="D13571" s="74" t="str">
        <f t="shared" si="423"/>
        <v>mai/2019</v>
      </c>
      <c r="E13571" s="264">
        <v>43605</v>
      </c>
      <c r="F13571" s="260">
        <v>2359104</v>
      </c>
      <c r="G13571" s="260" t="s">
        <v>2229</v>
      </c>
      <c r="H13571" s="265" t="s">
        <v>2392</v>
      </c>
      <c r="I13571" s="265" t="s">
        <v>145</v>
      </c>
      <c r="J13571" s="266">
        <v>-6920.21</v>
      </c>
      <c r="K13571" s="83" t="str">
        <f>IFERROR(IFERROR(VLOOKUP(I13571,'DE-PARA'!B:D,3,0),VLOOKUP(I13571,'DE-PARA'!C:D,2,0)),"NÃO ENCONTRADO")</f>
        <v>Serviços</v>
      </c>
      <c r="L13571" s="50" t="str">
        <f>VLOOKUP(K13571,'Base -Receita-Despesa'!$B:$AS,1,FALSE)</f>
        <v>Serviços</v>
      </c>
    </row>
    <row r="13572" spans="1:12" x14ac:dyDescent="0.3">
      <c r="A13572" s="82" t="str">
        <f t="shared" si="424"/>
        <v>2019</v>
      </c>
      <c r="B13572" s="260" t="s">
        <v>2240</v>
      </c>
      <c r="C13572" s="261" t="s">
        <v>138</v>
      </c>
      <c r="D13572" s="74" t="str">
        <f t="shared" ref="D13572:D13635" si="425">TEXT(E13572,"mmm/aaaa")</f>
        <v>mai/2019</v>
      </c>
      <c r="E13572" s="264">
        <v>43606</v>
      </c>
      <c r="F13572" s="260" t="s">
        <v>161</v>
      </c>
      <c r="G13572" s="260" t="s">
        <v>2229</v>
      </c>
      <c r="H13572" s="265" t="s">
        <v>161</v>
      </c>
      <c r="I13572" s="265" t="s">
        <v>2168</v>
      </c>
      <c r="J13572" s="266">
        <v>502692.9</v>
      </c>
      <c r="K13572" s="83" t="str">
        <f>IFERROR(IFERROR(VLOOKUP(I13572,'DE-PARA'!B:D,3,0),VLOOKUP(I13572,'DE-PARA'!C:D,2,0)),"NÃO ENCONTRADO")</f>
        <v>Repasses Contrato de Gestão</v>
      </c>
      <c r="L13572" s="50" t="str">
        <f>VLOOKUP(K13572,'Base -Receita-Despesa'!$B:$AS,1,FALSE)</f>
        <v>Repasses Contrato de Gestão</v>
      </c>
    </row>
    <row r="13573" spans="1:12" x14ac:dyDescent="0.3">
      <c r="A13573" s="82" t="str">
        <f t="shared" si="424"/>
        <v>2019</v>
      </c>
      <c r="B13573" s="260" t="s">
        <v>2240</v>
      </c>
      <c r="C13573" s="261" t="s">
        <v>138</v>
      </c>
      <c r="D13573" s="74" t="str">
        <f t="shared" si="425"/>
        <v>mai/2019</v>
      </c>
      <c r="E13573" s="264">
        <v>43606</v>
      </c>
      <c r="F13573" s="260" t="s">
        <v>1261</v>
      </c>
      <c r="G13573" s="260" t="s">
        <v>2229</v>
      </c>
      <c r="H13573" s="265" t="s">
        <v>4532</v>
      </c>
      <c r="I13573" s="265" t="s">
        <v>135</v>
      </c>
      <c r="J13573" s="265">
        <v>-1.5</v>
      </c>
      <c r="K13573" s="83" t="str">
        <f>IFERROR(IFERROR(VLOOKUP(I13573,'DE-PARA'!B:D,3,0),VLOOKUP(I13573,'DE-PARA'!C:D,2,0)),"NÃO ENCONTRADO")</f>
        <v>Outras Saídas</v>
      </c>
      <c r="L13573" s="50" t="str">
        <f>VLOOKUP(K13573,'Base -Receita-Despesa'!$B:$AS,1,FALSE)</f>
        <v>Outras Saídas</v>
      </c>
    </row>
    <row r="13574" spans="1:12" x14ac:dyDescent="0.3">
      <c r="A13574" s="82" t="str">
        <f t="shared" si="424"/>
        <v>2019</v>
      </c>
      <c r="B13574" s="260" t="s">
        <v>2240</v>
      </c>
      <c r="C13574" s="261" t="s">
        <v>138</v>
      </c>
      <c r="D13574" s="74" t="str">
        <f t="shared" si="425"/>
        <v>mai/2019</v>
      </c>
      <c r="E13574" s="264">
        <v>43606</v>
      </c>
      <c r="F13574" s="260" t="s">
        <v>1061</v>
      </c>
      <c r="G13574" s="260" t="s">
        <v>2229</v>
      </c>
      <c r="H13574" s="265" t="s">
        <v>4370</v>
      </c>
      <c r="I13574" s="265" t="s">
        <v>126</v>
      </c>
      <c r="J13574" s="266">
        <v>-500000</v>
      </c>
      <c r="K13574" s="83" t="str">
        <f>IFERROR(IFERROR(VLOOKUP(I13574,'DE-PARA'!B:D,3,0),VLOOKUP(I13574,'DE-PARA'!C:D,2,0)),"NÃO ENCONTRADO")</f>
        <v>TEV – Transferências Entre Contas (Entradas)</v>
      </c>
      <c r="L13574" s="50" t="str">
        <f>VLOOKUP(K13574,'Base -Receita-Despesa'!$B:$AS,1,FALSE)</f>
        <v>TEV – Transferências Entre Contas (Entradas)</v>
      </c>
    </row>
    <row r="13575" spans="1:12" x14ac:dyDescent="0.3">
      <c r="A13575" s="82" t="str">
        <f t="shared" si="424"/>
        <v>2019</v>
      </c>
      <c r="B13575" s="260" t="s">
        <v>2228</v>
      </c>
      <c r="C13575" s="261" t="s">
        <v>138</v>
      </c>
      <c r="D13575" s="74" t="str">
        <f t="shared" si="425"/>
        <v>mai/2019</v>
      </c>
      <c r="E13575" s="264">
        <v>43606</v>
      </c>
      <c r="F13575" s="260">
        <v>2698</v>
      </c>
      <c r="G13575" s="260" t="s">
        <v>2229</v>
      </c>
      <c r="H13575" s="265" t="s">
        <v>2231</v>
      </c>
      <c r="I13575" s="265" t="s">
        <v>2185</v>
      </c>
      <c r="J13575" s="266">
        <v>-2167.5500000000002</v>
      </c>
      <c r="K13575" s="83" t="str">
        <f>IFERROR(IFERROR(VLOOKUP(I13575,'DE-PARA'!B:D,3,0),VLOOKUP(I13575,'DE-PARA'!C:D,2,0)),"NÃO ENCONTRADO")</f>
        <v>Materiais</v>
      </c>
      <c r="L13575" s="50" t="str">
        <f>VLOOKUP(K13575,'Base -Receita-Despesa'!$B:$AS,1,FALSE)</f>
        <v>Materiais</v>
      </c>
    </row>
    <row r="13576" spans="1:12" x14ac:dyDescent="0.3">
      <c r="A13576" s="82" t="str">
        <f t="shared" si="424"/>
        <v>2019</v>
      </c>
      <c r="B13576" s="260" t="s">
        <v>2228</v>
      </c>
      <c r="C13576" s="261" t="s">
        <v>138</v>
      </c>
      <c r="D13576" s="74" t="str">
        <f t="shared" si="425"/>
        <v>mai/2019</v>
      </c>
      <c r="E13576" s="264">
        <v>43606</v>
      </c>
      <c r="F13576" s="260">
        <v>4000</v>
      </c>
      <c r="G13576" s="260" t="s">
        <v>2229</v>
      </c>
      <c r="H13576" s="265" t="s">
        <v>2231</v>
      </c>
      <c r="I13576" s="265" t="s">
        <v>2185</v>
      </c>
      <c r="J13576" s="266">
        <v>-2630.27</v>
      </c>
      <c r="K13576" s="83" t="str">
        <f>IFERROR(IFERROR(VLOOKUP(I13576,'DE-PARA'!B:D,3,0),VLOOKUP(I13576,'DE-PARA'!C:D,2,0)),"NÃO ENCONTRADO")</f>
        <v>Materiais</v>
      </c>
      <c r="L13576" s="50" t="str">
        <f>VLOOKUP(K13576,'Base -Receita-Despesa'!$B:$AS,1,FALSE)</f>
        <v>Materiais</v>
      </c>
    </row>
    <row r="13577" spans="1:12" x14ac:dyDescent="0.3">
      <c r="A13577" s="82" t="str">
        <f t="shared" si="424"/>
        <v>2019</v>
      </c>
      <c r="B13577" s="260" t="s">
        <v>2228</v>
      </c>
      <c r="C13577" s="261" t="s">
        <v>138</v>
      </c>
      <c r="D13577" s="74" t="str">
        <f t="shared" si="425"/>
        <v>mai/2019</v>
      </c>
      <c r="E13577" s="264">
        <v>43606</v>
      </c>
      <c r="F13577" s="260">
        <v>39194</v>
      </c>
      <c r="G13577" s="260" t="s">
        <v>2229</v>
      </c>
      <c r="H13577" s="265" t="s">
        <v>2231</v>
      </c>
      <c r="I13577" s="265" t="s">
        <v>2185</v>
      </c>
      <c r="J13577" s="265">
        <v>-970</v>
      </c>
      <c r="K13577" s="83" t="str">
        <f>IFERROR(IFERROR(VLOOKUP(I13577,'DE-PARA'!B:D,3,0),VLOOKUP(I13577,'DE-PARA'!C:D,2,0)),"NÃO ENCONTRADO")</f>
        <v>Materiais</v>
      </c>
      <c r="L13577" s="50" t="str">
        <f>VLOOKUP(K13577,'Base -Receita-Despesa'!$B:$AS,1,FALSE)</f>
        <v>Materiais</v>
      </c>
    </row>
    <row r="13578" spans="1:12" x14ac:dyDescent="0.3">
      <c r="A13578" s="82" t="str">
        <f t="shared" si="424"/>
        <v>2019</v>
      </c>
      <c r="B13578" s="260" t="s">
        <v>2228</v>
      </c>
      <c r="C13578" s="261" t="s">
        <v>138</v>
      </c>
      <c r="D13578" s="74" t="str">
        <f t="shared" si="425"/>
        <v>mai/2019</v>
      </c>
      <c r="E13578" s="264">
        <v>43606</v>
      </c>
      <c r="F13578" s="260">
        <v>39064</v>
      </c>
      <c r="G13578" s="260" t="s">
        <v>2229</v>
      </c>
      <c r="H13578" s="265" t="s">
        <v>2231</v>
      </c>
      <c r="I13578" s="265" t="s">
        <v>2185</v>
      </c>
      <c r="J13578" s="265">
        <v>-970</v>
      </c>
      <c r="K13578" s="83" t="str">
        <f>IFERROR(IFERROR(VLOOKUP(I13578,'DE-PARA'!B:D,3,0),VLOOKUP(I13578,'DE-PARA'!C:D,2,0)),"NÃO ENCONTRADO")</f>
        <v>Materiais</v>
      </c>
      <c r="L13578" s="50" t="str">
        <f>VLOOKUP(K13578,'Base -Receita-Despesa'!$B:$AS,1,FALSE)</f>
        <v>Materiais</v>
      </c>
    </row>
    <row r="13579" spans="1:12" x14ac:dyDescent="0.3">
      <c r="A13579" s="82" t="str">
        <f t="shared" si="424"/>
        <v>2019</v>
      </c>
      <c r="B13579" s="260" t="s">
        <v>2228</v>
      </c>
      <c r="C13579" s="261" t="s">
        <v>138</v>
      </c>
      <c r="D13579" s="74" t="str">
        <f t="shared" si="425"/>
        <v>mai/2019</v>
      </c>
      <c r="E13579" s="264">
        <v>43606</v>
      </c>
      <c r="F13579" s="260">
        <v>2275902</v>
      </c>
      <c r="G13579" s="260" t="s">
        <v>2229</v>
      </c>
      <c r="H13579" s="265" t="s">
        <v>2684</v>
      </c>
      <c r="I13579" s="265" t="s">
        <v>145</v>
      </c>
      <c r="J13579" s="266">
        <v>-2779.85</v>
      </c>
      <c r="K13579" s="83" t="str">
        <f>IFERROR(IFERROR(VLOOKUP(I13579,'DE-PARA'!B:D,3,0),VLOOKUP(I13579,'DE-PARA'!C:D,2,0)),"NÃO ENCONTRADO")</f>
        <v>Serviços</v>
      </c>
      <c r="L13579" s="50" t="str">
        <f>VLOOKUP(K13579,'Base -Receita-Despesa'!$B:$AS,1,FALSE)</f>
        <v>Serviços</v>
      </c>
    </row>
    <row r="13580" spans="1:12" x14ac:dyDescent="0.3">
      <c r="A13580" s="82" t="str">
        <f t="shared" si="424"/>
        <v>2019</v>
      </c>
      <c r="B13580" s="260" t="s">
        <v>2228</v>
      </c>
      <c r="C13580" s="261" t="s">
        <v>138</v>
      </c>
      <c r="D13580" s="74" t="str">
        <f t="shared" si="425"/>
        <v>mai/2019</v>
      </c>
      <c r="E13580" s="264">
        <v>43606</v>
      </c>
      <c r="F13580" s="260">
        <v>2275902</v>
      </c>
      <c r="G13580" s="260" t="s">
        <v>2229</v>
      </c>
      <c r="H13580" s="265" t="s">
        <v>2684</v>
      </c>
      <c r="I13580" s="265" t="s">
        <v>562</v>
      </c>
      <c r="J13580" s="265">
        <v>-74.52</v>
      </c>
      <c r="K13580" s="83" t="str">
        <f>IFERROR(IFERROR(VLOOKUP(I13580,'DE-PARA'!B:D,3,0),VLOOKUP(I13580,'DE-PARA'!C:D,2,0)),"NÃO ENCONTRADO")</f>
        <v>Outras Saídas</v>
      </c>
      <c r="L13580" s="50" t="str">
        <f>VLOOKUP(K13580,'Base -Receita-Despesa'!$B:$AS,1,FALSE)</f>
        <v>Outras Saídas</v>
      </c>
    </row>
    <row r="13581" spans="1:12" x14ac:dyDescent="0.3">
      <c r="A13581" s="82" t="str">
        <f t="shared" si="424"/>
        <v>2019</v>
      </c>
      <c r="B13581" s="260" t="s">
        <v>2228</v>
      </c>
      <c r="C13581" s="261" t="s">
        <v>138</v>
      </c>
      <c r="D13581" s="74" t="str">
        <f t="shared" si="425"/>
        <v>mai/2019</v>
      </c>
      <c r="E13581" s="264">
        <v>43606</v>
      </c>
      <c r="F13581" s="260" t="s">
        <v>4374</v>
      </c>
      <c r="G13581" s="260" t="s">
        <v>2229</v>
      </c>
      <c r="H13581" s="265" t="s">
        <v>72</v>
      </c>
      <c r="I13581" s="265" t="s">
        <v>1064</v>
      </c>
      <c r="J13581" s="266">
        <v>-430863.23</v>
      </c>
      <c r="K13581" s="83" t="str">
        <f>IFERROR(IFERROR(VLOOKUP(I13581,'DE-PARA'!B:D,3,0),VLOOKUP(I13581,'DE-PARA'!C:D,2,0)),"NÃO ENCONTRADO")</f>
        <v>Saídas Da C/A Por Regates (-)</v>
      </c>
      <c r="L13581" s="50" t="str">
        <f>VLOOKUP(K13581,'Base -Receita-Despesa'!$B:$AS,1,FALSE)</f>
        <v>SAÍDAS DA C/A POR REGATES (-)</v>
      </c>
    </row>
    <row r="13582" spans="1:12" x14ac:dyDescent="0.3">
      <c r="A13582" s="82" t="str">
        <f t="shared" si="424"/>
        <v>2019</v>
      </c>
      <c r="B13582" s="260" t="s">
        <v>2228</v>
      </c>
      <c r="C13582" s="261" t="s">
        <v>138</v>
      </c>
      <c r="D13582" s="74" t="str">
        <f t="shared" si="425"/>
        <v>mai/2019</v>
      </c>
      <c r="E13582" s="264">
        <v>43606</v>
      </c>
      <c r="F13582" s="260">
        <v>24875</v>
      </c>
      <c r="G13582" s="260" t="s">
        <v>2229</v>
      </c>
      <c r="H13582" s="265" t="s">
        <v>2456</v>
      </c>
      <c r="I13582" s="265" t="s">
        <v>2182</v>
      </c>
      <c r="J13582" s="266">
        <v>-1101.95</v>
      </c>
      <c r="K13582" s="83" t="str">
        <f>IFERROR(IFERROR(VLOOKUP(I13582,'DE-PARA'!B:D,3,0),VLOOKUP(I13582,'DE-PARA'!C:D,2,0)),"NÃO ENCONTRADO")</f>
        <v>Materiais</v>
      </c>
      <c r="L13582" s="50" t="str">
        <f>VLOOKUP(K13582,'Base -Receita-Despesa'!$B:$AS,1,FALSE)</f>
        <v>Materiais</v>
      </c>
    </row>
    <row r="13583" spans="1:12" x14ac:dyDescent="0.3">
      <c r="A13583" s="82" t="str">
        <f t="shared" si="424"/>
        <v>2019</v>
      </c>
      <c r="B13583" s="260" t="s">
        <v>2228</v>
      </c>
      <c r="C13583" s="261" t="s">
        <v>138</v>
      </c>
      <c r="D13583" s="74" t="str">
        <f t="shared" si="425"/>
        <v>mai/2019</v>
      </c>
      <c r="E13583" s="264">
        <v>43606</v>
      </c>
      <c r="F13583" s="260">
        <v>12863</v>
      </c>
      <c r="G13583" s="260" t="s">
        <v>2229</v>
      </c>
      <c r="H13583" s="265" t="s">
        <v>4533</v>
      </c>
      <c r="I13583" s="265" t="s">
        <v>2190</v>
      </c>
      <c r="J13583" s="265">
        <v>-195</v>
      </c>
      <c r="K13583" s="83" t="str">
        <f>IFERROR(IFERROR(VLOOKUP(I13583,'DE-PARA'!B:D,3,0),VLOOKUP(I13583,'DE-PARA'!C:D,2,0)),"NÃO ENCONTRADO")</f>
        <v>Materiais</v>
      </c>
      <c r="L13583" s="50" t="str">
        <f>VLOOKUP(K13583,'Base -Receita-Despesa'!$B:$AS,1,FALSE)</f>
        <v>Materiais</v>
      </c>
    </row>
    <row r="13584" spans="1:12" x14ac:dyDescent="0.3">
      <c r="A13584" s="82" t="str">
        <f t="shared" si="424"/>
        <v>2019</v>
      </c>
      <c r="B13584" s="260" t="s">
        <v>2228</v>
      </c>
      <c r="C13584" s="261" t="s">
        <v>138</v>
      </c>
      <c r="D13584" s="74" t="str">
        <f t="shared" si="425"/>
        <v>mai/2019</v>
      </c>
      <c r="E13584" s="264">
        <v>43606</v>
      </c>
      <c r="F13584" s="260">
        <v>12863</v>
      </c>
      <c r="G13584" s="260" t="s">
        <v>2229</v>
      </c>
      <c r="H13584" s="265" t="s">
        <v>4533</v>
      </c>
      <c r="I13584" s="265" t="s">
        <v>2190</v>
      </c>
      <c r="J13584" s="265">
        <v>-6.56</v>
      </c>
      <c r="K13584" s="83" t="str">
        <f>IFERROR(IFERROR(VLOOKUP(I13584,'DE-PARA'!B:D,3,0),VLOOKUP(I13584,'DE-PARA'!C:D,2,0)),"NÃO ENCONTRADO")</f>
        <v>Materiais</v>
      </c>
      <c r="L13584" s="50" t="str">
        <f>VLOOKUP(K13584,'Base -Receita-Despesa'!$B:$AS,1,FALSE)</f>
        <v>Materiais</v>
      </c>
    </row>
    <row r="13585" spans="1:12" x14ac:dyDescent="0.3">
      <c r="A13585" s="82" t="str">
        <f t="shared" si="424"/>
        <v>2019</v>
      </c>
      <c r="B13585" s="260" t="s">
        <v>2228</v>
      </c>
      <c r="C13585" s="261" t="s">
        <v>138</v>
      </c>
      <c r="D13585" s="74" t="str">
        <f t="shared" si="425"/>
        <v>mai/2019</v>
      </c>
      <c r="E13585" s="264">
        <v>43606</v>
      </c>
      <c r="F13585" s="260">
        <v>29</v>
      </c>
      <c r="G13585" s="260" t="s">
        <v>2229</v>
      </c>
      <c r="H13585" s="269" t="s">
        <v>4534</v>
      </c>
      <c r="I13585" s="265" t="s">
        <v>2188</v>
      </c>
      <c r="J13585" s="265">
        <v>-222.4</v>
      </c>
      <c r="K13585" s="83" t="str">
        <f>IFERROR(IFERROR(VLOOKUP(I13585,'DE-PARA'!B:D,3,0),VLOOKUP(I13585,'DE-PARA'!C:D,2,0)),"NÃO ENCONTRADO")</f>
        <v>Materiais</v>
      </c>
      <c r="L13585" s="50" t="str">
        <f>VLOOKUP(K13585,'Base -Receita-Despesa'!$B:$AS,1,FALSE)</f>
        <v>Materiais</v>
      </c>
    </row>
    <row r="13586" spans="1:12" x14ac:dyDescent="0.3">
      <c r="A13586" s="82" t="str">
        <f t="shared" si="424"/>
        <v>2019</v>
      </c>
      <c r="B13586" s="260" t="s">
        <v>2228</v>
      </c>
      <c r="C13586" s="261" t="s">
        <v>138</v>
      </c>
      <c r="D13586" s="74" t="str">
        <f t="shared" si="425"/>
        <v>mai/2019</v>
      </c>
      <c r="E13586" s="264">
        <v>43606</v>
      </c>
      <c r="F13586" s="260">
        <v>28</v>
      </c>
      <c r="G13586" s="260" t="s">
        <v>2229</v>
      </c>
      <c r="H13586" s="269" t="s">
        <v>4534</v>
      </c>
      <c r="I13586" s="265" t="s">
        <v>232</v>
      </c>
      <c r="J13586" s="265">
        <v>-532.55999999999995</v>
      </c>
      <c r="K13586" s="83" t="str">
        <f>IFERROR(IFERROR(VLOOKUP(I13586,'DE-PARA'!B:D,3,0),VLOOKUP(I13586,'DE-PARA'!C:D,2,0)),"NÃO ENCONTRADO")</f>
        <v>Materiais</v>
      </c>
      <c r="L13586" s="50" t="str">
        <f>VLOOKUP(K13586,'Base -Receita-Despesa'!$B:$AS,1,FALSE)</f>
        <v>Materiais</v>
      </c>
    </row>
    <row r="13587" spans="1:12" x14ac:dyDescent="0.3">
      <c r="A13587" s="82" t="str">
        <f t="shared" si="424"/>
        <v>2019</v>
      </c>
      <c r="B13587" s="260" t="s">
        <v>2228</v>
      </c>
      <c r="C13587" s="261" t="s">
        <v>138</v>
      </c>
      <c r="D13587" s="74" t="str">
        <f t="shared" si="425"/>
        <v>mai/2019</v>
      </c>
      <c r="E13587" s="264">
        <v>43606</v>
      </c>
      <c r="F13587" s="260">
        <v>409559</v>
      </c>
      <c r="G13587" s="260" t="s">
        <v>2229</v>
      </c>
      <c r="H13587" s="265" t="s">
        <v>4398</v>
      </c>
      <c r="I13587" s="265" t="s">
        <v>2190</v>
      </c>
      <c r="J13587" s="266">
        <v>-1046</v>
      </c>
      <c r="K13587" s="83" t="str">
        <f>IFERROR(IFERROR(VLOOKUP(I13587,'DE-PARA'!B:D,3,0),VLOOKUP(I13587,'DE-PARA'!C:D,2,0)),"NÃO ENCONTRADO")</f>
        <v>Materiais</v>
      </c>
      <c r="L13587" s="50" t="str">
        <f>VLOOKUP(K13587,'Base -Receita-Despesa'!$B:$AS,1,FALSE)</f>
        <v>Materiais</v>
      </c>
    </row>
    <row r="13588" spans="1:12" x14ac:dyDescent="0.3">
      <c r="A13588" s="82" t="str">
        <f t="shared" si="424"/>
        <v>2019</v>
      </c>
      <c r="B13588" s="260" t="s">
        <v>2228</v>
      </c>
      <c r="C13588" s="261" t="s">
        <v>138</v>
      </c>
      <c r="D13588" s="74" t="str">
        <f t="shared" si="425"/>
        <v>mai/2019</v>
      </c>
      <c r="E13588" s="264">
        <v>43606</v>
      </c>
      <c r="F13588" s="260">
        <v>410188</v>
      </c>
      <c r="G13588" s="260" t="s">
        <v>2229</v>
      </c>
      <c r="H13588" s="265" t="s">
        <v>4398</v>
      </c>
      <c r="I13588" s="265" t="s">
        <v>2182</v>
      </c>
      <c r="J13588" s="266">
        <v>-1269</v>
      </c>
      <c r="K13588" s="83" t="str">
        <f>IFERROR(IFERROR(VLOOKUP(I13588,'DE-PARA'!B:D,3,0),VLOOKUP(I13588,'DE-PARA'!C:D,2,0)),"NÃO ENCONTRADO")</f>
        <v>Materiais</v>
      </c>
      <c r="L13588" s="50" t="str">
        <f>VLOOKUP(K13588,'Base -Receita-Despesa'!$B:$AS,1,FALSE)</f>
        <v>Materiais</v>
      </c>
    </row>
    <row r="13589" spans="1:12" x14ac:dyDescent="0.3">
      <c r="A13589" s="82" t="str">
        <f t="shared" si="424"/>
        <v>2019</v>
      </c>
      <c r="B13589" s="260" t="s">
        <v>2228</v>
      </c>
      <c r="C13589" s="261" t="s">
        <v>138</v>
      </c>
      <c r="D13589" s="74" t="str">
        <f t="shared" si="425"/>
        <v>mai/2019</v>
      </c>
      <c r="E13589" s="264">
        <v>43606</v>
      </c>
      <c r="F13589" s="260">
        <v>85046</v>
      </c>
      <c r="G13589" s="260" t="s">
        <v>2229</v>
      </c>
      <c r="H13589" s="265" t="s">
        <v>528</v>
      </c>
      <c r="I13589" s="265" t="s">
        <v>2181</v>
      </c>
      <c r="J13589" s="266">
        <v>-4375</v>
      </c>
      <c r="K13589" s="83" t="str">
        <f>IFERROR(IFERROR(VLOOKUP(I13589,'DE-PARA'!B:D,3,0),VLOOKUP(I13589,'DE-PARA'!C:D,2,0)),"NÃO ENCONTRADO")</f>
        <v>Materiais</v>
      </c>
      <c r="L13589" s="50" t="str">
        <f>VLOOKUP(K13589,'Base -Receita-Despesa'!$B:$AS,1,FALSE)</f>
        <v>Materiais</v>
      </c>
    </row>
    <row r="13590" spans="1:12" x14ac:dyDescent="0.3">
      <c r="A13590" s="82" t="str">
        <f t="shared" si="424"/>
        <v>2019</v>
      </c>
      <c r="B13590" s="260" t="s">
        <v>2228</v>
      </c>
      <c r="C13590" s="261" t="s">
        <v>138</v>
      </c>
      <c r="D13590" s="74" t="str">
        <f t="shared" si="425"/>
        <v>mai/2019</v>
      </c>
      <c r="E13590" s="264">
        <v>43606</v>
      </c>
      <c r="F13590" s="260">
        <v>85049</v>
      </c>
      <c r="G13590" s="260" t="s">
        <v>2229</v>
      </c>
      <c r="H13590" s="265" t="s">
        <v>528</v>
      </c>
      <c r="I13590" s="265" t="s">
        <v>2181</v>
      </c>
      <c r="J13590" s="266">
        <v>-3992.1</v>
      </c>
      <c r="K13590" s="83" t="str">
        <f>IFERROR(IFERROR(VLOOKUP(I13590,'DE-PARA'!B:D,3,0),VLOOKUP(I13590,'DE-PARA'!C:D,2,0)),"NÃO ENCONTRADO")</f>
        <v>Materiais</v>
      </c>
      <c r="L13590" s="50" t="str">
        <f>VLOOKUP(K13590,'Base -Receita-Despesa'!$B:$AS,1,FALSE)</f>
        <v>Materiais</v>
      </c>
    </row>
    <row r="13591" spans="1:12" x14ac:dyDescent="0.3">
      <c r="A13591" s="82" t="str">
        <f t="shared" si="424"/>
        <v>2019</v>
      </c>
      <c r="B13591" s="260" t="s">
        <v>2228</v>
      </c>
      <c r="C13591" s="261" t="s">
        <v>138</v>
      </c>
      <c r="D13591" s="74" t="str">
        <f t="shared" si="425"/>
        <v>mai/2019</v>
      </c>
      <c r="E13591" s="264">
        <v>43606</v>
      </c>
      <c r="F13591" s="260">
        <v>85050</v>
      </c>
      <c r="G13591" s="260" t="s">
        <v>2229</v>
      </c>
      <c r="H13591" s="265" t="s">
        <v>528</v>
      </c>
      <c r="I13591" s="265" t="s">
        <v>2182</v>
      </c>
      <c r="J13591" s="266">
        <v>-8738.67</v>
      </c>
      <c r="K13591" s="83" t="str">
        <f>IFERROR(IFERROR(VLOOKUP(I13591,'DE-PARA'!B:D,3,0),VLOOKUP(I13591,'DE-PARA'!C:D,2,0)),"NÃO ENCONTRADO")</f>
        <v>Materiais</v>
      </c>
      <c r="L13591" s="50" t="str">
        <f>VLOOKUP(K13591,'Base -Receita-Despesa'!$B:$AS,1,FALSE)</f>
        <v>Materiais</v>
      </c>
    </row>
    <row r="13592" spans="1:12" x14ac:dyDescent="0.3">
      <c r="A13592" s="82" t="str">
        <f t="shared" si="424"/>
        <v>2019</v>
      </c>
      <c r="B13592" s="260" t="s">
        <v>2228</v>
      </c>
      <c r="C13592" s="261" t="s">
        <v>138</v>
      </c>
      <c r="D13592" s="74" t="str">
        <f t="shared" si="425"/>
        <v>mai/2019</v>
      </c>
      <c r="E13592" s="264">
        <v>43606</v>
      </c>
      <c r="F13592" s="260">
        <v>1052256</v>
      </c>
      <c r="G13592" s="260" t="s">
        <v>2238</v>
      </c>
      <c r="H13592" s="265" t="s">
        <v>2605</v>
      </c>
      <c r="I13592" s="265" t="s">
        <v>2182</v>
      </c>
      <c r="J13592" s="266">
        <v>-3157.57</v>
      </c>
      <c r="K13592" s="83" t="str">
        <f>IFERROR(IFERROR(VLOOKUP(I13592,'DE-PARA'!B:D,3,0),VLOOKUP(I13592,'DE-PARA'!C:D,2,0)),"NÃO ENCONTRADO")</f>
        <v>Materiais</v>
      </c>
      <c r="L13592" s="50" t="str">
        <f>VLOOKUP(K13592,'Base -Receita-Despesa'!$B:$AS,1,FALSE)</f>
        <v>Materiais</v>
      </c>
    </row>
    <row r="13593" spans="1:12" x14ac:dyDescent="0.3">
      <c r="A13593" s="82" t="str">
        <f t="shared" si="424"/>
        <v>2019</v>
      </c>
      <c r="B13593" s="260" t="s">
        <v>2228</v>
      </c>
      <c r="C13593" s="261" t="s">
        <v>138</v>
      </c>
      <c r="D13593" s="74" t="str">
        <f t="shared" si="425"/>
        <v>mai/2019</v>
      </c>
      <c r="E13593" s="264">
        <v>43606</v>
      </c>
      <c r="F13593" s="260">
        <v>1062872</v>
      </c>
      <c r="G13593" s="260" t="s">
        <v>2229</v>
      </c>
      <c r="H13593" s="265" t="s">
        <v>2605</v>
      </c>
      <c r="I13593" s="265" t="s">
        <v>2182</v>
      </c>
      <c r="J13593" s="266">
        <v>-7152.21</v>
      </c>
      <c r="K13593" s="83" t="str">
        <f>IFERROR(IFERROR(VLOOKUP(I13593,'DE-PARA'!B:D,3,0),VLOOKUP(I13593,'DE-PARA'!C:D,2,0)),"NÃO ENCONTRADO")</f>
        <v>Materiais</v>
      </c>
      <c r="L13593" s="50" t="str">
        <f>VLOOKUP(K13593,'Base -Receita-Despesa'!$B:$AS,1,FALSE)</f>
        <v>Materiais</v>
      </c>
    </row>
    <row r="13594" spans="1:12" x14ac:dyDescent="0.3">
      <c r="A13594" s="82" t="str">
        <f t="shared" si="424"/>
        <v>2019</v>
      </c>
      <c r="B13594" s="260" t="s">
        <v>2228</v>
      </c>
      <c r="C13594" s="261" t="s">
        <v>138</v>
      </c>
      <c r="D13594" s="74" t="str">
        <f t="shared" si="425"/>
        <v>mai/2019</v>
      </c>
      <c r="E13594" s="264">
        <v>43606</v>
      </c>
      <c r="F13594" s="260">
        <v>12489</v>
      </c>
      <c r="G13594" s="260" t="s">
        <v>2229</v>
      </c>
      <c r="H13594" s="265" t="s">
        <v>2703</v>
      </c>
      <c r="I13594" s="265" t="s">
        <v>2194</v>
      </c>
      <c r="J13594" s="265">
        <v>-930.9</v>
      </c>
      <c r="K13594" s="83" t="str">
        <f>IFERROR(IFERROR(VLOOKUP(I13594,'DE-PARA'!B:D,3,0),VLOOKUP(I13594,'DE-PARA'!C:D,2,0)),"NÃO ENCONTRADO")</f>
        <v>Materiais</v>
      </c>
      <c r="L13594" s="50" t="str">
        <f>VLOOKUP(K13594,'Base -Receita-Despesa'!$B:$AS,1,FALSE)</f>
        <v>Materiais</v>
      </c>
    </row>
    <row r="13595" spans="1:12" x14ac:dyDescent="0.3">
      <c r="A13595" s="82" t="str">
        <f t="shared" si="424"/>
        <v>2019</v>
      </c>
      <c r="B13595" s="260" t="s">
        <v>2228</v>
      </c>
      <c r="C13595" s="261" t="s">
        <v>138</v>
      </c>
      <c r="D13595" s="74" t="str">
        <f t="shared" si="425"/>
        <v>mai/2019</v>
      </c>
      <c r="E13595" s="264">
        <v>43606</v>
      </c>
      <c r="F13595" s="260">
        <v>12489</v>
      </c>
      <c r="G13595" s="260" t="s">
        <v>2229</v>
      </c>
      <c r="H13595" s="265" t="s">
        <v>2703</v>
      </c>
      <c r="I13595" s="265" t="s">
        <v>562</v>
      </c>
      <c r="J13595" s="265">
        <v>-18.62</v>
      </c>
      <c r="K13595" s="83" t="str">
        <f>IFERROR(IFERROR(VLOOKUP(I13595,'DE-PARA'!B:D,3,0),VLOOKUP(I13595,'DE-PARA'!C:D,2,0)),"NÃO ENCONTRADO")</f>
        <v>Outras Saídas</v>
      </c>
      <c r="L13595" s="50" t="str">
        <f>VLOOKUP(K13595,'Base -Receita-Despesa'!$B:$AS,1,FALSE)</f>
        <v>Outras Saídas</v>
      </c>
    </row>
    <row r="13596" spans="1:12" x14ac:dyDescent="0.3">
      <c r="A13596" s="82" t="str">
        <f t="shared" si="424"/>
        <v>2019</v>
      </c>
      <c r="B13596" s="260" t="s">
        <v>2228</v>
      </c>
      <c r="C13596" s="261" t="s">
        <v>138</v>
      </c>
      <c r="D13596" s="74" t="str">
        <f t="shared" si="425"/>
        <v>mai/2019</v>
      </c>
      <c r="E13596" s="264">
        <v>43606</v>
      </c>
      <c r="F13596" s="260">
        <v>7511</v>
      </c>
      <c r="G13596" s="260" t="s">
        <v>2232</v>
      </c>
      <c r="H13596" s="265" t="s">
        <v>2399</v>
      </c>
      <c r="I13596" s="265" t="s">
        <v>232</v>
      </c>
      <c r="J13596" s="265">
        <v>-997.5</v>
      </c>
      <c r="K13596" s="83" t="str">
        <f>IFERROR(IFERROR(VLOOKUP(I13596,'DE-PARA'!B:D,3,0),VLOOKUP(I13596,'DE-PARA'!C:D,2,0)),"NÃO ENCONTRADO")</f>
        <v>Materiais</v>
      </c>
      <c r="L13596" s="50" t="str">
        <f>VLOOKUP(K13596,'Base -Receita-Despesa'!$B:$AS,1,FALSE)</f>
        <v>Materiais</v>
      </c>
    </row>
    <row r="13597" spans="1:12" x14ac:dyDescent="0.3">
      <c r="A13597" s="82" t="str">
        <f t="shared" si="424"/>
        <v>2019</v>
      </c>
      <c r="B13597" s="260" t="s">
        <v>2228</v>
      </c>
      <c r="C13597" s="261" t="s">
        <v>138</v>
      </c>
      <c r="D13597" s="74" t="str">
        <f t="shared" si="425"/>
        <v>mai/2019</v>
      </c>
      <c r="E13597" s="264">
        <v>43606</v>
      </c>
      <c r="F13597" s="260">
        <v>3030</v>
      </c>
      <c r="G13597" s="260" t="s">
        <v>2229</v>
      </c>
      <c r="H13597" s="265" t="s">
        <v>4535</v>
      </c>
      <c r="I13597" s="265" t="s">
        <v>2182</v>
      </c>
      <c r="J13597" s="265">
        <v>-118.9</v>
      </c>
      <c r="K13597" s="83" t="str">
        <f>IFERROR(IFERROR(VLOOKUP(I13597,'DE-PARA'!B:D,3,0),VLOOKUP(I13597,'DE-PARA'!C:D,2,0)),"NÃO ENCONTRADO")</f>
        <v>Materiais</v>
      </c>
      <c r="L13597" s="50" t="str">
        <f>VLOOKUP(K13597,'Base -Receita-Despesa'!$B:$AS,1,FALSE)</f>
        <v>Materiais</v>
      </c>
    </row>
    <row r="13598" spans="1:12" x14ac:dyDescent="0.3">
      <c r="A13598" s="82" t="str">
        <f t="shared" si="424"/>
        <v>2019</v>
      </c>
      <c r="B13598" s="260" t="s">
        <v>2228</v>
      </c>
      <c r="C13598" s="261" t="s">
        <v>138</v>
      </c>
      <c r="D13598" s="74" t="str">
        <f t="shared" si="425"/>
        <v>mai/2019</v>
      </c>
      <c r="E13598" s="264">
        <v>43606</v>
      </c>
      <c r="F13598" s="260">
        <v>961</v>
      </c>
      <c r="G13598" s="260" t="s">
        <v>2229</v>
      </c>
      <c r="H13598" s="265" t="s">
        <v>4513</v>
      </c>
      <c r="I13598" s="265" t="s">
        <v>2193</v>
      </c>
      <c r="J13598" s="265">
        <v>-628.05999999999995</v>
      </c>
      <c r="K13598" s="83" t="str">
        <f>IFERROR(IFERROR(VLOOKUP(I13598,'DE-PARA'!B:D,3,0),VLOOKUP(I13598,'DE-PARA'!C:D,2,0)),"NÃO ENCONTRADO")</f>
        <v>Materiais</v>
      </c>
      <c r="L13598" s="50" t="str">
        <f>VLOOKUP(K13598,'Base -Receita-Despesa'!$B:$AS,1,FALSE)</f>
        <v>Materiais</v>
      </c>
    </row>
    <row r="13599" spans="1:12" x14ac:dyDescent="0.3">
      <c r="A13599" s="82" t="str">
        <f t="shared" si="424"/>
        <v>2019</v>
      </c>
      <c r="B13599" s="260" t="s">
        <v>2228</v>
      </c>
      <c r="C13599" s="261" t="s">
        <v>138</v>
      </c>
      <c r="D13599" s="74" t="str">
        <f t="shared" si="425"/>
        <v>mai/2019</v>
      </c>
      <c r="E13599" s="264">
        <v>43606</v>
      </c>
      <c r="F13599" s="260">
        <v>967</v>
      </c>
      <c r="G13599" s="260" t="s">
        <v>2229</v>
      </c>
      <c r="H13599" s="265" t="s">
        <v>4536</v>
      </c>
      <c r="I13599" s="265" t="s">
        <v>2183</v>
      </c>
      <c r="J13599" s="265">
        <v>-300</v>
      </c>
      <c r="K13599" s="83" t="str">
        <f>IFERROR(IFERROR(VLOOKUP(I13599,'DE-PARA'!B:D,3,0),VLOOKUP(I13599,'DE-PARA'!C:D,2,0)),"NÃO ENCONTRADO")</f>
        <v>Materiais</v>
      </c>
      <c r="L13599" s="50" t="str">
        <f>VLOOKUP(K13599,'Base -Receita-Despesa'!$B:$AS,1,FALSE)</f>
        <v>Materiais</v>
      </c>
    </row>
    <row r="13600" spans="1:12" x14ac:dyDescent="0.3">
      <c r="A13600" s="82" t="str">
        <f t="shared" si="424"/>
        <v>2019</v>
      </c>
      <c r="B13600" s="260" t="s">
        <v>2228</v>
      </c>
      <c r="C13600" s="261" t="s">
        <v>138</v>
      </c>
      <c r="D13600" s="74" t="str">
        <f t="shared" si="425"/>
        <v>mai/2019</v>
      </c>
      <c r="E13600" s="264">
        <v>43606</v>
      </c>
      <c r="F13600" s="260">
        <v>1013</v>
      </c>
      <c r="G13600" s="260" t="s">
        <v>2229</v>
      </c>
      <c r="H13600" s="265" t="s">
        <v>4536</v>
      </c>
      <c r="I13600" s="265" t="s">
        <v>2183</v>
      </c>
      <c r="J13600" s="265">
        <v>-150</v>
      </c>
      <c r="K13600" s="83" t="str">
        <f>IFERROR(IFERROR(VLOOKUP(I13600,'DE-PARA'!B:D,3,0),VLOOKUP(I13600,'DE-PARA'!C:D,2,0)),"NÃO ENCONTRADO")</f>
        <v>Materiais</v>
      </c>
      <c r="L13600" s="50" t="str">
        <f>VLOOKUP(K13600,'Base -Receita-Despesa'!$B:$AS,1,FALSE)</f>
        <v>Materiais</v>
      </c>
    </row>
    <row r="13601" spans="1:12" x14ac:dyDescent="0.3">
      <c r="A13601" s="82" t="str">
        <f t="shared" si="424"/>
        <v>2019</v>
      </c>
      <c r="B13601" s="260" t="s">
        <v>2228</v>
      </c>
      <c r="C13601" s="261" t="s">
        <v>138</v>
      </c>
      <c r="D13601" s="74" t="str">
        <f t="shared" si="425"/>
        <v>mai/2019</v>
      </c>
      <c r="E13601" s="264">
        <v>43606</v>
      </c>
      <c r="F13601" s="260">
        <v>22080</v>
      </c>
      <c r="G13601" s="260" t="s">
        <v>2229</v>
      </c>
      <c r="H13601" s="265" t="s">
        <v>4437</v>
      </c>
      <c r="I13601" s="265" t="s">
        <v>2182</v>
      </c>
      <c r="J13601" s="266">
        <v>-1440</v>
      </c>
      <c r="K13601" s="83" t="str">
        <f>IFERROR(IFERROR(VLOOKUP(I13601,'DE-PARA'!B:D,3,0),VLOOKUP(I13601,'DE-PARA'!C:D,2,0)),"NÃO ENCONTRADO")</f>
        <v>Materiais</v>
      </c>
      <c r="L13601" s="50" t="str">
        <f>VLOOKUP(K13601,'Base -Receita-Despesa'!$B:$AS,1,FALSE)</f>
        <v>Materiais</v>
      </c>
    </row>
    <row r="13602" spans="1:12" x14ac:dyDescent="0.3">
      <c r="A13602" s="82" t="str">
        <f t="shared" si="424"/>
        <v>2019</v>
      </c>
      <c r="B13602" s="260" t="s">
        <v>2228</v>
      </c>
      <c r="C13602" s="261" t="s">
        <v>138</v>
      </c>
      <c r="D13602" s="74" t="str">
        <f t="shared" si="425"/>
        <v>mai/2019</v>
      </c>
      <c r="E13602" s="264">
        <v>43606</v>
      </c>
      <c r="F13602" s="260">
        <v>22574</v>
      </c>
      <c r="G13602" s="260" t="s">
        <v>2229</v>
      </c>
      <c r="H13602" s="265" t="s">
        <v>4437</v>
      </c>
      <c r="I13602" s="265" t="s">
        <v>2182</v>
      </c>
      <c r="J13602" s="265">
        <v>-700</v>
      </c>
      <c r="K13602" s="83" t="str">
        <f>IFERROR(IFERROR(VLOOKUP(I13602,'DE-PARA'!B:D,3,0),VLOOKUP(I13602,'DE-PARA'!C:D,2,0)),"NÃO ENCONTRADO")</f>
        <v>Materiais</v>
      </c>
      <c r="L13602" s="50" t="str">
        <f>VLOOKUP(K13602,'Base -Receita-Despesa'!$B:$AS,1,FALSE)</f>
        <v>Materiais</v>
      </c>
    </row>
    <row r="13603" spans="1:12" x14ac:dyDescent="0.3">
      <c r="A13603" s="82" t="str">
        <f t="shared" si="424"/>
        <v>2019</v>
      </c>
      <c r="B13603" s="260" t="s">
        <v>2228</v>
      </c>
      <c r="C13603" s="261" t="s">
        <v>138</v>
      </c>
      <c r="D13603" s="74" t="str">
        <f t="shared" si="425"/>
        <v>mai/2019</v>
      </c>
      <c r="E13603" s="264">
        <v>43606</v>
      </c>
      <c r="F13603" s="260">
        <v>23091</v>
      </c>
      <c r="G13603" s="260" t="s">
        <v>2229</v>
      </c>
      <c r="H13603" s="265" t="s">
        <v>4437</v>
      </c>
      <c r="I13603" s="265" t="s">
        <v>2182</v>
      </c>
      <c r="J13603" s="265">
        <v>-300</v>
      </c>
      <c r="K13603" s="83" t="str">
        <f>IFERROR(IFERROR(VLOOKUP(I13603,'DE-PARA'!B:D,3,0),VLOOKUP(I13603,'DE-PARA'!C:D,2,0)),"NÃO ENCONTRADO")</f>
        <v>Materiais</v>
      </c>
      <c r="L13603" s="50" t="str">
        <f>VLOOKUP(K13603,'Base -Receita-Despesa'!$B:$AS,1,FALSE)</f>
        <v>Materiais</v>
      </c>
    </row>
    <row r="13604" spans="1:12" x14ac:dyDescent="0.3">
      <c r="A13604" s="82" t="str">
        <f t="shared" si="424"/>
        <v>2019</v>
      </c>
      <c r="B13604" s="260" t="s">
        <v>2228</v>
      </c>
      <c r="C13604" s="261" t="s">
        <v>138</v>
      </c>
      <c r="D13604" s="74" t="str">
        <f t="shared" si="425"/>
        <v>mai/2019</v>
      </c>
      <c r="E13604" s="264">
        <v>43606</v>
      </c>
      <c r="F13604" s="260">
        <v>6697</v>
      </c>
      <c r="G13604" s="260" t="s">
        <v>2229</v>
      </c>
      <c r="H13604" s="265" t="s">
        <v>4446</v>
      </c>
      <c r="I13604" s="265" t="s">
        <v>2182</v>
      </c>
      <c r="J13604" s="265">
        <v>-532</v>
      </c>
      <c r="K13604" s="83" t="str">
        <f>IFERROR(IFERROR(VLOOKUP(I13604,'DE-PARA'!B:D,3,0),VLOOKUP(I13604,'DE-PARA'!C:D,2,0)),"NÃO ENCONTRADO")</f>
        <v>Materiais</v>
      </c>
      <c r="L13604" s="50" t="str">
        <f>VLOOKUP(K13604,'Base -Receita-Despesa'!$B:$AS,1,FALSE)</f>
        <v>Materiais</v>
      </c>
    </row>
    <row r="13605" spans="1:12" x14ac:dyDescent="0.3">
      <c r="A13605" s="82" t="str">
        <f t="shared" si="424"/>
        <v>2019</v>
      </c>
      <c r="B13605" s="260" t="s">
        <v>2228</v>
      </c>
      <c r="C13605" s="261" t="s">
        <v>138</v>
      </c>
      <c r="D13605" s="74" t="str">
        <f t="shared" si="425"/>
        <v>mai/2019</v>
      </c>
      <c r="E13605" s="264">
        <v>43606</v>
      </c>
      <c r="F13605" s="260">
        <v>6697</v>
      </c>
      <c r="G13605" s="260" t="s">
        <v>2229</v>
      </c>
      <c r="H13605" s="265" t="s">
        <v>4446</v>
      </c>
      <c r="I13605" s="265" t="s">
        <v>562</v>
      </c>
      <c r="J13605" s="265">
        <v>-72.56</v>
      </c>
      <c r="K13605" s="83" t="str">
        <f>IFERROR(IFERROR(VLOOKUP(I13605,'DE-PARA'!B:D,3,0),VLOOKUP(I13605,'DE-PARA'!C:D,2,0)),"NÃO ENCONTRADO")</f>
        <v>Outras Saídas</v>
      </c>
      <c r="L13605" s="50" t="str">
        <f>VLOOKUP(K13605,'Base -Receita-Despesa'!$B:$AS,1,FALSE)</f>
        <v>Outras Saídas</v>
      </c>
    </row>
    <row r="13606" spans="1:12" x14ac:dyDescent="0.3">
      <c r="A13606" s="82" t="str">
        <f t="shared" si="424"/>
        <v>2019</v>
      </c>
      <c r="B13606" s="260" t="s">
        <v>2228</v>
      </c>
      <c r="C13606" s="261" t="s">
        <v>138</v>
      </c>
      <c r="D13606" s="74" t="str">
        <f t="shared" si="425"/>
        <v>mai/2019</v>
      </c>
      <c r="E13606" s="264">
        <v>43606</v>
      </c>
      <c r="F13606" s="260">
        <v>19779</v>
      </c>
      <c r="G13606" s="260" t="s">
        <v>2229</v>
      </c>
      <c r="H13606" s="265" t="s">
        <v>4537</v>
      </c>
      <c r="I13606" s="265" t="s">
        <v>2182</v>
      </c>
      <c r="J13606" s="266">
        <v>-1139</v>
      </c>
      <c r="K13606" s="83" t="str">
        <f>IFERROR(IFERROR(VLOOKUP(I13606,'DE-PARA'!B:D,3,0),VLOOKUP(I13606,'DE-PARA'!C:D,2,0)),"NÃO ENCONTRADO")</f>
        <v>Materiais</v>
      </c>
      <c r="L13606" s="50" t="str">
        <f>VLOOKUP(K13606,'Base -Receita-Despesa'!$B:$AS,1,FALSE)</f>
        <v>Materiais</v>
      </c>
    </row>
    <row r="13607" spans="1:12" x14ac:dyDescent="0.3">
      <c r="A13607" s="82" t="str">
        <f t="shared" si="424"/>
        <v>2019</v>
      </c>
      <c r="B13607" s="260" t="s">
        <v>2228</v>
      </c>
      <c r="C13607" s="261" t="s">
        <v>138</v>
      </c>
      <c r="D13607" s="74" t="str">
        <f t="shared" si="425"/>
        <v>mai/2019</v>
      </c>
      <c r="E13607" s="264">
        <v>43606</v>
      </c>
      <c r="F13607" s="260">
        <v>20245</v>
      </c>
      <c r="G13607" s="260" t="s">
        <v>2229</v>
      </c>
      <c r="H13607" s="265" t="s">
        <v>4522</v>
      </c>
      <c r="I13607" s="265" t="s">
        <v>2182</v>
      </c>
      <c r="J13607" s="265">
        <v>-911.6</v>
      </c>
      <c r="K13607" s="83" t="str">
        <f>IFERROR(IFERROR(VLOOKUP(I13607,'DE-PARA'!B:D,3,0),VLOOKUP(I13607,'DE-PARA'!C:D,2,0)),"NÃO ENCONTRADO")</f>
        <v>Materiais</v>
      </c>
      <c r="L13607" s="50" t="str">
        <f>VLOOKUP(K13607,'Base -Receita-Despesa'!$B:$AS,1,FALSE)</f>
        <v>Materiais</v>
      </c>
    </row>
    <row r="13608" spans="1:12" x14ac:dyDescent="0.3">
      <c r="A13608" s="82" t="str">
        <f t="shared" si="424"/>
        <v>2019</v>
      </c>
      <c r="B13608" s="260" t="s">
        <v>2228</v>
      </c>
      <c r="C13608" s="261" t="s">
        <v>138</v>
      </c>
      <c r="D13608" s="74" t="str">
        <f t="shared" si="425"/>
        <v>mai/2019</v>
      </c>
      <c r="E13608" s="264">
        <v>43606</v>
      </c>
      <c r="F13608" s="260">
        <v>20301</v>
      </c>
      <c r="G13608" s="260" t="s">
        <v>2229</v>
      </c>
      <c r="H13608" s="265" t="s">
        <v>4522</v>
      </c>
      <c r="I13608" s="265" t="s">
        <v>2182</v>
      </c>
      <c r="J13608" s="265">
        <v>-70</v>
      </c>
      <c r="K13608" s="83" t="str">
        <f>IFERROR(IFERROR(VLOOKUP(I13608,'DE-PARA'!B:D,3,0),VLOOKUP(I13608,'DE-PARA'!C:D,2,0)),"NÃO ENCONTRADO")</f>
        <v>Materiais</v>
      </c>
      <c r="L13608" s="50" t="str">
        <f>VLOOKUP(K13608,'Base -Receita-Despesa'!$B:$AS,1,FALSE)</f>
        <v>Materiais</v>
      </c>
    </row>
    <row r="13609" spans="1:12" x14ac:dyDescent="0.3">
      <c r="A13609" s="82" t="str">
        <f t="shared" si="424"/>
        <v>2019</v>
      </c>
      <c r="B13609" s="260" t="s">
        <v>2228</v>
      </c>
      <c r="C13609" s="261" t="s">
        <v>138</v>
      </c>
      <c r="D13609" s="74" t="str">
        <f t="shared" si="425"/>
        <v>mai/2019</v>
      </c>
      <c r="E13609" s="264">
        <v>43606</v>
      </c>
      <c r="F13609" s="260">
        <v>82</v>
      </c>
      <c r="G13609" s="260" t="s">
        <v>2229</v>
      </c>
      <c r="H13609" s="265" t="s">
        <v>3242</v>
      </c>
      <c r="I13609" s="265" t="s">
        <v>2212</v>
      </c>
      <c r="J13609" s="266">
        <v>-19452</v>
      </c>
      <c r="K13609" s="83" t="str">
        <f>IFERROR(IFERROR(VLOOKUP(I13609,'DE-PARA'!B:D,3,0),VLOOKUP(I13609,'DE-PARA'!C:D,2,0)),"NÃO ENCONTRADO")</f>
        <v>Serviços</v>
      </c>
      <c r="L13609" s="50" t="str">
        <f>VLOOKUP(K13609,'Base -Receita-Despesa'!$B:$AS,1,FALSE)</f>
        <v>Serviços</v>
      </c>
    </row>
    <row r="13610" spans="1:12" x14ac:dyDescent="0.3">
      <c r="A13610" s="82" t="str">
        <f t="shared" ref="A13610:A13673" si="426">IF(K13610="NÃO ENCONTRADO",0,RIGHT(D13610,4))</f>
        <v>2019</v>
      </c>
      <c r="B13610" s="260" t="s">
        <v>2228</v>
      </c>
      <c r="C13610" s="261" t="s">
        <v>138</v>
      </c>
      <c r="D13610" s="74" t="str">
        <f t="shared" si="425"/>
        <v>mai/2019</v>
      </c>
      <c r="E13610" s="264">
        <v>43606</v>
      </c>
      <c r="F13610" s="260">
        <v>298836</v>
      </c>
      <c r="G13610" s="260" t="s">
        <v>2229</v>
      </c>
      <c r="H13610" s="265" t="s">
        <v>174</v>
      </c>
      <c r="I13610" s="265" t="s">
        <v>2188</v>
      </c>
      <c r="J13610" s="266">
        <v>-2706.28</v>
      </c>
      <c r="K13610" s="83" t="str">
        <f>IFERROR(IFERROR(VLOOKUP(I13610,'DE-PARA'!B:D,3,0),VLOOKUP(I13610,'DE-PARA'!C:D,2,0)),"NÃO ENCONTRADO")</f>
        <v>Materiais</v>
      </c>
      <c r="L13610" s="50" t="str">
        <f>VLOOKUP(K13610,'Base -Receita-Despesa'!$B:$AS,1,FALSE)</f>
        <v>Materiais</v>
      </c>
    </row>
    <row r="13611" spans="1:12" x14ac:dyDescent="0.3">
      <c r="A13611" s="82" t="str">
        <f t="shared" si="426"/>
        <v>2019</v>
      </c>
      <c r="B13611" s="260" t="s">
        <v>2228</v>
      </c>
      <c r="C13611" s="261" t="s">
        <v>138</v>
      </c>
      <c r="D13611" s="74" t="str">
        <f t="shared" si="425"/>
        <v>mai/2019</v>
      </c>
      <c r="E13611" s="264">
        <v>43606</v>
      </c>
      <c r="F13611" s="260" t="s">
        <v>1070</v>
      </c>
      <c r="G13611" s="260" t="s">
        <v>2229</v>
      </c>
      <c r="H13611" s="265" t="s">
        <v>1071</v>
      </c>
      <c r="I13611" s="265" t="s">
        <v>2237</v>
      </c>
      <c r="J13611" s="266">
        <v>2854.36</v>
      </c>
      <c r="K13611" s="83" t="str">
        <f>IFERROR(IFERROR(VLOOKUP(I13611,'DE-PARA'!B:D,3,0),VLOOKUP(I13611,'DE-PARA'!C:D,2,0)),"NÃO ENCONTRADO")</f>
        <v>Entrada Conta Aplicação (+)</v>
      </c>
      <c r="L13611" s="50" t="str">
        <f>VLOOKUP(K13611,'Base -Receita-Despesa'!$B:$AS,1,FALSE)</f>
        <v>ENTRADA CONTA APLICAÇÃO (+)</v>
      </c>
    </row>
    <row r="13612" spans="1:12" x14ac:dyDescent="0.3">
      <c r="A13612" s="82" t="str">
        <f t="shared" si="426"/>
        <v>2019</v>
      </c>
      <c r="B13612" s="260" t="s">
        <v>2228</v>
      </c>
      <c r="C13612" s="261" t="s">
        <v>138</v>
      </c>
      <c r="D13612" s="74" t="str">
        <f t="shared" si="425"/>
        <v>mai/2019</v>
      </c>
      <c r="E13612" s="264">
        <v>43606</v>
      </c>
      <c r="F13612" s="260" t="s">
        <v>1261</v>
      </c>
      <c r="G13612" s="260" t="s">
        <v>2229</v>
      </c>
      <c r="H13612" s="265" t="s">
        <v>2250</v>
      </c>
      <c r="I13612" s="265" t="s">
        <v>135</v>
      </c>
      <c r="J13612" s="265">
        <v>-9.5</v>
      </c>
      <c r="K13612" s="83" t="str">
        <f>IFERROR(IFERROR(VLOOKUP(I13612,'DE-PARA'!B:D,3,0),VLOOKUP(I13612,'DE-PARA'!C:D,2,0)),"NÃO ENCONTRADO")</f>
        <v>Outras Saídas</v>
      </c>
      <c r="L13612" s="50" t="str">
        <f>VLOOKUP(K13612,'Base -Receita-Despesa'!$B:$AS,1,FALSE)</f>
        <v>Outras Saídas</v>
      </c>
    </row>
    <row r="13613" spans="1:12" x14ac:dyDescent="0.3">
      <c r="A13613" s="82" t="str">
        <f t="shared" si="426"/>
        <v>2019</v>
      </c>
      <c r="B13613" s="260" t="s">
        <v>2228</v>
      </c>
      <c r="C13613" s="261" t="s">
        <v>138</v>
      </c>
      <c r="D13613" s="74" t="str">
        <f t="shared" si="425"/>
        <v>mai/2019</v>
      </c>
      <c r="E13613" s="264">
        <v>43606</v>
      </c>
      <c r="F13613" s="260" t="s">
        <v>1261</v>
      </c>
      <c r="G13613" s="260" t="s">
        <v>2229</v>
      </c>
      <c r="H13613" s="265" t="s">
        <v>2250</v>
      </c>
      <c r="I13613" s="265" t="s">
        <v>135</v>
      </c>
      <c r="J13613" s="265">
        <v>-9.5</v>
      </c>
      <c r="K13613" s="83" t="str">
        <f>IFERROR(IFERROR(VLOOKUP(I13613,'DE-PARA'!B:D,3,0),VLOOKUP(I13613,'DE-PARA'!C:D,2,0)),"NÃO ENCONTRADO")</f>
        <v>Outras Saídas</v>
      </c>
      <c r="L13613" s="50" t="str">
        <f>VLOOKUP(K13613,'Base -Receita-Despesa'!$B:$AS,1,FALSE)</f>
        <v>Outras Saídas</v>
      </c>
    </row>
    <row r="13614" spans="1:12" x14ac:dyDescent="0.3">
      <c r="A13614" s="82" t="str">
        <f t="shared" si="426"/>
        <v>2019</v>
      </c>
      <c r="B13614" s="260" t="s">
        <v>2228</v>
      </c>
      <c r="C13614" s="261" t="s">
        <v>138</v>
      </c>
      <c r="D13614" s="74" t="str">
        <f t="shared" si="425"/>
        <v>mai/2019</v>
      </c>
      <c r="E13614" s="264">
        <v>43606</v>
      </c>
      <c r="F13614" s="260" t="s">
        <v>1261</v>
      </c>
      <c r="G13614" s="260" t="s">
        <v>2229</v>
      </c>
      <c r="H13614" s="265" t="s">
        <v>2250</v>
      </c>
      <c r="I13614" s="265" t="s">
        <v>135</v>
      </c>
      <c r="J13614" s="265">
        <v>-9.5</v>
      </c>
      <c r="K13614" s="83" t="str">
        <f>IFERROR(IFERROR(VLOOKUP(I13614,'DE-PARA'!B:D,3,0),VLOOKUP(I13614,'DE-PARA'!C:D,2,0)),"NÃO ENCONTRADO")</f>
        <v>Outras Saídas</v>
      </c>
      <c r="L13614" s="50" t="str">
        <f>VLOOKUP(K13614,'Base -Receita-Despesa'!$B:$AS,1,FALSE)</f>
        <v>Outras Saídas</v>
      </c>
    </row>
    <row r="13615" spans="1:12" x14ac:dyDescent="0.3">
      <c r="A13615" s="82" t="str">
        <f t="shared" si="426"/>
        <v>2019</v>
      </c>
      <c r="B13615" s="260" t="s">
        <v>2228</v>
      </c>
      <c r="C13615" s="261" t="s">
        <v>138</v>
      </c>
      <c r="D13615" s="74" t="str">
        <f t="shared" si="425"/>
        <v>mai/2019</v>
      </c>
      <c r="E13615" s="264">
        <v>43606</v>
      </c>
      <c r="F13615" s="260" t="s">
        <v>1261</v>
      </c>
      <c r="G13615" s="260" t="s">
        <v>2229</v>
      </c>
      <c r="H13615" s="265" t="s">
        <v>2250</v>
      </c>
      <c r="I13615" s="265" t="s">
        <v>135</v>
      </c>
      <c r="J13615" s="265">
        <v>-9.5</v>
      </c>
      <c r="K13615" s="83" t="str">
        <f>IFERROR(IFERROR(VLOOKUP(I13615,'DE-PARA'!B:D,3,0),VLOOKUP(I13615,'DE-PARA'!C:D,2,0)),"NÃO ENCONTRADO")</f>
        <v>Outras Saídas</v>
      </c>
      <c r="L13615" s="50" t="str">
        <f>VLOOKUP(K13615,'Base -Receita-Despesa'!$B:$AS,1,FALSE)</f>
        <v>Outras Saídas</v>
      </c>
    </row>
    <row r="13616" spans="1:12" x14ac:dyDescent="0.3">
      <c r="A13616" s="82" t="str">
        <f t="shared" si="426"/>
        <v>2019</v>
      </c>
      <c r="B13616" s="260" t="s">
        <v>2228</v>
      </c>
      <c r="C13616" s="261" t="s">
        <v>138</v>
      </c>
      <c r="D13616" s="74" t="str">
        <f t="shared" si="425"/>
        <v>mai/2019</v>
      </c>
      <c r="E13616" s="264">
        <v>43606</v>
      </c>
      <c r="F13616" s="260" t="s">
        <v>1261</v>
      </c>
      <c r="G13616" s="260" t="s">
        <v>2229</v>
      </c>
      <c r="H13616" s="265" t="s">
        <v>2250</v>
      </c>
      <c r="I13616" s="265" t="s">
        <v>135</v>
      </c>
      <c r="J13616" s="265">
        <v>-9.5</v>
      </c>
      <c r="K13616" s="83" t="str">
        <f>IFERROR(IFERROR(VLOOKUP(I13616,'DE-PARA'!B:D,3,0),VLOOKUP(I13616,'DE-PARA'!C:D,2,0)),"NÃO ENCONTRADO")</f>
        <v>Outras Saídas</v>
      </c>
      <c r="L13616" s="50" t="str">
        <f>VLOOKUP(K13616,'Base -Receita-Despesa'!$B:$AS,1,FALSE)</f>
        <v>Outras Saídas</v>
      </c>
    </row>
    <row r="13617" spans="1:12" x14ac:dyDescent="0.3">
      <c r="A13617" s="82" t="str">
        <f t="shared" si="426"/>
        <v>2019</v>
      </c>
      <c r="B13617" s="260" t="s">
        <v>2228</v>
      </c>
      <c r="C13617" s="261" t="s">
        <v>138</v>
      </c>
      <c r="D13617" s="74" t="str">
        <f t="shared" si="425"/>
        <v>mai/2019</v>
      </c>
      <c r="E13617" s="264">
        <v>43606</v>
      </c>
      <c r="F13617" s="260" t="s">
        <v>1261</v>
      </c>
      <c r="G13617" s="260" t="s">
        <v>2229</v>
      </c>
      <c r="H13617" s="265" t="s">
        <v>2250</v>
      </c>
      <c r="I13617" s="265" t="s">
        <v>135</v>
      </c>
      <c r="J13617" s="265">
        <v>-9.5</v>
      </c>
      <c r="K13617" s="83" t="str">
        <f>IFERROR(IFERROR(VLOOKUP(I13617,'DE-PARA'!B:D,3,0),VLOOKUP(I13617,'DE-PARA'!C:D,2,0)),"NÃO ENCONTRADO")</f>
        <v>Outras Saídas</v>
      </c>
      <c r="L13617" s="50" t="str">
        <f>VLOOKUP(K13617,'Base -Receita-Despesa'!$B:$AS,1,FALSE)</f>
        <v>Outras Saídas</v>
      </c>
    </row>
    <row r="13618" spans="1:12" x14ac:dyDescent="0.3">
      <c r="A13618" s="82" t="str">
        <f t="shared" si="426"/>
        <v>2019</v>
      </c>
      <c r="B13618" s="260" t="s">
        <v>2228</v>
      </c>
      <c r="C13618" s="261" t="s">
        <v>138</v>
      </c>
      <c r="D13618" s="74" t="str">
        <f t="shared" si="425"/>
        <v>mai/2019</v>
      </c>
      <c r="E13618" s="264">
        <v>43606</v>
      </c>
      <c r="F13618" s="260" t="s">
        <v>1261</v>
      </c>
      <c r="G13618" s="260" t="s">
        <v>2229</v>
      </c>
      <c r="H13618" s="265" t="s">
        <v>2250</v>
      </c>
      <c r="I13618" s="265" t="s">
        <v>135</v>
      </c>
      <c r="J13618" s="265">
        <v>-9.5</v>
      </c>
      <c r="K13618" s="83" t="str">
        <f>IFERROR(IFERROR(VLOOKUP(I13618,'DE-PARA'!B:D,3,0),VLOOKUP(I13618,'DE-PARA'!C:D,2,0)),"NÃO ENCONTRADO")</f>
        <v>Outras Saídas</v>
      </c>
      <c r="L13618" s="50" t="str">
        <f>VLOOKUP(K13618,'Base -Receita-Despesa'!$B:$AS,1,FALSE)</f>
        <v>Outras Saídas</v>
      </c>
    </row>
    <row r="13619" spans="1:12" x14ac:dyDescent="0.3">
      <c r="A13619" s="82" t="str">
        <f t="shared" si="426"/>
        <v>2019</v>
      </c>
      <c r="B13619" s="260" t="s">
        <v>2228</v>
      </c>
      <c r="C13619" s="261" t="s">
        <v>138</v>
      </c>
      <c r="D13619" s="74" t="str">
        <f t="shared" si="425"/>
        <v>mai/2019</v>
      </c>
      <c r="E13619" s="264">
        <v>43606</v>
      </c>
      <c r="F13619" s="260" t="s">
        <v>1261</v>
      </c>
      <c r="G13619" s="260" t="s">
        <v>2229</v>
      </c>
      <c r="H13619" s="265" t="s">
        <v>2250</v>
      </c>
      <c r="I13619" s="265" t="s">
        <v>135</v>
      </c>
      <c r="J13619" s="265">
        <v>-9.5</v>
      </c>
      <c r="K13619" s="83" t="str">
        <f>IFERROR(IFERROR(VLOOKUP(I13619,'DE-PARA'!B:D,3,0),VLOOKUP(I13619,'DE-PARA'!C:D,2,0)),"NÃO ENCONTRADO")</f>
        <v>Outras Saídas</v>
      </c>
      <c r="L13619" s="50" t="str">
        <f>VLOOKUP(K13619,'Base -Receita-Despesa'!$B:$AS,1,FALSE)</f>
        <v>Outras Saídas</v>
      </c>
    </row>
    <row r="13620" spans="1:12" x14ac:dyDescent="0.3">
      <c r="A13620" s="82" t="str">
        <f t="shared" si="426"/>
        <v>2019</v>
      </c>
      <c r="B13620" s="260" t="s">
        <v>2228</v>
      </c>
      <c r="C13620" s="261" t="s">
        <v>138</v>
      </c>
      <c r="D13620" s="74" t="str">
        <f t="shared" si="425"/>
        <v>mai/2019</v>
      </c>
      <c r="E13620" s="264">
        <v>43606</v>
      </c>
      <c r="F13620" s="260" t="s">
        <v>1261</v>
      </c>
      <c r="G13620" s="260" t="s">
        <v>2229</v>
      </c>
      <c r="H13620" s="265" t="s">
        <v>2250</v>
      </c>
      <c r="I13620" s="265" t="s">
        <v>135</v>
      </c>
      <c r="J13620" s="265">
        <v>-9.5</v>
      </c>
      <c r="K13620" s="83" t="str">
        <f>IFERROR(IFERROR(VLOOKUP(I13620,'DE-PARA'!B:D,3,0),VLOOKUP(I13620,'DE-PARA'!C:D,2,0)),"NÃO ENCONTRADO")</f>
        <v>Outras Saídas</v>
      </c>
      <c r="L13620" s="50" t="str">
        <f>VLOOKUP(K13620,'Base -Receita-Despesa'!$B:$AS,1,FALSE)</f>
        <v>Outras Saídas</v>
      </c>
    </row>
    <row r="13621" spans="1:12" x14ac:dyDescent="0.3">
      <c r="A13621" s="82" t="str">
        <f t="shared" si="426"/>
        <v>2019</v>
      </c>
      <c r="B13621" s="260" t="s">
        <v>2228</v>
      </c>
      <c r="C13621" s="261" t="s">
        <v>138</v>
      </c>
      <c r="D13621" s="74" t="str">
        <f t="shared" si="425"/>
        <v>mai/2019</v>
      </c>
      <c r="E13621" s="264">
        <v>43606</v>
      </c>
      <c r="F13621" s="260" t="s">
        <v>1261</v>
      </c>
      <c r="G13621" s="260" t="s">
        <v>2229</v>
      </c>
      <c r="H13621" s="265" t="s">
        <v>2250</v>
      </c>
      <c r="I13621" s="265" t="s">
        <v>135</v>
      </c>
      <c r="J13621" s="265">
        <v>-9.5</v>
      </c>
      <c r="K13621" s="83" t="str">
        <f>IFERROR(IFERROR(VLOOKUP(I13621,'DE-PARA'!B:D,3,0),VLOOKUP(I13621,'DE-PARA'!C:D,2,0)),"NÃO ENCONTRADO")</f>
        <v>Outras Saídas</v>
      </c>
      <c r="L13621" s="50" t="str">
        <f>VLOOKUP(K13621,'Base -Receita-Despesa'!$B:$AS,1,FALSE)</f>
        <v>Outras Saídas</v>
      </c>
    </row>
    <row r="13622" spans="1:12" x14ac:dyDescent="0.3">
      <c r="A13622" s="82" t="str">
        <f t="shared" si="426"/>
        <v>2019</v>
      </c>
      <c r="B13622" s="260" t="s">
        <v>2228</v>
      </c>
      <c r="C13622" s="261" t="s">
        <v>138</v>
      </c>
      <c r="D13622" s="74" t="str">
        <f t="shared" si="425"/>
        <v>mai/2019</v>
      </c>
      <c r="E13622" s="264">
        <v>43606</v>
      </c>
      <c r="F13622" s="260" t="s">
        <v>1261</v>
      </c>
      <c r="G13622" s="260" t="s">
        <v>2229</v>
      </c>
      <c r="H13622" s="265" t="s">
        <v>2250</v>
      </c>
      <c r="I13622" s="265" t="s">
        <v>135</v>
      </c>
      <c r="J13622" s="265">
        <v>-9.5</v>
      </c>
      <c r="K13622" s="83" t="str">
        <f>IFERROR(IFERROR(VLOOKUP(I13622,'DE-PARA'!B:D,3,0),VLOOKUP(I13622,'DE-PARA'!C:D,2,0)),"NÃO ENCONTRADO")</f>
        <v>Outras Saídas</v>
      </c>
      <c r="L13622" s="50" t="str">
        <f>VLOOKUP(K13622,'Base -Receita-Despesa'!$B:$AS,1,FALSE)</f>
        <v>Outras Saídas</v>
      </c>
    </row>
    <row r="13623" spans="1:12" x14ac:dyDescent="0.3">
      <c r="A13623" s="82" t="str">
        <f t="shared" si="426"/>
        <v>2019</v>
      </c>
      <c r="B13623" s="260" t="s">
        <v>2228</v>
      </c>
      <c r="C13623" s="261" t="s">
        <v>138</v>
      </c>
      <c r="D13623" s="74" t="str">
        <f t="shared" si="425"/>
        <v>mai/2019</v>
      </c>
      <c r="E13623" s="264">
        <v>43606</v>
      </c>
      <c r="F13623" s="260" t="s">
        <v>1261</v>
      </c>
      <c r="G13623" s="260" t="s">
        <v>2229</v>
      </c>
      <c r="H13623" s="265" t="s">
        <v>2250</v>
      </c>
      <c r="I13623" s="265" t="s">
        <v>135</v>
      </c>
      <c r="J13623" s="265">
        <v>-9.5</v>
      </c>
      <c r="K13623" s="83" t="str">
        <f>IFERROR(IFERROR(VLOOKUP(I13623,'DE-PARA'!B:D,3,0),VLOOKUP(I13623,'DE-PARA'!C:D,2,0)),"NÃO ENCONTRADO")</f>
        <v>Outras Saídas</v>
      </c>
      <c r="L13623" s="50" t="str">
        <f>VLOOKUP(K13623,'Base -Receita-Despesa'!$B:$AS,1,FALSE)</f>
        <v>Outras Saídas</v>
      </c>
    </row>
    <row r="13624" spans="1:12" x14ac:dyDescent="0.3">
      <c r="A13624" s="82" t="str">
        <f t="shared" si="426"/>
        <v>2019</v>
      </c>
      <c r="B13624" s="260" t="s">
        <v>2228</v>
      </c>
      <c r="C13624" s="261" t="s">
        <v>138</v>
      </c>
      <c r="D13624" s="74" t="str">
        <f t="shared" si="425"/>
        <v>mai/2019</v>
      </c>
      <c r="E13624" s="264">
        <v>43606</v>
      </c>
      <c r="F13624" s="260" t="s">
        <v>1261</v>
      </c>
      <c r="G13624" s="260" t="s">
        <v>2229</v>
      </c>
      <c r="H13624" s="265" t="s">
        <v>2250</v>
      </c>
      <c r="I13624" s="265" t="s">
        <v>135</v>
      </c>
      <c r="J13624" s="265">
        <v>-9.5</v>
      </c>
      <c r="K13624" s="83" t="str">
        <f>IFERROR(IFERROR(VLOOKUP(I13624,'DE-PARA'!B:D,3,0),VLOOKUP(I13624,'DE-PARA'!C:D,2,0)),"NÃO ENCONTRADO")</f>
        <v>Outras Saídas</v>
      </c>
      <c r="L13624" s="50" t="str">
        <f>VLOOKUP(K13624,'Base -Receita-Despesa'!$B:$AS,1,FALSE)</f>
        <v>Outras Saídas</v>
      </c>
    </row>
    <row r="13625" spans="1:12" x14ac:dyDescent="0.3">
      <c r="A13625" s="82" t="str">
        <f t="shared" si="426"/>
        <v>2019</v>
      </c>
      <c r="B13625" s="260" t="s">
        <v>2228</v>
      </c>
      <c r="C13625" s="261" t="s">
        <v>138</v>
      </c>
      <c r="D13625" s="74" t="str">
        <f t="shared" si="425"/>
        <v>mai/2019</v>
      </c>
      <c r="E13625" s="264">
        <v>43606</v>
      </c>
      <c r="F13625" s="260" t="s">
        <v>1261</v>
      </c>
      <c r="G13625" s="260" t="s">
        <v>2229</v>
      </c>
      <c r="H13625" s="265" t="s">
        <v>2250</v>
      </c>
      <c r="I13625" s="265" t="s">
        <v>135</v>
      </c>
      <c r="J13625" s="265">
        <v>-9.5</v>
      </c>
      <c r="K13625" s="83" t="str">
        <f>IFERROR(IFERROR(VLOOKUP(I13625,'DE-PARA'!B:D,3,0),VLOOKUP(I13625,'DE-PARA'!C:D,2,0)),"NÃO ENCONTRADO")</f>
        <v>Outras Saídas</v>
      </c>
      <c r="L13625" s="50" t="str">
        <f>VLOOKUP(K13625,'Base -Receita-Despesa'!$B:$AS,1,FALSE)</f>
        <v>Outras Saídas</v>
      </c>
    </row>
    <row r="13626" spans="1:12" x14ac:dyDescent="0.3">
      <c r="A13626" s="82" t="str">
        <f t="shared" si="426"/>
        <v>2019</v>
      </c>
      <c r="B13626" s="260" t="s">
        <v>2228</v>
      </c>
      <c r="C13626" s="261" t="s">
        <v>138</v>
      </c>
      <c r="D13626" s="74" t="str">
        <f t="shared" si="425"/>
        <v>mai/2019</v>
      </c>
      <c r="E13626" s="264">
        <v>43606</v>
      </c>
      <c r="F13626" s="260" t="s">
        <v>1261</v>
      </c>
      <c r="G13626" s="260" t="s">
        <v>2229</v>
      </c>
      <c r="H13626" s="265" t="s">
        <v>2250</v>
      </c>
      <c r="I13626" s="265" t="s">
        <v>135</v>
      </c>
      <c r="J13626" s="265">
        <v>-9.5</v>
      </c>
      <c r="K13626" s="83" t="str">
        <f>IFERROR(IFERROR(VLOOKUP(I13626,'DE-PARA'!B:D,3,0),VLOOKUP(I13626,'DE-PARA'!C:D,2,0)),"NÃO ENCONTRADO")</f>
        <v>Outras Saídas</v>
      </c>
      <c r="L13626" s="50" t="str">
        <f>VLOOKUP(K13626,'Base -Receita-Despesa'!$B:$AS,1,FALSE)</f>
        <v>Outras Saídas</v>
      </c>
    </row>
    <row r="13627" spans="1:12" x14ac:dyDescent="0.3">
      <c r="A13627" s="82" t="str">
        <f t="shared" si="426"/>
        <v>2019</v>
      </c>
      <c r="B13627" s="260" t="s">
        <v>2228</v>
      </c>
      <c r="C13627" s="261" t="s">
        <v>138</v>
      </c>
      <c r="D13627" s="74" t="str">
        <f t="shared" si="425"/>
        <v>mai/2019</v>
      </c>
      <c r="E13627" s="264">
        <v>43606</v>
      </c>
      <c r="F13627" s="260" t="s">
        <v>1061</v>
      </c>
      <c r="G13627" s="260" t="s">
        <v>2229</v>
      </c>
      <c r="H13627" s="265" t="s">
        <v>4370</v>
      </c>
      <c r="I13627" s="265" t="s">
        <v>126</v>
      </c>
      <c r="J13627" s="266">
        <v>500000</v>
      </c>
      <c r="K13627" s="83" t="str">
        <f>IFERROR(IFERROR(VLOOKUP(I13627,'DE-PARA'!B:D,3,0),VLOOKUP(I13627,'DE-PARA'!C:D,2,0)),"NÃO ENCONTRADO")</f>
        <v>TEV – Transferências Entre Contas (Entradas)</v>
      </c>
      <c r="L13627" s="50" t="str">
        <f>VLOOKUP(K13627,'Base -Receita-Despesa'!$B:$AS,1,FALSE)</f>
        <v>TEV – Transferências Entre Contas (Entradas)</v>
      </c>
    </row>
    <row r="13628" spans="1:12" x14ac:dyDescent="0.3">
      <c r="A13628" s="82" t="str">
        <f t="shared" si="426"/>
        <v>2019</v>
      </c>
      <c r="B13628" s="260" t="s">
        <v>2240</v>
      </c>
      <c r="C13628" s="261" t="s">
        <v>138</v>
      </c>
      <c r="D13628" s="74" t="str">
        <f t="shared" si="425"/>
        <v>mai/2019</v>
      </c>
      <c r="E13628" s="264">
        <v>43607</v>
      </c>
      <c r="F13628" s="260" t="s">
        <v>161</v>
      </c>
      <c r="G13628" s="260" t="s">
        <v>2229</v>
      </c>
      <c r="H13628" s="265" t="s">
        <v>161</v>
      </c>
      <c r="I13628" s="265" t="s">
        <v>2168</v>
      </c>
      <c r="J13628" s="266">
        <v>60419.82</v>
      </c>
      <c r="K13628" s="83" t="str">
        <f>IFERROR(IFERROR(VLOOKUP(I13628,'DE-PARA'!B:D,3,0),VLOOKUP(I13628,'DE-PARA'!C:D,2,0)),"NÃO ENCONTRADO")</f>
        <v>Repasses Contrato de Gestão</v>
      </c>
      <c r="L13628" s="50" t="str">
        <f>VLOOKUP(K13628,'Base -Receita-Despesa'!$B:$AS,1,FALSE)</f>
        <v>Repasses Contrato de Gestão</v>
      </c>
    </row>
    <row r="13629" spans="1:12" x14ac:dyDescent="0.3">
      <c r="A13629" s="82" t="str">
        <f t="shared" si="426"/>
        <v>2019</v>
      </c>
      <c r="B13629" s="260" t="s">
        <v>2240</v>
      </c>
      <c r="C13629" s="261" t="s">
        <v>138</v>
      </c>
      <c r="D13629" s="74" t="str">
        <f t="shared" si="425"/>
        <v>mai/2019</v>
      </c>
      <c r="E13629" s="264">
        <v>43607</v>
      </c>
      <c r="F13629" s="260" t="s">
        <v>1070</v>
      </c>
      <c r="G13629" s="260" t="s">
        <v>2229</v>
      </c>
      <c r="H13629" s="265" t="s">
        <v>1071</v>
      </c>
      <c r="I13629" s="265" t="s">
        <v>2237</v>
      </c>
      <c r="J13629" s="265">
        <v>0.01</v>
      </c>
      <c r="K13629" s="83" t="str">
        <f>IFERROR(IFERROR(VLOOKUP(I13629,'DE-PARA'!B:D,3,0),VLOOKUP(I13629,'DE-PARA'!C:D,2,0)),"NÃO ENCONTRADO")</f>
        <v>Entrada Conta Aplicação (+)</v>
      </c>
      <c r="L13629" s="50" t="str">
        <f>VLOOKUP(K13629,'Base -Receita-Despesa'!$B:$AS,1,FALSE)</f>
        <v>ENTRADA CONTA APLICAÇÃO (+)</v>
      </c>
    </row>
    <row r="13630" spans="1:12" x14ac:dyDescent="0.3">
      <c r="A13630" s="82" t="str">
        <f t="shared" si="426"/>
        <v>2019</v>
      </c>
      <c r="B13630" s="260" t="s">
        <v>2240</v>
      </c>
      <c r="C13630" s="261" t="s">
        <v>138</v>
      </c>
      <c r="D13630" s="74" t="str">
        <f t="shared" si="425"/>
        <v>mai/2019</v>
      </c>
      <c r="E13630" s="264">
        <v>43607</v>
      </c>
      <c r="F13630" s="260" t="s">
        <v>1061</v>
      </c>
      <c r="G13630" s="260" t="s">
        <v>2229</v>
      </c>
      <c r="H13630" s="265" t="s">
        <v>4370</v>
      </c>
      <c r="I13630" s="265" t="s">
        <v>126</v>
      </c>
      <c r="J13630" s="266">
        <v>-2691.41</v>
      </c>
      <c r="K13630" s="83" t="str">
        <f>IFERROR(IFERROR(VLOOKUP(I13630,'DE-PARA'!B:D,3,0),VLOOKUP(I13630,'DE-PARA'!C:D,2,0)),"NÃO ENCONTRADO")</f>
        <v>TEV – Transferências Entre Contas (Entradas)</v>
      </c>
      <c r="L13630" s="50" t="str">
        <f>VLOOKUP(K13630,'Base -Receita-Despesa'!$B:$AS,1,FALSE)</f>
        <v>TEV – Transferências Entre Contas (Entradas)</v>
      </c>
    </row>
    <row r="13631" spans="1:12" x14ac:dyDescent="0.3">
      <c r="A13631" s="82" t="str">
        <f t="shared" si="426"/>
        <v>2019</v>
      </c>
      <c r="B13631" s="260" t="s">
        <v>2240</v>
      </c>
      <c r="C13631" s="261" t="s">
        <v>138</v>
      </c>
      <c r="D13631" s="74" t="str">
        <f t="shared" si="425"/>
        <v>mai/2019</v>
      </c>
      <c r="E13631" s="264">
        <v>43607</v>
      </c>
      <c r="F13631" s="260" t="s">
        <v>1061</v>
      </c>
      <c r="G13631" s="260" t="s">
        <v>2229</v>
      </c>
      <c r="H13631" s="265" t="s">
        <v>4370</v>
      </c>
      <c r="I13631" s="265" t="s">
        <v>126</v>
      </c>
      <c r="J13631" s="266">
        <v>-60419.82</v>
      </c>
      <c r="K13631" s="83" t="str">
        <f>IFERROR(IFERROR(VLOOKUP(I13631,'DE-PARA'!B:D,3,0),VLOOKUP(I13631,'DE-PARA'!C:D,2,0)),"NÃO ENCONTRADO")</f>
        <v>TEV – Transferências Entre Contas (Entradas)</v>
      </c>
      <c r="L13631" s="50" t="str">
        <f>VLOOKUP(K13631,'Base -Receita-Despesa'!$B:$AS,1,FALSE)</f>
        <v>TEV – Transferências Entre Contas (Entradas)</v>
      </c>
    </row>
    <row r="13632" spans="1:12" x14ac:dyDescent="0.3">
      <c r="A13632" s="82" t="str">
        <f t="shared" si="426"/>
        <v>2019</v>
      </c>
      <c r="B13632" s="260" t="s">
        <v>2228</v>
      </c>
      <c r="C13632" s="261" t="s">
        <v>138</v>
      </c>
      <c r="D13632" s="74" t="str">
        <f t="shared" si="425"/>
        <v>mai/2019</v>
      </c>
      <c r="E13632" s="264">
        <v>43607</v>
      </c>
      <c r="F13632" s="260" t="s">
        <v>1261</v>
      </c>
      <c r="G13632" s="260" t="s">
        <v>2229</v>
      </c>
      <c r="H13632" s="265" t="s">
        <v>4538</v>
      </c>
      <c r="I13632" s="265" t="s">
        <v>135</v>
      </c>
      <c r="J13632" s="265">
        <v>9.5</v>
      </c>
      <c r="K13632" s="83" t="str">
        <f>IFERROR(IFERROR(VLOOKUP(I13632,'DE-PARA'!B:D,3,0),VLOOKUP(I13632,'DE-PARA'!C:D,2,0)),"NÃO ENCONTRADO")</f>
        <v>Outras Saídas</v>
      </c>
      <c r="L13632" s="50" t="str">
        <f>VLOOKUP(K13632,'Base -Receita-Despesa'!$B:$AS,1,FALSE)</f>
        <v>Outras Saídas</v>
      </c>
    </row>
    <row r="13633" spans="1:12" x14ac:dyDescent="0.3">
      <c r="A13633" s="82" t="str">
        <f t="shared" si="426"/>
        <v>2019</v>
      </c>
      <c r="B13633" s="260" t="s">
        <v>2228</v>
      </c>
      <c r="C13633" s="261" t="s">
        <v>138</v>
      </c>
      <c r="D13633" s="74" t="str">
        <f t="shared" si="425"/>
        <v>mai/2019</v>
      </c>
      <c r="E13633" s="264">
        <v>43607</v>
      </c>
      <c r="F13633" s="260" t="s">
        <v>4539</v>
      </c>
      <c r="G13633" s="260" t="s">
        <v>2229</v>
      </c>
      <c r="H13633" s="265" t="s">
        <v>4540</v>
      </c>
      <c r="I13633" s="265" t="s">
        <v>195</v>
      </c>
      <c r="J13633" s="266">
        <v>-126958.98</v>
      </c>
      <c r="K13633" s="83" t="str">
        <f>IFERROR(IFERROR(VLOOKUP(I13633,'DE-PARA'!B:D,3,0),VLOOKUP(I13633,'DE-PARA'!C:D,2,0)),"NÃO ENCONTRADO")</f>
        <v>Encargos sobre Folha de Pagamento</v>
      </c>
      <c r="L13633" s="50" t="str">
        <f>VLOOKUP(K13633,'Base -Receita-Despesa'!$B:$AS,1,FALSE)</f>
        <v>Encargos sobre Folha de Pagamento</v>
      </c>
    </row>
    <row r="13634" spans="1:12" x14ac:dyDescent="0.3">
      <c r="A13634" s="82" t="str">
        <f t="shared" si="426"/>
        <v>2019</v>
      </c>
      <c r="B13634" s="260" t="s">
        <v>2228</v>
      </c>
      <c r="C13634" s="261" t="s">
        <v>138</v>
      </c>
      <c r="D13634" s="74" t="str">
        <f t="shared" si="425"/>
        <v>mai/2019</v>
      </c>
      <c r="E13634" s="264">
        <v>43607</v>
      </c>
      <c r="F13634" s="260" t="s">
        <v>4539</v>
      </c>
      <c r="G13634" s="260" t="s">
        <v>2229</v>
      </c>
      <c r="H13634" s="265" t="s">
        <v>4540</v>
      </c>
      <c r="I13634" s="265" t="s">
        <v>562</v>
      </c>
      <c r="J13634" s="265">
        <v>-837.92</v>
      </c>
      <c r="K13634" s="83" t="str">
        <f>IFERROR(IFERROR(VLOOKUP(I13634,'DE-PARA'!B:D,3,0),VLOOKUP(I13634,'DE-PARA'!C:D,2,0)),"NÃO ENCONTRADO")</f>
        <v>Outras Saídas</v>
      </c>
      <c r="L13634" s="50" t="str">
        <f>VLOOKUP(K13634,'Base -Receita-Despesa'!$B:$AS,1,FALSE)</f>
        <v>Outras Saídas</v>
      </c>
    </row>
    <row r="13635" spans="1:12" x14ac:dyDescent="0.3">
      <c r="A13635" s="82" t="str">
        <f t="shared" si="426"/>
        <v>2019</v>
      </c>
      <c r="B13635" s="260" t="s">
        <v>2228</v>
      </c>
      <c r="C13635" s="261" t="s">
        <v>138</v>
      </c>
      <c r="D13635" s="74" t="str">
        <f t="shared" si="425"/>
        <v>mai/2019</v>
      </c>
      <c r="E13635" s="264">
        <v>43607</v>
      </c>
      <c r="F13635" s="260">
        <v>8447</v>
      </c>
      <c r="G13635" s="260" t="s">
        <v>2324</v>
      </c>
      <c r="H13635" s="265" t="s">
        <v>4510</v>
      </c>
      <c r="I13635" s="265" t="s">
        <v>2182</v>
      </c>
      <c r="J13635" s="265">
        <v>-588.83000000000004</v>
      </c>
      <c r="K13635" s="83" t="str">
        <f>IFERROR(IFERROR(VLOOKUP(I13635,'DE-PARA'!B:D,3,0),VLOOKUP(I13635,'DE-PARA'!C:D,2,0)),"NÃO ENCONTRADO")</f>
        <v>Materiais</v>
      </c>
      <c r="L13635" s="50" t="str">
        <f>VLOOKUP(K13635,'Base -Receita-Despesa'!$B:$AS,1,FALSE)</f>
        <v>Materiais</v>
      </c>
    </row>
    <row r="13636" spans="1:12" x14ac:dyDescent="0.3">
      <c r="A13636" s="82" t="str">
        <f t="shared" si="426"/>
        <v>2019</v>
      </c>
      <c r="B13636" s="260" t="s">
        <v>2228</v>
      </c>
      <c r="C13636" s="261" t="s">
        <v>138</v>
      </c>
      <c r="D13636" s="74" t="str">
        <f t="shared" ref="D13636:D13699" si="427">TEXT(E13636,"mmm/aaaa")</f>
        <v>mai/2019</v>
      </c>
      <c r="E13636" s="264">
        <v>43607</v>
      </c>
      <c r="F13636" s="260">
        <v>8447</v>
      </c>
      <c r="G13636" s="260" t="s">
        <v>2238</v>
      </c>
      <c r="H13636" s="265" t="s">
        <v>4510</v>
      </c>
      <c r="I13636" s="265" t="s">
        <v>2182</v>
      </c>
      <c r="J13636" s="265">
        <v>-588.82000000000005</v>
      </c>
      <c r="K13636" s="83" t="str">
        <f>IFERROR(IFERROR(VLOOKUP(I13636,'DE-PARA'!B:D,3,0),VLOOKUP(I13636,'DE-PARA'!C:D,2,0)),"NÃO ENCONTRADO")</f>
        <v>Materiais</v>
      </c>
      <c r="L13636" s="50" t="str">
        <f>VLOOKUP(K13636,'Base -Receita-Despesa'!$B:$AS,1,FALSE)</f>
        <v>Materiais</v>
      </c>
    </row>
    <row r="13637" spans="1:12" x14ac:dyDescent="0.3">
      <c r="A13637" s="82" t="str">
        <f t="shared" si="426"/>
        <v>2019</v>
      </c>
      <c r="B13637" s="260" t="s">
        <v>2228</v>
      </c>
      <c r="C13637" s="261" t="s">
        <v>138</v>
      </c>
      <c r="D13637" s="74" t="str">
        <f t="shared" si="427"/>
        <v>mai/2019</v>
      </c>
      <c r="E13637" s="264">
        <v>43607</v>
      </c>
      <c r="F13637" s="260">
        <v>39179</v>
      </c>
      <c r="G13637" s="260" t="s">
        <v>2229</v>
      </c>
      <c r="H13637" s="265" t="s">
        <v>4541</v>
      </c>
      <c r="I13637" s="265" t="s">
        <v>2194</v>
      </c>
      <c r="J13637" s="266">
        <v>-1610</v>
      </c>
      <c r="K13637" s="83" t="str">
        <f>IFERROR(IFERROR(VLOOKUP(I13637,'DE-PARA'!B:D,3,0),VLOOKUP(I13637,'DE-PARA'!C:D,2,0)),"NÃO ENCONTRADO")</f>
        <v>Materiais</v>
      </c>
      <c r="L13637" s="50" t="str">
        <f>VLOOKUP(K13637,'Base -Receita-Despesa'!$B:$AS,1,FALSE)</f>
        <v>Materiais</v>
      </c>
    </row>
    <row r="13638" spans="1:12" x14ac:dyDescent="0.3">
      <c r="A13638" s="82" t="str">
        <f t="shared" si="426"/>
        <v>2019</v>
      </c>
      <c r="B13638" s="260" t="s">
        <v>2228</v>
      </c>
      <c r="C13638" s="261" t="s">
        <v>138</v>
      </c>
      <c r="D13638" s="74" t="str">
        <f t="shared" si="427"/>
        <v>mai/2019</v>
      </c>
      <c r="E13638" s="264">
        <v>43607</v>
      </c>
      <c r="F13638" s="260">
        <v>39179</v>
      </c>
      <c r="G13638" s="260" t="s">
        <v>2229</v>
      </c>
      <c r="H13638" s="265" t="s">
        <v>4541</v>
      </c>
      <c r="I13638" s="265" t="s">
        <v>562</v>
      </c>
      <c r="J13638" s="265">
        <v>-218.79</v>
      </c>
      <c r="K13638" s="83" t="str">
        <f>IFERROR(IFERROR(VLOOKUP(I13638,'DE-PARA'!B:D,3,0),VLOOKUP(I13638,'DE-PARA'!C:D,2,0)),"NÃO ENCONTRADO")</f>
        <v>Outras Saídas</v>
      </c>
      <c r="L13638" s="50" t="str">
        <f>VLOOKUP(K13638,'Base -Receita-Despesa'!$B:$AS,1,FALSE)</f>
        <v>Outras Saídas</v>
      </c>
    </row>
    <row r="13639" spans="1:12" x14ac:dyDescent="0.3">
      <c r="A13639" s="82" t="str">
        <f t="shared" si="426"/>
        <v>2019</v>
      </c>
      <c r="B13639" s="260" t="s">
        <v>2228</v>
      </c>
      <c r="C13639" s="261" t="s">
        <v>138</v>
      </c>
      <c r="D13639" s="74" t="str">
        <f t="shared" si="427"/>
        <v>mai/2019</v>
      </c>
      <c r="E13639" s="264">
        <v>43607</v>
      </c>
      <c r="F13639" s="260">
        <v>8670</v>
      </c>
      <c r="G13639" s="260" t="s">
        <v>2229</v>
      </c>
      <c r="H13639" s="265" t="s">
        <v>4432</v>
      </c>
      <c r="I13639" s="265" t="s">
        <v>2182</v>
      </c>
      <c r="J13639" s="265">
        <v>-271.92</v>
      </c>
      <c r="K13639" s="83" t="str">
        <f>IFERROR(IFERROR(VLOOKUP(I13639,'DE-PARA'!B:D,3,0),VLOOKUP(I13639,'DE-PARA'!C:D,2,0)),"NÃO ENCONTRADO")</f>
        <v>Materiais</v>
      </c>
      <c r="L13639" s="50" t="str">
        <f>VLOOKUP(K13639,'Base -Receita-Despesa'!$B:$AS,1,FALSE)</f>
        <v>Materiais</v>
      </c>
    </row>
    <row r="13640" spans="1:12" x14ac:dyDescent="0.3">
      <c r="A13640" s="82" t="str">
        <f t="shared" si="426"/>
        <v>2019</v>
      </c>
      <c r="B13640" s="260" t="s">
        <v>2228</v>
      </c>
      <c r="C13640" s="261" t="s">
        <v>138</v>
      </c>
      <c r="D13640" s="74" t="str">
        <f t="shared" si="427"/>
        <v>mai/2019</v>
      </c>
      <c r="E13640" s="264">
        <v>43607</v>
      </c>
      <c r="F13640" s="260">
        <v>8670</v>
      </c>
      <c r="G13640" s="260" t="s">
        <v>2229</v>
      </c>
      <c r="H13640" s="265" t="s">
        <v>4432</v>
      </c>
      <c r="I13640" s="265" t="s">
        <v>562</v>
      </c>
      <c r="J13640" s="265">
        <v>-85.5</v>
      </c>
      <c r="K13640" s="83" t="str">
        <f>IFERROR(IFERROR(VLOOKUP(I13640,'DE-PARA'!B:D,3,0),VLOOKUP(I13640,'DE-PARA'!C:D,2,0)),"NÃO ENCONTRADO")</f>
        <v>Outras Saídas</v>
      </c>
      <c r="L13640" s="50" t="str">
        <f>VLOOKUP(K13640,'Base -Receita-Despesa'!$B:$AS,1,FALSE)</f>
        <v>Outras Saídas</v>
      </c>
    </row>
    <row r="13641" spans="1:12" x14ac:dyDescent="0.3">
      <c r="A13641" s="82" t="str">
        <f t="shared" si="426"/>
        <v>2019</v>
      </c>
      <c r="B13641" s="260" t="s">
        <v>2228</v>
      </c>
      <c r="C13641" s="261" t="s">
        <v>138</v>
      </c>
      <c r="D13641" s="74" t="str">
        <f t="shared" si="427"/>
        <v>mai/2019</v>
      </c>
      <c r="E13641" s="264">
        <v>43607</v>
      </c>
      <c r="F13641" s="260">
        <v>46</v>
      </c>
      <c r="G13641" s="260" t="s">
        <v>2229</v>
      </c>
      <c r="H13641" s="265" t="s">
        <v>3189</v>
      </c>
      <c r="I13641" s="265" t="s">
        <v>2176</v>
      </c>
      <c r="J13641" s="266">
        <v>8446.5</v>
      </c>
      <c r="K13641" s="83" t="str">
        <f>IFERROR(IFERROR(VLOOKUP(I13641,'DE-PARA'!B:D,3,0),VLOOKUP(I13641,'DE-PARA'!C:D,2,0)),"NÃO ENCONTRADO")</f>
        <v>Pessoal</v>
      </c>
      <c r="L13641" s="50" t="str">
        <f>VLOOKUP(K13641,'Base -Receita-Despesa'!$B:$AS,1,FALSE)</f>
        <v>Pessoal</v>
      </c>
    </row>
    <row r="13642" spans="1:12" x14ac:dyDescent="0.3">
      <c r="A13642" s="82" t="str">
        <f t="shared" si="426"/>
        <v>2019</v>
      </c>
      <c r="B13642" s="260" t="s">
        <v>2228</v>
      </c>
      <c r="C13642" s="261" t="s">
        <v>138</v>
      </c>
      <c r="D13642" s="74" t="str">
        <f t="shared" si="427"/>
        <v>mai/2019</v>
      </c>
      <c r="E13642" s="264">
        <v>43607</v>
      </c>
      <c r="F13642" s="260">
        <v>39</v>
      </c>
      <c r="G13642" s="260" t="s">
        <v>2229</v>
      </c>
      <c r="H13642" s="265" t="s">
        <v>3189</v>
      </c>
      <c r="I13642" s="265" t="s">
        <v>2176</v>
      </c>
      <c r="J13642" s="266">
        <v>-8446.5</v>
      </c>
      <c r="K13642" s="83" t="str">
        <f>IFERROR(IFERROR(VLOOKUP(I13642,'DE-PARA'!B:D,3,0),VLOOKUP(I13642,'DE-PARA'!C:D,2,0)),"NÃO ENCONTRADO")</f>
        <v>Pessoal</v>
      </c>
      <c r="L13642" s="50" t="str">
        <f>VLOOKUP(K13642,'Base -Receita-Despesa'!$B:$AS,1,FALSE)</f>
        <v>Pessoal</v>
      </c>
    </row>
    <row r="13643" spans="1:12" x14ac:dyDescent="0.3">
      <c r="A13643" s="82" t="str">
        <f t="shared" si="426"/>
        <v>2019</v>
      </c>
      <c r="B13643" s="260" t="s">
        <v>2228</v>
      </c>
      <c r="C13643" s="261" t="s">
        <v>138</v>
      </c>
      <c r="D13643" s="74" t="str">
        <f t="shared" si="427"/>
        <v>mai/2019</v>
      </c>
      <c r="E13643" s="264">
        <v>43607</v>
      </c>
      <c r="F13643" s="260">
        <v>41</v>
      </c>
      <c r="G13643" s="260" t="s">
        <v>2229</v>
      </c>
      <c r="H13643" s="265" t="s">
        <v>3189</v>
      </c>
      <c r="I13643" s="265" t="s">
        <v>2176</v>
      </c>
      <c r="J13643" s="266">
        <v>-18657.38</v>
      </c>
      <c r="K13643" s="83" t="str">
        <f>IFERROR(IFERROR(VLOOKUP(I13643,'DE-PARA'!B:D,3,0),VLOOKUP(I13643,'DE-PARA'!C:D,2,0)),"NÃO ENCONTRADO")</f>
        <v>Pessoal</v>
      </c>
      <c r="L13643" s="50" t="str">
        <f>VLOOKUP(K13643,'Base -Receita-Despesa'!$B:$AS,1,FALSE)</f>
        <v>Pessoal</v>
      </c>
    </row>
    <row r="13644" spans="1:12" x14ac:dyDescent="0.3">
      <c r="A13644" s="82" t="str">
        <f t="shared" si="426"/>
        <v>2019</v>
      </c>
      <c r="B13644" s="260" t="s">
        <v>2228</v>
      </c>
      <c r="C13644" s="261" t="s">
        <v>138</v>
      </c>
      <c r="D13644" s="74" t="str">
        <f t="shared" si="427"/>
        <v>mai/2019</v>
      </c>
      <c r="E13644" s="264">
        <v>43607</v>
      </c>
      <c r="F13644" s="260">
        <v>47</v>
      </c>
      <c r="G13644" s="260" t="s">
        <v>2229</v>
      </c>
      <c r="H13644" s="265" t="s">
        <v>3189</v>
      </c>
      <c r="I13644" s="265" t="s">
        <v>2176</v>
      </c>
      <c r="J13644" s="266">
        <v>-18679.900000000001</v>
      </c>
      <c r="K13644" s="83" t="str">
        <f>IFERROR(IFERROR(VLOOKUP(I13644,'DE-PARA'!B:D,3,0),VLOOKUP(I13644,'DE-PARA'!C:D,2,0)),"NÃO ENCONTRADO")</f>
        <v>Pessoal</v>
      </c>
      <c r="L13644" s="50" t="str">
        <f>VLOOKUP(K13644,'Base -Receita-Despesa'!$B:$AS,1,FALSE)</f>
        <v>Pessoal</v>
      </c>
    </row>
    <row r="13645" spans="1:12" x14ac:dyDescent="0.3">
      <c r="A13645" s="82" t="str">
        <f t="shared" si="426"/>
        <v>2019</v>
      </c>
      <c r="B13645" s="260" t="s">
        <v>2228</v>
      </c>
      <c r="C13645" s="261" t="s">
        <v>138</v>
      </c>
      <c r="D13645" s="74" t="str">
        <f t="shared" si="427"/>
        <v>mai/2019</v>
      </c>
      <c r="E13645" s="264">
        <v>43607</v>
      </c>
      <c r="F13645" s="260">
        <v>46</v>
      </c>
      <c r="G13645" s="260" t="s">
        <v>2229</v>
      </c>
      <c r="H13645" s="265" t="s">
        <v>3189</v>
      </c>
      <c r="I13645" s="265" t="s">
        <v>2176</v>
      </c>
      <c r="J13645" s="266">
        <v>-8446.5</v>
      </c>
      <c r="K13645" s="83" t="str">
        <f>IFERROR(IFERROR(VLOOKUP(I13645,'DE-PARA'!B:D,3,0),VLOOKUP(I13645,'DE-PARA'!C:D,2,0)),"NÃO ENCONTRADO")</f>
        <v>Pessoal</v>
      </c>
      <c r="L13645" s="50" t="str">
        <f>VLOOKUP(K13645,'Base -Receita-Despesa'!$B:$AS,1,FALSE)</f>
        <v>Pessoal</v>
      </c>
    </row>
    <row r="13646" spans="1:12" x14ac:dyDescent="0.3">
      <c r="A13646" s="82" t="str">
        <f t="shared" si="426"/>
        <v>2019</v>
      </c>
      <c r="B13646" s="260" t="s">
        <v>2228</v>
      </c>
      <c r="C13646" s="261" t="s">
        <v>138</v>
      </c>
      <c r="D13646" s="74" t="str">
        <f t="shared" si="427"/>
        <v>mai/2019</v>
      </c>
      <c r="E13646" s="264">
        <v>43607</v>
      </c>
      <c r="F13646" s="260">
        <v>45</v>
      </c>
      <c r="G13646" s="260" t="s">
        <v>2229</v>
      </c>
      <c r="H13646" s="265" t="s">
        <v>3189</v>
      </c>
      <c r="I13646" s="265" t="s">
        <v>2176</v>
      </c>
      <c r="J13646" s="266">
        <v>-52751.98</v>
      </c>
      <c r="K13646" s="83" t="str">
        <f>IFERROR(IFERROR(VLOOKUP(I13646,'DE-PARA'!B:D,3,0),VLOOKUP(I13646,'DE-PARA'!C:D,2,0)),"NÃO ENCONTRADO")</f>
        <v>Pessoal</v>
      </c>
      <c r="L13646" s="50" t="str">
        <f>VLOOKUP(K13646,'Base -Receita-Despesa'!$B:$AS,1,FALSE)</f>
        <v>Pessoal</v>
      </c>
    </row>
    <row r="13647" spans="1:12" x14ac:dyDescent="0.3">
      <c r="A13647" s="82" t="str">
        <f t="shared" si="426"/>
        <v>2019</v>
      </c>
      <c r="B13647" s="260" t="s">
        <v>2228</v>
      </c>
      <c r="C13647" s="261" t="s">
        <v>138</v>
      </c>
      <c r="D13647" s="74" t="str">
        <f t="shared" si="427"/>
        <v>mai/2019</v>
      </c>
      <c r="E13647" s="264">
        <v>43607</v>
      </c>
      <c r="F13647" s="260" t="s">
        <v>4542</v>
      </c>
      <c r="G13647" s="260" t="s">
        <v>2229</v>
      </c>
      <c r="H13647" s="265" t="s">
        <v>4543</v>
      </c>
      <c r="I13647" s="265" t="s">
        <v>194</v>
      </c>
      <c r="J13647" s="266">
        <v>-3674.26</v>
      </c>
      <c r="K13647" s="83" t="str">
        <f>IFERROR(IFERROR(VLOOKUP(I13647,'DE-PARA'!B:D,3,0),VLOOKUP(I13647,'DE-PARA'!C:D,2,0)),"NÃO ENCONTRADO")</f>
        <v>Encargos sobre Folha de Pagamento</v>
      </c>
      <c r="L13647" s="50" t="str">
        <f>VLOOKUP(K13647,'Base -Receita-Despesa'!$B:$AS,1,FALSE)</f>
        <v>Encargos sobre Folha de Pagamento</v>
      </c>
    </row>
    <row r="13648" spans="1:12" x14ac:dyDescent="0.3">
      <c r="A13648" s="82" t="str">
        <f t="shared" si="426"/>
        <v>2019</v>
      </c>
      <c r="B13648" s="260" t="s">
        <v>2228</v>
      </c>
      <c r="C13648" s="261" t="s">
        <v>138</v>
      </c>
      <c r="D13648" s="74" t="str">
        <f t="shared" si="427"/>
        <v>mai/2019</v>
      </c>
      <c r="E13648" s="264">
        <v>43607</v>
      </c>
      <c r="F13648" s="260" t="s">
        <v>1070</v>
      </c>
      <c r="G13648" s="260" t="s">
        <v>2229</v>
      </c>
      <c r="H13648" s="265" t="s">
        <v>1071</v>
      </c>
      <c r="I13648" s="265" t="s">
        <v>2237</v>
      </c>
      <c r="J13648" s="266">
        <v>174417.17</v>
      </c>
      <c r="K13648" s="83" t="str">
        <f>IFERROR(IFERROR(VLOOKUP(I13648,'DE-PARA'!B:D,3,0),VLOOKUP(I13648,'DE-PARA'!C:D,2,0)),"NÃO ENCONTRADO")</f>
        <v>Entrada Conta Aplicação (+)</v>
      </c>
      <c r="L13648" s="50" t="str">
        <f>VLOOKUP(K13648,'Base -Receita-Despesa'!$B:$AS,1,FALSE)</f>
        <v>ENTRADA CONTA APLICAÇÃO (+)</v>
      </c>
    </row>
    <row r="13649" spans="1:12" x14ac:dyDescent="0.3">
      <c r="A13649" s="82" t="str">
        <f t="shared" si="426"/>
        <v>2019</v>
      </c>
      <c r="B13649" s="260" t="s">
        <v>2228</v>
      </c>
      <c r="C13649" s="261" t="s">
        <v>138</v>
      </c>
      <c r="D13649" s="74" t="str">
        <f t="shared" si="427"/>
        <v>mai/2019</v>
      </c>
      <c r="E13649" s="264">
        <v>43607</v>
      </c>
      <c r="F13649" s="260">
        <v>74671</v>
      </c>
      <c r="G13649" s="260" t="s">
        <v>2229</v>
      </c>
      <c r="H13649" s="265" t="s">
        <v>4544</v>
      </c>
      <c r="I13649" s="265" t="s">
        <v>2182</v>
      </c>
      <c r="J13649" s="266">
        <v>-2200</v>
      </c>
      <c r="K13649" s="83" t="str">
        <f>IFERROR(IFERROR(VLOOKUP(I13649,'DE-PARA'!B:D,3,0),VLOOKUP(I13649,'DE-PARA'!C:D,2,0)),"NÃO ENCONTRADO")</f>
        <v>Materiais</v>
      </c>
      <c r="L13649" s="50" t="str">
        <f>VLOOKUP(K13649,'Base -Receita-Despesa'!$B:$AS,1,FALSE)</f>
        <v>Materiais</v>
      </c>
    </row>
    <row r="13650" spans="1:12" x14ac:dyDescent="0.3">
      <c r="A13650" s="82" t="str">
        <f t="shared" si="426"/>
        <v>2019</v>
      </c>
      <c r="B13650" s="260" t="s">
        <v>2228</v>
      </c>
      <c r="C13650" s="261" t="s">
        <v>138</v>
      </c>
      <c r="D13650" s="74" t="str">
        <f t="shared" si="427"/>
        <v>mai/2019</v>
      </c>
      <c r="E13650" s="264">
        <v>43607</v>
      </c>
      <c r="F13650" s="260" t="s">
        <v>1261</v>
      </c>
      <c r="G13650" s="260" t="s">
        <v>2229</v>
      </c>
      <c r="H13650" s="265" t="s">
        <v>2250</v>
      </c>
      <c r="I13650" s="265" t="s">
        <v>135</v>
      </c>
      <c r="J13650" s="265">
        <v>-9.5</v>
      </c>
      <c r="K13650" s="83" t="str">
        <f>IFERROR(IFERROR(VLOOKUP(I13650,'DE-PARA'!B:D,3,0),VLOOKUP(I13650,'DE-PARA'!C:D,2,0)),"NÃO ENCONTRADO")</f>
        <v>Outras Saídas</v>
      </c>
      <c r="L13650" s="50" t="str">
        <f>VLOOKUP(K13650,'Base -Receita-Despesa'!$B:$AS,1,FALSE)</f>
        <v>Outras Saídas</v>
      </c>
    </row>
    <row r="13651" spans="1:12" x14ac:dyDescent="0.3">
      <c r="A13651" s="82" t="str">
        <f t="shared" si="426"/>
        <v>2019</v>
      </c>
      <c r="B13651" s="260" t="s">
        <v>2228</v>
      </c>
      <c r="C13651" s="261" t="s">
        <v>138</v>
      </c>
      <c r="D13651" s="74" t="str">
        <f t="shared" si="427"/>
        <v>mai/2019</v>
      </c>
      <c r="E13651" s="264">
        <v>43607</v>
      </c>
      <c r="F13651" s="260" t="s">
        <v>1261</v>
      </c>
      <c r="G13651" s="260" t="s">
        <v>2229</v>
      </c>
      <c r="H13651" s="265" t="s">
        <v>2250</v>
      </c>
      <c r="I13651" s="265" t="s">
        <v>135</v>
      </c>
      <c r="J13651" s="265">
        <v>-9.5</v>
      </c>
      <c r="K13651" s="83" t="str">
        <f>IFERROR(IFERROR(VLOOKUP(I13651,'DE-PARA'!B:D,3,0),VLOOKUP(I13651,'DE-PARA'!C:D,2,0)),"NÃO ENCONTRADO")</f>
        <v>Outras Saídas</v>
      </c>
      <c r="L13651" s="50" t="str">
        <f>VLOOKUP(K13651,'Base -Receita-Despesa'!$B:$AS,1,FALSE)</f>
        <v>Outras Saídas</v>
      </c>
    </row>
    <row r="13652" spans="1:12" x14ac:dyDescent="0.3">
      <c r="A13652" s="82" t="str">
        <f t="shared" si="426"/>
        <v>2019</v>
      </c>
      <c r="B13652" s="260" t="s">
        <v>2228</v>
      </c>
      <c r="C13652" s="261" t="s">
        <v>138</v>
      </c>
      <c r="D13652" s="74" t="str">
        <f t="shared" si="427"/>
        <v>mai/2019</v>
      </c>
      <c r="E13652" s="264">
        <v>43607</v>
      </c>
      <c r="F13652" s="260" t="s">
        <v>1261</v>
      </c>
      <c r="G13652" s="260" t="s">
        <v>2229</v>
      </c>
      <c r="H13652" s="265" t="s">
        <v>2250</v>
      </c>
      <c r="I13652" s="265" t="s">
        <v>135</v>
      </c>
      <c r="J13652" s="265">
        <v>-9.5</v>
      </c>
      <c r="K13652" s="83" t="str">
        <f>IFERROR(IFERROR(VLOOKUP(I13652,'DE-PARA'!B:D,3,0),VLOOKUP(I13652,'DE-PARA'!C:D,2,0)),"NÃO ENCONTRADO")</f>
        <v>Outras Saídas</v>
      </c>
      <c r="L13652" s="50" t="str">
        <f>VLOOKUP(K13652,'Base -Receita-Despesa'!$B:$AS,1,FALSE)</f>
        <v>Outras Saídas</v>
      </c>
    </row>
    <row r="13653" spans="1:12" x14ac:dyDescent="0.3">
      <c r="A13653" s="82" t="str">
        <f t="shared" si="426"/>
        <v>2019</v>
      </c>
      <c r="B13653" s="260" t="s">
        <v>2228</v>
      </c>
      <c r="C13653" s="261" t="s">
        <v>138</v>
      </c>
      <c r="D13653" s="74" t="str">
        <f t="shared" si="427"/>
        <v>mai/2019</v>
      </c>
      <c r="E13653" s="264">
        <v>43607</v>
      </c>
      <c r="F13653" s="260" t="s">
        <v>1261</v>
      </c>
      <c r="G13653" s="260" t="s">
        <v>2229</v>
      </c>
      <c r="H13653" s="265" t="s">
        <v>2250</v>
      </c>
      <c r="I13653" s="265" t="s">
        <v>135</v>
      </c>
      <c r="J13653" s="265">
        <v>-9.5</v>
      </c>
      <c r="K13653" s="83" t="str">
        <f>IFERROR(IFERROR(VLOOKUP(I13653,'DE-PARA'!B:D,3,0),VLOOKUP(I13653,'DE-PARA'!C:D,2,0)),"NÃO ENCONTRADO")</f>
        <v>Outras Saídas</v>
      </c>
      <c r="L13653" s="50" t="str">
        <f>VLOOKUP(K13653,'Base -Receita-Despesa'!$B:$AS,1,FALSE)</f>
        <v>Outras Saídas</v>
      </c>
    </row>
    <row r="13654" spans="1:12" x14ac:dyDescent="0.3">
      <c r="A13654" s="82" t="str">
        <f t="shared" si="426"/>
        <v>2019</v>
      </c>
      <c r="B13654" s="260" t="s">
        <v>2228</v>
      </c>
      <c r="C13654" s="261" t="s">
        <v>138</v>
      </c>
      <c r="D13654" s="74" t="str">
        <f t="shared" si="427"/>
        <v>mai/2019</v>
      </c>
      <c r="E13654" s="264">
        <v>43607</v>
      </c>
      <c r="F13654" s="260" t="s">
        <v>1261</v>
      </c>
      <c r="G13654" s="260" t="s">
        <v>2229</v>
      </c>
      <c r="H13654" s="265" t="s">
        <v>2250</v>
      </c>
      <c r="I13654" s="265" t="s">
        <v>135</v>
      </c>
      <c r="J13654" s="265">
        <v>-9.5</v>
      </c>
      <c r="K13654" s="83" t="str">
        <f>IFERROR(IFERROR(VLOOKUP(I13654,'DE-PARA'!B:D,3,0),VLOOKUP(I13654,'DE-PARA'!C:D,2,0)),"NÃO ENCONTRADO")</f>
        <v>Outras Saídas</v>
      </c>
      <c r="L13654" s="50" t="str">
        <f>VLOOKUP(K13654,'Base -Receita-Despesa'!$B:$AS,1,FALSE)</f>
        <v>Outras Saídas</v>
      </c>
    </row>
    <row r="13655" spans="1:12" x14ac:dyDescent="0.3">
      <c r="A13655" s="82" t="str">
        <f t="shared" si="426"/>
        <v>2019</v>
      </c>
      <c r="B13655" s="260" t="s">
        <v>2228</v>
      </c>
      <c r="C13655" s="261" t="s">
        <v>138</v>
      </c>
      <c r="D13655" s="74" t="str">
        <f t="shared" si="427"/>
        <v>mai/2019</v>
      </c>
      <c r="E13655" s="264">
        <v>43607</v>
      </c>
      <c r="F13655" s="260" t="s">
        <v>1261</v>
      </c>
      <c r="G13655" s="260" t="s">
        <v>2229</v>
      </c>
      <c r="H13655" s="265" t="s">
        <v>2250</v>
      </c>
      <c r="I13655" s="265" t="s">
        <v>135</v>
      </c>
      <c r="J13655" s="265">
        <v>-9.5</v>
      </c>
      <c r="K13655" s="83" t="str">
        <f>IFERROR(IFERROR(VLOOKUP(I13655,'DE-PARA'!B:D,3,0),VLOOKUP(I13655,'DE-PARA'!C:D,2,0)),"NÃO ENCONTRADO")</f>
        <v>Outras Saídas</v>
      </c>
      <c r="L13655" s="50" t="str">
        <f>VLOOKUP(K13655,'Base -Receita-Despesa'!$B:$AS,1,FALSE)</f>
        <v>Outras Saídas</v>
      </c>
    </row>
    <row r="13656" spans="1:12" x14ac:dyDescent="0.3">
      <c r="A13656" s="82" t="str">
        <f t="shared" si="426"/>
        <v>2019</v>
      </c>
      <c r="B13656" s="260" t="s">
        <v>2228</v>
      </c>
      <c r="C13656" s="261" t="s">
        <v>138</v>
      </c>
      <c r="D13656" s="74" t="str">
        <f t="shared" si="427"/>
        <v>mai/2019</v>
      </c>
      <c r="E13656" s="264">
        <v>43607</v>
      </c>
      <c r="F13656" s="260" t="s">
        <v>1261</v>
      </c>
      <c r="G13656" s="260" t="s">
        <v>2229</v>
      </c>
      <c r="H13656" s="265" t="s">
        <v>2250</v>
      </c>
      <c r="I13656" s="265" t="s">
        <v>135</v>
      </c>
      <c r="J13656" s="265">
        <v>-9.5</v>
      </c>
      <c r="K13656" s="83" t="str">
        <f>IFERROR(IFERROR(VLOOKUP(I13656,'DE-PARA'!B:D,3,0),VLOOKUP(I13656,'DE-PARA'!C:D,2,0)),"NÃO ENCONTRADO")</f>
        <v>Outras Saídas</v>
      </c>
      <c r="L13656" s="50" t="str">
        <f>VLOOKUP(K13656,'Base -Receita-Despesa'!$B:$AS,1,FALSE)</f>
        <v>Outras Saídas</v>
      </c>
    </row>
    <row r="13657" spans="1:12" x14ac:dyDescent="0.3">
      <c r="A13657" s="82" t="str">
        <f t="shared" si="426"/>
        <v>2019</v>
      </c>
      <c r="B13657" s="260" t="s">
        <v>2228</v>
      </c>
      <c r="C13657" s="261" t="s">
        <v>138</v>
      </c>
      <c r="D13657" s="74" t="str">
        <f t="shared" si="427"/>
        <v>mai/2019</v>
      </c>
      <c r="E13657" s="264">
        <v>43607</v>
      </c>
      <c r="F13657" s="260" t="s">
        <v>1261</v>
      </c>
      <c r="G13657" s="260" t="s">
        <v>2229</v>
      </c>
      <c r="H13657" s="265" t="s">
        <v>2250</v>
      </c>
      <c r="I13657" s="265" t="s">
        <v>135</v>
      </c>
      <c r="J13657" s="265">
        <v>-9.5</v>
      </c>
      <c r="K13657" s="83" t="str">
        <f>IFERROR(IFERROR(VLOOKUP(I13657,'DE-PARA'!B:D,3,0),VLOOKUP(I13657,'DE-PARA'!C:D,2,0)),"NÃO ENCONTRADO")</f>
        <v>Outras Saídas</v>
      </c>
      <c r="L13657" s="50" t="str">
        <f>VLOOKUP(K13657,'Base -Receita-Despesa'!$B:$AS,1,FALSE)</f>
        <v>Outras Saídas</v>
      </c>
    </row>
    <row r="13658" spans="1:12" x14ac:dyDescent="0.3">
      <c r="A13658" s="82" t="str">
        <f t="shared" si="426"/>
        <v>2019</v>
      </c>
      <c r="B13658" s="260" t="s">
        <v>2228</v>
      </c>
      <c r="C13658" s="261" t="s">
        <v>138</v>
      </c>
      <c r="D13658" s="74" t="str">
        <f t="shared" si="427"/>
        <v>mai/2019</v>
      </c>
      <c r="E13658" s="264">
        <v>43607</v>
      </c>
      <c r="F13658" s="260" t="s">
        <v>1261</v>
      </c>
      <c r="G13658" s="260" t="s">
        <v>2229</v>
      </c>
      <c r="H13658" s="265" t="s">
        <v>2250</v>
      </c>
      <c r="I13658" s="265" t="s">
        <v>135</v>
      </c>
      <c r="J13658" s="265">
        <v>-9.5</v>
      </c>
      <c r="K13658" s="83" t="str">
        <f>IFERROR(IFERROR(VLOOKUP(I13658,'DE-PARA'!B:D,3,0),VLOOKUP(I13658,'DE-PARA'!C:D,2,0)),"NÃO ENCONTRADO")</f>
        <v>Outras Saídas</v>
      </c>
      <c r="L13658" s="50" t="str">
        <f>VLOOKUP(K13658,'Base -Receita-Despesa'!$B:$AS,1,FALSE)</f>
        <v>Outras Saídas</v>
      </c>
    </row>
    <row r="13659" spans="1:12" x14ac:dyDescent="0.3">
      <c r="A13659" s="82" t="str">
        <f t="shared" si="426"/>
        <v>2019</v>
      </c>
      <c r="B13659" s="260" t="s">
        <v>2228</v>
      </c>
      <c r="C13659" s="261" t="s">
        <v>138</v>
      </c>
      <c r="D13659" s="74" t="str">
        <f t="shared" si="427"/>
        <v>mai/2019</v>
      </c>
      <c r="E13659" s="264">
        <v>43607</v>
      </c>
      <c r="F13659" s="260" t="s">
        <v>1061</v>
      </c>
      <c r="G13659" s="260" t="s">
        <v>2229</v>
      </c>
      <c r="H13659" s="265" t="s">
        <v>4370</v>
      </c>
      <c r="I13659" s="265" t="s">
        <v>126</v>
      </c>
      <c r="J13659" s="266">
        <v>2691.41</v>
      </c>
      <c r="K13659" s="83" t="str">
        <f>IFERROR(IFERROR(VLOOKUP(I13659,'DE-PARA'!B:D,3,0),VLOOKUP(I13659,'DE-PARA'!C:D,2,0)),"NÃO ENCONTRADO")</f>
        <v>TEV – Transferências Entre Contas (Entradas)</v>
      </c>
      <c r="L13659" s="50" t="str">
        <f>VLOOKUP(K13659,'Base -Receita-Despesa'!$B:$AS,1,FALSE)</f>
        <v>TEV – Transferências Entre Contas (Entradas)</v>
      </c>
    </row>
    <row r="13660" spans="1:12" x14ac:dyDescent="0.3">
      <c r="A13660" s="82" t="str">
        <f t="shared" si="426"/>
        <v>2019</v>
      </c>
      <c r="B13660" s="260" t="s">
        <v>2228</v>
      </c>
      <c r="C13660" s="261" t="s">
        <v>138</v>
      </c>
      <c r="D13660" s="74" t="str">
        <f t="shared" si="427"/>
        <v>mai/2019</v>
      </c>
      <c r="E13660" s="264">
        <v>43607</v>
      </c>
      <c r="F13660" s="260" t="s">
        <v>1061</v>
      </c>
      <c r="G13660" s="260" t="s">
        <v>2229</v>
      </c>
      <c r="H13660" s="265" t="s">
        <v>4370</v>
      </c>
      <c r="I13660" s="265" t="s">
        <v>126</v>
      </c>
      <c r="J13660" s="266">
        <v>60419.82</v>
      </c>
      <c r="K13660" s="83" t="str">
        <f>IFERROR(IFERROR(VLOOKUP(I13660,'DE-PARA'!B:D,3,0),VLOOKUP(I13660,'DE-PARA'!C:D,2,0)),"NÃO ENCONTRADO")</f>
        <v>TEV – Transferências Entre Contas (Entradas)</v>
      </c>
      <c r="L13660" s="50" t="str">
        <f>VLOOKUP(K13660,'Base -Receita-Despesa'!$B:$AS,1,FALSE)</f>
        <v>TEV – Transferências Entre Contas (Entradas)</v>
      </c>
    </row>
    <row r="13661" spans="1:12" x14ac:dyDescent="0.3">
      <c r="A13661" s="82" t="str">
        <f t="shared" si="426"/>
        <v>2019</v>
      </c>
      <c r="B13661" s="260" t="s">
        <v>2228</v>
      </c>
      <c r="C13661" s="261" t="s">
        <v>138</v>
      </c>
      <c r="D13661" s="74" t="str">
        <f t="shared" si="427"/>
        <v>mai/2019</v>
      </c>
      <c r="E13661" s="264">
        <v>43607</v>
      </c>
      <c r="F13661" s="260">
        <v>454411</v>
      </c>
      <c r="G13661" s="260" t="s">
        <v>2229</v>
      </c>
      <c r="H13661" s="265" t="s">
        <v>2377</v>
      </c>
      <c r="I13661" s="265" t="s">
        <v>846</v>
      </c>
      <c r="J13661" s="266">
        <v>-1842.92</v>
      </c>
      <c r="K13661" s="83" t="str">
        <f>IFERROR(IFERROR(VLOOKUP(I13661,'DE-PARA'!B:D,3,0),VLOOKUP(I13661,'DE-PARA'!C:D,2,0)),"NÃO ENCONTRADO")</f>
        <v>Pessoal</v>
      </c>
      <c r="L13661" s="50" t="str">
        <f>VLOOKUP(K13661,'Base -Receita-Despesa'!$B:$AS,1,FALSE)</f>
        <v>Pessoal</v>
      </c>
    </row>
    <row r="13662" spans="1:12" x14ac:dyDescent="0.3">
      <c r="A13662" s="82" t="str">
        <f t="shared" si="426"/>
        <v>2019</v>
      </c>
      <c r="B13662" s="260" t="s">
        <v>2228</v>
      </c>
      <c r="C13662" s="261" t="s">
        <v>138</v>
      </c>
      <c r="D13662" s="74" t="str">
        <f t="shared" si="427"/>
        <v>mai/2019</v>
      </c>
      <c r="E13662" s="264">
        <v>43607</v>
      </c>
      <c r="F13662" s="260">
        <v>454411</v>
      </c>
      <c r="G13662" s="260" t="s">
        <v>2229</v>
      </c>
      <c r="H13662" s="265" t="s">
        <v>2377</v>
      </c>
      <c r="I13662" s="265" t="s">
        <v>846</v>
      </c>
      <c r="J13662" s="265">
        <v>-38.700000000000003</v>
      </c>
      <c r="K13662" s="83" t="str">
        <f>IFERROR(IFERROR(VLOOKUP(I13662,'DE-PARA'!B:D,3,0),VLOOKUP(I13662,'DE-PARA'!C:D,2,0)),"NÃO ENCONTRADO")</f>
        <v>Pessoal</v>
      </c>
      <c r="L13662" s="50" t="str">
        <f>VLOOKUP(K13662,'Base -Receita-Despesa'!$B:$AS,1,FALSE)</f>
        <v>Pessoal</v>
      </c>
    </row>
    <row r="13663" spans="1:12" x14ac:dyDescent="0.3">
      <c r="A13663" s="82" t="str">
        <f t="shared" si="426"/>
        <v>2019</v>
      </c>
      <c r="B13663" s="260" t="s">
        <v>2228</v>
      </c>
      <c r="C13663" s="261" t="s">
        <v>138</v>
      </c>
      <c r="D13663" s="74" t="str">
        <f t="shared" si="427"/>
        <v>mai/2019</v>
      </c>
      <c r="E13663" s="264">
        <v>43608</v>
      </c>
      <c r="F13663" s="260" t="s">
        <v>4517</v>
      </c>
      <c r="G13663" s="260" t="s">
        <v>2229</v>
      </c>
      <c r="H13663" s="265" t="s">
        <v>4545</v>
      </c>
      <c r="I13663" s="265" t="s">
        <v>2209</v>
      </c>
      <c r="J13663" s="265">
        <v>-126.48</v>
      </c>
      <c r="K13663" s="83" t="str">
        <f>IFERROR(IFERROR(VLOOKUP(I13663,'DE-PARA'!B:D,3,0),VLOOKUP(I13663,'DE-PARA'!C:D,2,0)),"NÃO ENCONTRADO")</f>
        <v>Despesas com Viagens</v>
      </c>
      <c r="L13663" s="50" t="str">
        <f>VLOOKUP(K13663,'Base -Receita-Despesa'!$B:$AS,1,FALSE)</f>
        <v>Despesas com Viagens</v>
      </c>
    </row>
    <row r="13664" spans="1:12" x14ac:dyDescent="0.3">
      <c r="A13664" s="82" t="str">
        <f t="shared" si="426"/>
        <v>2019</v>
      </c>
      <c r="B13664" s="260" t="s">
        <v>2228</v>
      </c>
      <c r="C13664" s="261" t="s">
        <v>138</v>
      </c>
      <c r="D13664" s="74" t="str">
        <f t="shared" si="427"/>
        <v>mai/2019</v>
      </c>
      <c r="E13664" s="264">
        <v>43608</v>
      </c>
      <c r="F13664" s="260" t="s">
        <v>3376</v>
      </c>
      <c r="G13664" s="260" t="s">
        <v>2229</v>
      </c>
      <c r="H13664" s="265" t="s">
        <v>4474</v>
      </c>
      <c r="I13664" s="265" t="s">
        <v>130</v>
      </c>
      <c r="J13664" s="265">
        <v>-429.98</v>
      </c>
      <c r="K13664" s="83" t="str">
        <f>IFERROR(IFERROR(VLOOKUP(I13664,'DE-PARA'!B:D,3,0),VLOOKUP(I13664,'DE-PARA'!C:D,2,0)),"NÃO ENCONTRADO")</f>
        <v>Rescisões Trabalhistas</v>
      </c>
      <c r="L13664" s="50" t="str">
        <f>VLOOKUP(K13664,'Base -Receita-Despesa'!$B:$AS,1,FALSE)</f>
        <v>Rescisões Trabalhistas</v>
      </c>
    </row>
    <row r="13665" spans="1:12" x14ac:dyDescent="0.3">
      <c r="A13665" s="82" t="str">
        <f t="shared" si="426"/>
        <v>2019</v>
      </c>
      <c r="B13665" s="260" t="s">
        <v>2228</v>
      </c>
      <c r="C13665" s="261" t="s">
        <v>138</v>
      </c>
      <c r="D13665" s="74" t="str">
        <f t="shared" si="427"/>
        <v>mai/2019</v>
      </c>
      <c r="E13665" s="264">
        <v>43608</v>
      </c>
      <c r="F13665" s="260" t="s">
        <v>1261</v>
      </c>
      <c r="G13665" s="260" t="s">
        <v>2229</v>
      </c>
      <c r="H13665" s="265" t="s">
        <v>879</v>
      </c>
      <c r="I13665" s="265" t="s">
        <v>135</v>
      </c>
      <c r="J13665" s="265">
        <v>-9.5</v>
      </c>
      <c r="K13665" s="83" t="str">
        <f>IFERROR(IFERROR(VLOOKUP(I13665,'DE-PARA'!B:D,3,0),VLOOKUP(I13665,'DE-PARA'!C:D,2,0)),"NÃO ENCONTRADO")</f>
        <v>Outras Saídas</v>
      </c>
      <c r="L13665" s="50" t="str">
        <f>VLOOKUP(K13665,'Base -Receita-Despesa'!$B:$AS,1,FALSE)</f>
        <v>Outras Saídas</v>
      </c>
    </row>
    <row r="13666" spans="1:12" x14ac:dyDescent="0.3">
      <c r="A13666" s="82" t="str">
        <f t="shared" si="426"/>
        <v>2019</v>
      </c>
      <c r="B13666" s="260" t="s">
        <v>2228</v>
      </c>
      <c r="C13666" s="261" t="s">
        <v>138</v>
      </c>
      <c r="D13666" s="74" t="str">
        <f t="shared" si="427"/>
        <v>mai/2019</v>
      </c>
      <c r="E13666" s="264">
        <v>43608</v>
      </c>
      <c r="F13666" s="260" t="s">
        <v>1261</v>
      </c>
      <c r="G13666" s="260" t="s">
        <v>2229</v>
      </c>
      <c r="H13666" s="265" t="s">
        <v>879</v>
      </c>
      <c r="I13666" s="265" t="s">
        <v>135</v>
      </c>
      <c r="J13666" s="265">
        <v>-9.5</v>
      </c>
      <c r="K13666" s="83" t="str">
        <f>IFERROR(IFERROR(VLOOKUP(I13666,'DE-PARA'!B:D,3,0),VLOOKUP(I13666,'DE-PARA'!C:D,2,0)),"NÃO ENCONTRADO")</f>
        <v>Outras Saídas</v>
      </c>
      <c r="L13666" s="50" t="str">
        <f>VLOOKUP(K13666,'Base -Receita-Despesa'!$B:$AS,1,FALSE)</f>
        <v>Outras Saídas</v>
      </c>
    </row>
    <row r="13667" spans="1:12" x14ac:dyDescent="0.3">
      <c r="A13667" s="82" t="str">
        <f t="shared" si="426"/>
        <v>2019</v>
      </c>
      <c r="B13667" s="260" t="s">
        <v>2228</v>
      </c>
      <c r="C13667" s="261" t="s">
        <v>138</v>
      </c>
      <c r="D13667" s="74" t="str">
        <f t="shared" si="427"/>
        <v>mai/2019</v>
      </c>
      <c r="E13667" s="264">
        <v>43608</v>
      </c>
      <c r="F13667" s="260" t="s">
        <v>1261</v>
      </c>
      <c r="G13667" s="260" t="s">
        <v>2229</v>
      </c>
      <c r="H13667" s="265" t="s">
        <v>879</v>
      </c>
      <c r="I13667" s="265" t="s">
        <v>135</v>
      </c>
      <c r="J13667" s="265">
        <v>-9.5</v>
      </c>
      <c r="K13667" s="83" t="str">
        <f>IFERROR(IFERROR(VLOOKUP(I13667,'DE-PARA'!B:D,3,0),VLOOKUP(I13667,'DE-PARA'!C:D,2,0)),"NÃO ENCONTRADO")</f>
        <v>Outras Saídas</v>
      </c>
      <c r="L13667" s="50" t="str">
        <f>VLOOKUP(K13667,'Base -Receita-Despesa'!$B:$AS,1,FALSE)</f>
        <v>Outras Saídas</v>
      </c>
    </row>
    <row r="13668" spans="1:12" x14ac:dyDescent="0.3">
      <c r="A13668" s="82" t="str">
        <f t="shared" si="426"/>
        <v>2019</v>
      </c>
      <c r="B13668" s="260" t="s">
        <v>2228</v>
      </c>
      <c r="C13668" s="261" t="s">
        <v>138</v>
      </c>
      <c r="D13668" s="74" t="str">
        <f t="shared" si="427"/>
        <v>mai/2019</v>
      </c>
      <c r="E13668" s="264">
        <v>43608</v>
      </c>
      <c r="F13668" s="260" t="s">
        <v>1261</v>
      </c>
      <c r="G13668" s="260" t="s">
        <v>2229</v>
      </c>
      <c r="H13668" s="265" t="s">
        <v>879</v>
      </c>
      <c r="I13668" s="265" t="s">
        <v>135</v>
      </c>
      <c r="J13668" s="265">
        <v>-9.5</v>
      </c>
      <c r="K13668" s="83" t="str">
        <f>IFERROR(IFERROR(VLOOKUP(I13668,'DE-PARA'!B:D,3,0),VLOOKUP(I13668,'DE-PARA'!C:D,2,0)),"NÃO ENCONTRADO")</f>
        <v>Outras Saídas</v>
      </c>
      <c r="L13668" s="50" t="str">
        <f>VLOOKUP(K13668,'Base -Receita-Despesa'!$B:$AS,1,FALSE)</f>
        <v>Outras Saídas</v>
      </c>
    </row>
    <row r="13669" spans="1:12" x14ac:dyDescent="0.3">
      <c r="A13669" s="82" t="str">
        <f t="shared" si="426"/>
        <v>2019</v>
      </c>
      <c r="B13669" s="260" t="s">
        <v>2228</v>
      </c>
      <c r="C13669" s="261" t="s">
        <v>138</v>
      </c>
      <c r="D13669" s="74" t="str">
        <f t="shared" si="427"/>
        <v>mai/2019</v>
      </c>
      <c r="E13669" s="264">
        <v>43608</v>
      </c>
      <c r="F13669" s="260" t="s">
        <v>1261</v>
      </c>
      <c r="G13669" s="260" t="s">
        <v>2229</v>
      </c>
      <c r="H13669" s="265" t="s">
        <v>879</v>
      </c>
      <c r="I13669" s="265" t="s">
        <v>135</v>
      </c>
      <c r="J13669" s="265">
        <v>-9.5</v>
      </c>
      <c r="K13669" s="83" t="str">
        <f>IFERROR(IFERROR(VLOOKUP(I13669,'DE-PARA'!B:D,3,0),VLOOKUP(I13669,'DE-PARA'!C:D,2,0)),"NÃO ENCONTRADO")</f>
        <v>Outras Saídas</v>
      </c>
      <c r="L13669" s="50" t="str">
        <f>VLOOKUP(K13669,'Base -Receita-Despesa'!$B:$AS,1,FALSE)</f>
        <v>Outras Saídas</v>
      </c>
    </row>
    <row r="13670" spans="1:12" x14ac:dyDescent="0.3">
      <c r="A13670" s="82" t="str">
        <f t="shared" si="426"/>
        <v>2019</v>
      </c>
      <c r="B13670" s="260" t="s">
        <v>2228</v>
      </c>
      <c r="C13670" s="261" t="s">
        <v>138</v>
      </c>
      <c r="D13670" s="74" t="str">
        <f t="shared" si="427"/>
        <v>mai/2019</v>
      </c>
      <c r="E13670" s="264">
        <v>43608</v>
      </c>
      <c r="F13670" s="260" t="s">
        <v>3376</v>
      </c>
      <c r="G13670" s="260" t="s">
        <v>2229</v>
      </c>
      <c r="H13670" s="265" t="s">
        <v>4546</v>
      </c>
      <c r="I13670" s="265" t="s">
        <v>130</v>
      </c>
      <c r="J13670" s="266">
        <v>1234.94</v>
      </c>
      <c r="K13670" s="83" t="str">
        <f>IFERROR(IFERROR(VLOOKUP(I13670,'DE-PARA'!B:D,3,0),VLOOKUP(I13670,'DE-PARA'!C:D,2,0)),"NÃO ENCONTRADO")</f>
        <v>Rescisões Trabalhistas</v>
      </c>
      <c r="L13670" s="50" t="str">
        <f>VLOOKUP(K13670,'Base -Receita-Despesa'!$B:$AS,1,FALSE)</f>
        <v>Rescisões Trabalhistas</v>
      </c>
    </row>
    <row r="13671" spans="1:12" x14ac:dyDescent="0.3">
      <c r="A13671" s="82" t="str">
        <f t="shared" si="426"/>
        <v>2019</v>
      </c>
      <c r="B13671" s="260" t="s">
        <v>2228</v>
      </c>
      <c r="C13671" s="261" t="s">
        <v>138</v>
      </c>
      <c r="D13671" s="74" t="str">
        <f t="shared" si="427"/>
        <v>mai/2019</v>
      </c>
      <c r="E13671" s="264">
        <v>43608</v>
      </c>
      <c r="F13671" s="260" t="s">
        <v>3376</v>
      </c>
      <c r="G13671" s="260" t="s">
        <v>2229</v>
      </c>
      <c r="H13671" s="265" t="s">
        <v>4546</v>
      </c>
      <c r="I13671" s="265" t="s">
        <v>130</v>
      </c>
      <c r="J13671" s="266">
        <v>-1234.94</v>
      </c>
      <c r="K13671" s="83" t="str">
        <f>IFERROR(IFERROR(VLOOKUP(I13671,'DE-PARA'!B:D,3,0),VLOOKUP(I13671,'DE-PARA'!C:D,2,0)),"NÃO ENCONTRADO")</f>
        <v>Rescisões Trabalhistas</v>
      </c>
      <c r="L13671" s="50" t="str">
        <f>VLOOKUP(K13671,'Base -Receita-Despesa'!$B:$AS,1,FALSE)</f>
        <v>Rescisões Trabalhistas</v>
      </c>
    </row>
    <row r="13672" spans="1:12" x14ac:dyDescent="0.3">
      <c r="A13672" s="82" t="str">
        <f t="shared" si="426"/>
        <v>2019</v>
      </c>
      <c r="B13672" s="260" t="s">
        <v>2228</v>
      </c>
      <c r="C13672" s="261" t="s">
        <v>138</v>
      </c>
      <c r="D13672" s="74" t="str">
        <f t="shared" si="427"/>
        <v>mai/2019</v>
      </c>
      <c r="E13672" s="264">
        <v>43608</v>
      </c>
      <c r="F13672" s="260" t="s">
        <v>3376</v>
      </c>
      <c r="G13672" s="260" t="s">
        <v>2229</v>
      </c>
      <c r="H13672" s="265" t="s">
        <v>4546</v>
      </c>
      <c r="I13672" s="265" t="s">
        <v>130</v>
      </c>
      <c r="J13672" s="266">
        <v>-1234.94</v>
      </c>
      <c r="K13672" s="83" t="str">
        <f>IFERROR(IFERROR(VLOOKUP(I13672,'DE-PARA'!B:D,3,0),VLOOKUP(I13672,'DE-PARA'!C:D,2,0)),"NÃO ENCONTRADO")</f>
        <v>Rescisões Trabalhistas</v>
      </c>
      <c r="L13672" s="50" t="str">
        <f>VLOOKUP(K13672,'Base -Receita-Despesa'!$B:$AS,1,FALSE)</f>
        <v>Rescisões Trabalhistas</v>
      </c>
    </row>
    <row r="13673" spans="1:12" x14ac:dyDescent="0.3">
      <c r="A13673" s="82" t="str">
        <f t="shared" si="426"/>
        <v>2019</v>
      </c>
      <c r="B13673" s="260" t="s">
        <v>2228</v>
      </c>
      <c r="C13673" s="261" t="s">
        <v>138</v>
      </c>
      <c r="D13673" s="74" t="str">
        <f t="shared" si="427"/>
        <v>mai/2019</v>
      </c>
      <c r="E13673" s="264">
        <v>43608</v>
      </c>
      <c r="F13673" s="260">
        <v>42</v>
      </c>
      <c r="G13673" s="260" t="s">
        <v>2229</v>
      </c>
      <c r="H13673" s="265" t="s">
        <v>3189</v>
      </c>
      <c r="I13673" s="265" t="s">
        <v>2176</v>
      </c>
      <c r="J13673" s="266">
        <v>-263338.81</v>
      </c>
      <c r="K13673" s="83" t="str">
        <f>IFERROR(IFERROR(VLOOKUP(I13673,'DE-PARA'!B:D,3,0),VLOOKUP(I13673,'DE-PARA'!C:D,2,0)),"NÃO ENCONTRADO")</f>
        <v>Pessoal</v>
      </c>
      <c r="L13673" s="50" t="str">
        <f>VLOOKUP(K13673,'Base -Receita-Despesa'!$B:$AS,1,FALSE)</f>
        <v>Pessoal</v>
      </c>
    </row>
    <row r="13674" spans="1:12" x14ac:dyDescent="0.3">
      <c r="A13674" s="82" t="str">
        <f t="shared" ref="A13674:A13737" si="428">IF(K13674="NÃO ENCONTRADO",0,RIGHT(D13674,4))</f>
        <v>2019</v>
      </c>
      <c r="B13674" s="260" t="s">
        <v>2228</v>
      </c>
      <c r="C13674" s="261" t="s">
        <v>138</v>
      </c>
      <c r="D13674" s="74" t="str">
        <f t="shared" si="427"/>
        <v>mai/2019</v>
      </c>
      <c r="E13674" s="264">
        <v>43608</v>
      </c>
      <c r="F13674" s="260">
        <v>252</v>
      </c>
      <c r="G13674" s="260" t="s">
        <v>2229</v>
      </c>
      <c r="H13674" s="265" t="s">
        <v>2357</v>
      </c>
      <c r="I13674" s="265" t="s">
        <v>164</v>
      </c>
      <c r="J13674" s="266">
        <v>-7000</v>
      </c>
      <c r="K13674" s="83" t="str">
        <f>IFERROR(IFERROR(VLOOKUP(I13674,'DE-PARA'!B:D,3,0),VLOOKUP(I13674,'DE-PARA'!C:D,2,0)),"NÃO ENCONTRADO")</f>
        <v>Concessionárias (água, luz e telefone)</v>
      </c>
      <c r="L13674" s="50" t="str">
        <f>VLOOKUP(K13674,'Base -Receita-Despesa'!$B:$AS,1,FALSE)</f>
        <v>Concessionárias (água, luz e telefone)</v>
      </c>
    </row>
    <row r="13675" spans="1:12" x14ac:dyDescent="0.3">
      <c r="A13675" s="82" t="str">
        <f t="shared" si="428"/>
        <v>2019</v>
      </c>
      <c r="B13675" s="260" t="s">
        <v>2228</v>
      </c>
      <c r="C13675" s="261" t="s">
        <v>138</v>
      </c>
      <c r="D13675" s="74" t="str">
        <f t="shared" si="427"/>
        <v>mai/2019</v>
      </c>
      <c r="E13675" s="264">
        <v>43608</v>
      </c>
      <c r="F13675" s="260">
        <v>4229148</v>
      </c>
      <c r="G13675" s="260" t="s">
        <v>2229</v>
      </c>
      <c r="H13675" s="265" t="s">
        <v>1638</v>
      </c>
      <c r="I13675" s="265" t="s">
        <v>151</v>
      </c>
      <c r="J13675" s="266">
        <v>-2921.73</v>
      </c>
      <c r="K13675" s="83" t="str">
        <f>IFERROR(IFERROR(VLOOKUP(I13675,'DE-PARA'!B:D,3,0),VLOOKUP(I13675,'DE-PARA'!C:D,2,0)),"NÃO ENCONTRADO")</f>
        <v>Concessionárias (água, luz e telefone)</v>
      </c>
      <c r="L13675" s="50" t="str">
        <f>VLOOKUP(K13675,'Base -Receita-Despesa'!$B:$AS,1,FALSE)</f>
        <v>Concessionárias (água, luz e telefone)</v>
      </c>
    </row>
    <row r="13676" spans="1:12" x14ac:dyDescent="0.3">
      <c r="A13676" s="82" t="str">
        <f t="shared" si="428"/>
        <v>2019</v>
      </c>
      <c r="B13676" s="260" t="s">
        <v>2228</v>
      </c>
      <c r="C13676" s="261" t="s">
        <v>138</v>
      </c>
      <c r="D13676" s="74" t="str">
        <f t="shared" si="427"/>
        <v>mai/2019</v>
      </c>
      <c r="E13676" s="264">
        <v>43608</v>
      </c>
      <c r="F13676" s="260">
        <v>4229147</v>
      </c>
      <c r="G13676" s="260" t="s">
        <v>2229</v>
      </c>
      <c r="H13676" s="265" t="s">
        <v>1638</v>
      </c>
      <c r="I13676" s="265" t="s">
        <v>151</v>
      </c>
      <c r="J13676" s="266">
        <v>-1018</v>
      </c>
      <c r="K13676" s="83" t="str">
        <f>IFERROR(IFERROR(VLOOKUP(I13676,'DE-PARA'!B:D,3,0),VLOOKUP(I13676,'DE-PARA'!C:D,2,0)),"NÃO ENCONTRADO")</f>
        <v>Concessionárias (água, luz e telefone)</v>
      </c>
      <c r="L13676" s="50" t="str">
        <f>VLOOKUP(K13676,'Base -Receita-Despesa'!$B:$AS,1,FALSE)</f>
        <v>Concessionárias (água, luz e telefone)</v>
      </c>
    </row>
    <row r="13677" spans="1:12" x14ac:dyDescent="0.3">
      <c r="A13677" s="82" t="str">
        <f t="shared" si="428"/>
        <v>2019</v>
      </c>
      <c r="B13677" s="260" t="s">
        <v>2228</v>
      </c>
      <c r="C13677" s="261" t="s">
        <v>138</v>
      </c>
      <c r="D13677" s="74" t="str">
        <f t="shared" si="427"/>
        <v>mai/2019</v>
      </c>
      <c r="E13677" s="264">
        <v>43608</v>
      </c>
      <c r="F13677" s="260">
        <v>1</v>
      </c>
      <c r="G13677" s="260" t="s">
        <v>2330</v>
      </c>
      <c r="H13677" s="267" t="s">
        <v>4547</v>
      </c>
      <c r="I13677" s="267" t="s">
        <v>2217</v>
      </c>
      <c r="J13677" s="266">
        <v>-1166.6600000000001</v>
      </c>
      <c r="K13677" s="83" t="str">
        <f>IFERROR(IFERROR(VLOOKUP(I13677,'DE-PARA'!B:D,3,0),VLOOKUP(I13677,'DE-PARA'!C:D,2,0)),"NÃO ENCONTRADO")</f>
        <v>Investimentos</v>
      </c>
      <c r="L13677" s="50" t="str">
        <f>VLOOKUP(K13677,'Base -Receita-Despesa'!$B:$AS,1,FALSE)</f>
        <v>Investimentos</v>
      </c>
    </row>
    <row r="13678" spans="1:12" x14ac:dyDescent="0.3">
      <c r="A13678" s="82" t="str">
        <f t="shared" si="428"/>
        <v>2019</v>
      </c>
      <c r="B13678" s="260" t="s">
        <v>2228</v>
      </c>
      <c r="C13678" s="261" t="s">
        <v>138</v>
      </c>
      <c r="D13678" s="74" t="str">
        <f t="shared" si="427"/>
        <v>mai/2019</v>
      </c>
      <c r="E13678" s="264">
        <v>43608</v>
      </c>
      <c r="F13678" s="260" t="s">
        <v>1070</v>
      </c>
      <c r="G13678" s="260" t="s">
        <v>2229</v>
      </c>
      <c r="H13678" s="265" t="s">
        <v>1071</v>
      </c>
      <c r="I13678" s="265" t="s">
        <v>2237</v>
      </c>
      <c r="J13678" s="266">
        <v>284633.32</v>
      </c>
      <c r="K13678" s="83" t="str">
        <f>IFERROR(IFERROR(VLOOKUP(I13678,'DE-PARA'!B:D,3,0),VLOOKUP(I13678,'DE-PARA'!C:D,2,0)),"NÃO ENCONTRADO")</f>
        <v>Entrada Conta Aplicação (+)</v>
      </c>
      <c r="L13678" s="50" t="str">
        <f>VLOOKUP(K13678,'Base -Receita-Despesa'!$B:$AS,1,FALSE)</f>
        <v>ENTRADA CONTA APLICAÇÃO (+)</v>
      </c>
    </row>
    <row r="13679" spans="1:12" x14ac:dyDescent="0.3">
      <c r="A13679" s="82" t="str">
        <f t="shared" si="428"/>
        <v>2019</v>
      </c>
      <c r="B13679" s="260" t="s">
        <v>2228</v>
      </c>
      <c r="C13679" s="261" t="s">
        <v>138</v>
      </c>
      <c r="D13679" s="74" t="str">
        <f t="shared" si="427"/>
        <v>mai/2019</v>
      </c>
      <c r="E13679" s="264">
        <v>43608</v>
      </c>
      <c r="F13679" s="260" t="s">
        <v>1261</v>
      </c>
      <c r="G13679" s="260" t="s">
        <v>2229</v>
      </c>
      <c r="H13679" s="265" t="s">
        <v>2250</v>
      </c>
      <c r="I13679" s="265" t="s">
        <v>135</v>
      </c>
      <c r="J13679" s="265">
        <v>-9.5</v>
      </c>
      <c r="K13679" s="83" t="str">
        <f>IFERROR(IFERROR(VLOOKUP(I13679,'DE-PARA'!B:D,3,0),VLOOKUP(I13679,'DE-PARA'!C:D,2,0)),"NÃO ENCONTRADO")</f>
        <v>Outras Saídas</v>
      </c>
      <c r="L13679" s="50" t="str">
        <f>VLOOKUP(K13679,'Base -Receita-Despesa'!$B:$AS,1,FALSE)</f>
        <v>Outras Saídas</v>
      </c>
    </row>
    <row r="13680" spans="1:12" x14ac:dyDescent="0.3">
      <c r="A13680" s="82" t="str">
        <f t="shared" si="428"/>
        <v>2019</v>
      </c>
      <c r="B13680" s="260" t="s">
        <v>2228</v>
      </c>
      <c r="C13680" s="261" t="s">
        <v>138</v>
      </c>
      <c r="D13680" s="74" t="str">
        <f t="shared" si="427"/>
        <v>mai/2019</v>
      </c>
      <c r="E13680" s="264">
        <v>43608</v>
      </c>
      <c r="F13680" s="260">
        <v>2359104</v>
      </c>
      <c r="G13680" s="260" t="s">
        <v>2229</v>
      </c>
      <c r="H13680" s="265" t="s">
        <v>2392</v>
      </c>
      <c r="I13680" s="265" t="s">
        <v>145</v>
      </c>
      <c r="J13680" s="266">
        <v>-6920.21</v>
      </c>
      <c r="K13680" s="83" t="str">
        <f>IFERROR(IFERROR(VLOOKUP(I13680,'DE-PARA'!B:D,3,0),VLOOKUP(I13680,'DE-PARA'!C:D,2,0)),"NÃO ENCONTRADO")</f>
        <v>Serviços</v>
      </c>
      <c r="L13680" s="50" t="str">
        <f>VLOOKUP(K13680,'Base -Receita-Despesa'!$B:$AS,1,FALSE)</f>
        <v>Serviços</v>
      </c>
    </row>
    <row r="13681" spans="1:12" x14ac:dyDescent="0.3">
      <c r="A13681" s="82" t="str">
        <f t="shared" si="428"/>
        <v>2019</v>
      </c>
      <c r="B13681" s="260" t="s">
        <v>2228</v>
      </c>
      <c r="C13681" s="261" t="s">
        <v>138</v>
      </c>
      <c r="D13681" s="74" t="str">
        <f t="shared" si="427"/>
        <v>mai/2019</v>
      </c>
      <c r="E13681" s="264">
        <v>43608</v>
      </c>
      <c r="F13681" s="260">
        <v>2414916</v>
      </c>
      <c r="G13681" s="260" t="s">
        <v>2229</v>
      </c>
      <c r="H13681" s="265" t="s">
        <v>2392</v>
      </c>
      <c r="I13681" s="265" t="s">
        <v>145</v>
      </c>
      <c r="J13681" s="265">
        <v>-419.51</v>
      </c>
      <c r="K13681" s="83" t="str">
        <f>IFERROR(IFERROR(VLOOKUP(I13681,'DE-PARA'!B:D,3,0),VLOOKUP(I13681,'DE-PARA'!C:D,2,0)),"NÃO ENCONTRADO")</f>
        <v>Serviços</v>
      </c>
      <c r="L13681" s="50" t="str">
        <f>VLOOKUP(K13681,'Base -Receita-Despesa'!$B:$AS,1,FALSE)</f>
        <v>Serviços</v>
      </c>
    </row>
    <row r="13682" spans="1:12" x14ac:dyDescent="0.3">
      <c r="A13682" s="82" t="str">
        <f t="shared" si="428"/>
        <v>2019</v>
      </c>
      <c r="B13682" s="260" t="s">
        <v>2228</v>
      </c>
      <c r="C13682" s="261" t="s">
        <v>138</v>
      </c>
      <c r="D13682" s="74" t="str">
        <f t="shared" si="427"/>
        <v>mai/2019</v>
      </c>
      <c r="E13682" s="264">
        <v>43612</v>
      </c>
      <c r="F13682" s="260" t="s">
        <v>131</v>
      </c>
      <c r="G13682" s="262" t="s">
        <v>2229</v>
      </c>
      <c r="H13682" s="265" t="s">
        <v>4399</v>
      </c>
      <c r="I13682" s="265" t="s">
        <v>133</v>
      </c>
      <c r="J13682" s="266">
        <v>-2451.73</v>
      </c>
      <c r="K13682" s="83" t="str">
        <f>IFERROR(IFERROR(VLOOKUP(I13682,'DE-PARA'!B:D,3,0),VLOOKUP(I13682,'DE-PARA'!C:D,2,0)),"NÃO ENCONTRADO")</f>
        <v>Pessoal</v>
      </c>
      <c r="L13682" s="50" t="str">
        <f>VLOOKUP(K13682,'Base -Receita-Despesa'!$B:$AS,1,FALSE)</f>
        <v>Pessoal</v>
      </c>
    </row>
    <row r="13683" spans="1:12" x14ac:dyDescent="0.3">
      <c r="A13683" s="82" t="str">
        <f t="shared" si="428"/>
        <v>2019</v>
      </c>
      <c r="B13683" s="260" t="s">
        <v>2228</v>
      </c>
      <c r="C13683" s="261" t="s">
        <v>138</v>
      </c>
      <c r="D13683" s="74" t="str">
        <f t="shared" si="427"/>
        <v>mai/2019</v>
      </c>
      <c r="E13683" s="264">
        <v>43612</v>
      </c>
      <c r="F13683" s="260" t="s">
        <v>131</v>
      </c>
      <c r="G13683" s="262" t="s">
        <v>2229</v>
      </c>
      <c r="H13683" s="265" t="s">
        <v>2681</v>
      </c>
      <c r="I13683" s="265" t="s">
        <v>133</v>
      </c>
      <c r="J13683" s="266">
        <v>-3540.91</v>
      </c>
      <c r="K13683" s="83" t="str">
        <f>IFERROR(IFERROR(VLOOKUP(I13683,'DE-PARA'!B:D,3,0),VLOOKUP(I13683,'DE-PARA'!C:D,2,0)),"NÃO ENCONTRADO")</f>
        <v>Pessoal</v>
      </c>
      <c r="L13683" s="50" t="str">
        <f>VLOOKUP(K13683,'Base -Receita-Despesa'!$B:$AS,1,FALSE)</f>
        <v>Pessoal</v>
      </c>
    </row>
    <row r="13684" spans="1:12" x14ac:dyDescent="0.3">
      <c r="A13684" s="82" t="str">
        <f t="shared" si="428"/>
        <v>2019</v>
      </c>
      <c r="B13684" s="260" t="s">
        <v>2228</v>
      </c>
      <c r="C13684" s="261" t="s">
        <v>138</v>
      </c>
      <c r="D13684" s="74" t="str">
        <f t="shared" si="427"/>
        <v>mai/2019</v>
      </c>
      <c r="E13684" s="264">
        <v>43612</v>
      </c>
      <c r="F13684" s="260" t="s">
        <v>131</v>
      </c>
      <c r="G13684" s="262" t="s">
        <v>2229</v>
      </c>
      <c r="H13684" s="265" t="s">
        <v>4548</v>
      </c>
      <c r="I13684" s="265" t="s">
        <v>133</v>
      </c>
      <c r="J13684" s="266">
        <v>-7572.7</v>
      </c>
      <c r="K13684" s="83" t="str">
        <f>IFERROR(IFERROR(VLOOKUP(I13684,'DE-PARA'!B:D,3,0),VLOOKUP(I13684,'DE-PARA'!C:D,2,0)),"NÃO ENCONTRADO")</f>
        <v>Pessoal</v>
      </c>
      <c r="L13684" s="50" t="str">
        <f>VLOOKUP(K13684,'Base -Receita-Despesa'!$B:$AS,1,FALSE)</f>
        <v>Pessoal</v>
      </c>
    </row>
    <row r="13685" spans="1:12" x14ac:dyDescent="0.3">
      <c r="A13685" s="82" t="str">
        <f t="shared" si="428"/>
        <v>2019</v>
      </c>
      <c r="B13685" s="260" t="s">
        <v>2228</v>
      </c>
      <c r="C13685" s="261" t="s">
        <v>138</v>
      </c>
      <c r="D13685" s="74" t="str">
        <f t="shared" si="427"/>
        <v>mai/2019</v>
      </c>
      <c r="E13685" s="264">
        <v>43612</v>
      </c>
      <c r="F13685" s="260">
        <v>8715</v>
      </c>
      <c r="G13685" s="260" t="s">
        <v>2229</v>
      </c>
      <c r="H13685" s="265" t="s">
        <v>4432</v>
      </c>
      <c r="I13685" s="265" t="s">
        <v>2182</v>
      </c>
      <c r="J13685" s="266">
        <v>-1001.61</v>
      </c>
      <c r="K13685" s="83" t="str">
        <f>IFERROR(IFERROR(VLOOKUP(I13685,'DE-PARA'!B:D,3,0),VLOOKUP(I13685,'DE-PARA'!C:D,2,0)),"NÃO ENCONTRADO")</f>
        <v>Materiais</v>
      </c>
      <c r="L13685" s="50" t="str">
        <f>VLOOKUP(K13685,'Base -Receita-Despesa'!$B:$AS,1,FALSE)</f>
        <v>Materiais</v>
      </c>
    </row>
    <row r="13686" spans="1:12" x14ac:dyDescent="0.3">
      <c r="A13686" s="82" t="str">
        <f t="shared" si="428"/>
        <v>2019</v>
      </c>
      <c r="B13686" s="260" t="s">
        <v>2228</v>
      </c>
      <c r="C13686" s="261" t="s">
        <v>138</v>
      </c>
      <c r="D13686" s="74" t="str">
        <f t="shared" si="427"/>
        <v>mai/2019</v>
      </c>
      <c r="E13686" s="264">
        <v>43612</v>
      </c>
      <c r="F13686" s="260">
        <v>8715</v>
      </c>
      <c r="G13686" s="260" t="s">
        <v>2229</v>
      </c>
      <c r="H13686" s="265" t="s">
        <v>4432</v>
      </c>
      <c r="I13686" s="265" t="s">
        <v>562</v>
      </c>
      <c r="J13686" s="265">
        <v>-218.79</v>
      </c>
      <c r="K13686" s="83" t="str">
        <f>IFERROR(IFERROR(VLOOKUP(I13686,'DE-PARA'!B:D,3,0),VLOOKUP(I13686,'DE-PARA'!C:D,2,0)),"NÃO ENCONTRADO")</f>
        <v>Outras Saídas</v>
      </c>
      <c r="L13686" s="50" t="str">
        <f>VLOOKUP(K13686,'Base -Receita-Despesa'!$B:$AS,1,FALSE)</f>
        <v>Outras Saídas</v>
      </c>
    </row>
    <row r="13687" spans="1:12" x14ac:dyDescent="0.3">
      <c r="A13687" s="82" t="str">
        <f t="shared" si="428"/>
        <v>2019</v>
      </c>
      <c r="B13687" s="260" t="s">
        <v>2228</v>
      </c>
      <c r="C13687" s="261" t="s">
        <v>138</v>
      </c>
      <c r="D13687" s="74" t="str">
        <f t="shared" si="427"/>
        <v>mai/2019</v>
      </c>
      <c r="E13687" s="264">
        <v>43612</v>
      </c>
      <c r="F13687" s="260" t="s">
        <v>131</v>
      </c>
      <c r="G13687" s="262" t="s">
        <v>2229</v>
      </c>
      <c r="H13687" s="265" t="s">
        <v>4549</v>
      </c>
      <c r="I13687" s="265" t="s">
        <v>133</v>
      </c>
      <c r="J13687" s="266">
        <v>-1810.51</v>
      </c>
      <c r="K13687" s="83" t="str">
        <f>IFERROR(IFERROR(VLOOKUP(I13687,'DE-PARA'!B:D,3,0),VLOOKUP(I13687,'DE-PARA'!C:D,2,0)),"NÃO ENCONTRADO")</f>
        <v>Pessoal</v>
      </c>
      <c r="L13687" s="50" t="str">
        <f>VLOOKUP(K13687,'Base -Receita-Despesa'!$B:$AS,1,FALSE)</f>
        <v>Pessoal</v>
      </c>
    </row>
    <row r="13688" spans="1:12" x14ac:dyDescent="0.3">
      <c r="A13688" s="82" t="str">
        <f t="shared" si="428"/>
        <v>2019</v>
      </c>
      <c r="B13688" s="260" t="s">
        <v>2228</v>
      </c>
      <c r="C13688" s="261" t="s">
        <v>138</v>
      </c>
      <c r="D13688" s="74" t="str">
        <f t="shared" si="427"/>
        <v>mai/2019</v>
      </c>
      <c r="E13688" s="264">
        <v>43612</v>
      </c>
      <c r="F13688" s="260">
        <v>46</v>
      </c>
      <c r="G13688" s="260" t="s">
        <v>2229</v>
      </c>
      <c r="H13688" s="265" t="s">
        <v>3189</v>
      </c>
      <c r="I13688" s="265" t="s">
        <v>2176</v>
      </c>
      <c r="J13688" s="266">
        <v>-8446.5</v>
      </c>
      <c r="K13688" s="83" t="str">
        <f>IFERROR(IFERROR(VLOOKUP(I13688,'DE-PARA'!B:D,3,0),VLOOKUP(I13688,'DE-PARA'!C:D,2,0)),"NÃO ENCONTRADO")</f>
        <v>Pessoal</v>
      </c>
      <c r="L13688" s="50" t="str">
        <f>VLOOKUP(K13688,'Base -Receita-Despesa'!$B:$AS,1,FALSE)</f>
        <v>Pessoal</v>
      </c>
    </row>
    <row r="13689" spans="1:12" x14ac:dyDescent="0.3">
      <c r="A13689" s="82" t="str">
        <f t="shared" si="428"/>
        <v>2019</v>
      </c>
      <c r="B13689" s="260" t="s">
        <v>2228</v>
      </c>
      <c r="C13689" s="261" t="s">
        <v>138</v>
      </c>
      <c r="D13689" s="74" t="str">
        <f t="shared" si="427"/>
        <v>mai/2019</v>
      </c>
      <c r="E13689" s="264">
        <v>43612</v>
      </c>
      <c r="F13689" s="260" t="s">
        <v>131</v>
      </c>
      <c r="G13689" s="262" t="s">
        <v>2229</v>
      </c>
      <c r="H13689" s="265" t="s">
        <v>2575</v>
      </c>
      <c r="I13689" s="265" t="s">
        <v>133</v>
      </c>
      <c r="J13689" s="266">
        <v>-1772.49</v>
      </c>
      <c r="K13689" s="83" t="str">
        <f>IFERROR(IFERROR(VLOOKUP(I13689,'DE-PARA'!B:D,3,0),VLOOKUP(I13689,'DE-PARA'!C:D,2,0)),"NÃO ENCONTRADO")</f>
        <v>Pessoal</v>
      </c>
      <c r="L13689" s="50" t="str">
        <f>VLOOKUP(K13689,'Base -Receita-Despesa'!$B:$AS,1,FALSE)</f>
        <v>Pessoal</v>
      </c>
    </row>
    <row r="13690" spans="1:12" x14ac:dyDescent="0.3">
      <c r="A13690" s="82" t="str">
        <f t="shared" si="428"/>
        <v>2019</v>
      </c>
      <c r="B13690" s="260" t="s">
        <v>2228</v>
      </c>
      <c r="C13690" s="261" t="s">
        <v>138</v>
      </c>
      <c r="D13690" s="74" t="str">
        <f t="shared" si="427"/>
        <v>mai/2019</v>
      </c>
      <c r="E13690" s="264">
        <v>43612</v>
      </c>
      <c r="F13690" s="260" t="s">
        <v>4550</v>
      </c>
      <c r="G13690" s="260" t="s">
        <v>2229</v>
      </c>
      <c r="H13690" s="265" t="s">
        <v>4404</v>
      </c>
      <c r="I13690" s="265" t="s">
        <v>2182</v>
      </c>
      <c r="J13690" s="266">
        <v>1711.52</v>
      </c>
      <c r="K13690" s="83" t="str">
        <f>IFERROR(IFERROR(VLOOKUP(I13690,'DE-PARA'!B:D,3,0),VLOOKUP(I13690,'DE-PARA'!C:D,2,0)),"NÃO ENCONTRADO")</f>
        <v>Materiais</v>
      </c>
      <c r="L13690" s="50" t="str">
        <f>VLOOKUP(K13690,'Base -Receita-Despesa'!$B:$AS,1,FALSE)</f>
        <v>Materiais</v>
      </c>
    </row>
    <row r="13691" spans="1:12" x14ac:dyDescent="0.3">
      <c r="A13691" s="82" t="str">
        <f t="shared" si="428"/>
        <v>2019</v>
      </c>
      <c r="B13691" s="260" t="s">
        <v>2228</v>
      </c>
      <c r="C13691" s="261" t="s">
        <v>138</v>
      </c>
      <c r="D13691" s="74" t="str">
        <f t="shared" si="427"/>
        <v>mai/2019</v>
      </c>
      <c r="E13691" s="264">
        <v>43612</v>
      </c>
      <c r="F13691" s="260">
        <v>4789</v>
      </c>
      <c r="G13691" s="260" t="s">
        <v>2229</v>
      </c>
      <c r="H13691" s="265" t="s">
        <v>4404</v>
      </c>
      <c r="I13691" s="265" t="s">
        <v>2182</v>
      </c>
      <c r="J13691" s="266">
        <v>-1028.92</v>
      </c>
      <c r="K13691" s="83" t="str">
        <f>IFERROR(IFERROR(VLOOKUP(I13691,'DE-PARA'!B:D,3,0),VLOOKUP(I13691,'DE-PARA'!C:D,2,0)),"NÃO ENCONTRADO")</f>
        <v>Materiais</v>
      </c>
      <c r="L13691" s="50" t="str">
        <f>VLOOKUP(K13691,'Base -Receita-Despesa'!$B:$AS,1,FALSE)</f>
        <v>Materiais</v>
      </c>
    </row>
    <row r="13692" spans="1:12" x14ac:dyDescent="0.3">
      <c r="A13692" s="82" t="str">
        <f t="shared" si="428"/>
        <v>2019</v>
      </c>
      <c r="B13692" s="260" t="s">
        <v>2228</v>
      </c>
      <c r="C13692" s="261" t="s">
        <v>138</v>
      </c>
      <c r="D13692" s="74" t="str">
        <f t="shared" si="427"/>
        <v>mai/2019</v>
      </c>
      <c r="E13692" s="264">
        <v>43612</v>
      </c>
      <c r="F13692" s="260">
        <v>4790</v>
      </c>
      <c r="G13692" s="260" t="s">
        <v>2229</v>
      </c>
      <c r="H13692" s="265" t="s">
        <v>4404</v>
      </c>
      <c r="I13692" s="265" t="s">
        <v>2182</v>
      </c>
      <c r="J13692" s="265">
        <v>-964.9</v>
      </c>
      <c r="K13692" s="83" t="str">
        <f>IFERROR(IFERROR(VLOOKUP(I13692,'DE-PARA'!B:D,3,0),VLOOKUP(I13692,'DE-PARA'!C:D,2,0)),"NÃO ENCONTRADO")</f>
        <v>Materiais</v>
      </c>
      <c r="L13692" s="50" t="str">
        <f>VLOOKUP(K13692,'Base -Receita-Despesa'!$B:$AS,1,FALSE)</f>
        <v>Materiais</v>
      </c>
    </row>
    <row r="13693" spans="1:12" x14ac:dyDescent="0.3">
      <c r="A13693" s="82" t="str">
        <f t="shared" si="428"/>
        <v>2019</v>
      </c>
      <c r="B13693" s="260" t="s">
        <v>2228</v>
      </c>
      <c r="C13693" s="261" t="s">
        <v>138</v>
      </c>
      <c r="D13693" s="74" t="str">
        <f t="shared" si="427"/>
        <v>mai/2019</v>
      </c>
      <c r="E13693" s="264">
        <v>43612</v>
      </c>
      <c r="F13693" s="260" t="s">
        <v>131</v>
      </c>
      <c r="G13693" s="262" t="s">
        <v>2229</v>
      </c>
      <c r="H13693" s="265" t="s">
        <v>2867</v>
      </c>
      <c r="I13693" s="265" t="s">
        <v>133</v>
      </c>
      <c r="J13693" s="266">
        <v>-3716.15</v>
      </c>
      <c r="K13693" s="83" t="str">
        <f>IFERROR(IFERROR(VLOOKUP(I13693,'DE-PARA'!B:D,3,0),VLOOKUP(I13693,'DE-PARA'!C:D,2,0)),"NÃO ENCONTRADO")</f>
        <v>Pessoal</v>
      </c>
      <c r="L13693" s="50" t="str">
        <f>VLOOKUP(K13693,'Base -Receita-Despesa'!$B:$AS,1,FALSE)</f>
        <v>Pessoal</v>
      </c>
    </row>
    <row r="13694" spans="1:12" x14ac:dyDescent="0.3">
      <c r="A13694" s="82" t="str">
        <f t="shared" si="428"/>
        <v>2019</v>
      </c>
      <c r="B13694" s="260" t="s">
        <v>2228</v>
      </c>
      <c r="C13694" s="261" t="s">
        <v>138</v>
      </c>
      <c r="D13694" s="74" t="str">
        <f t="shared" si="427"/>
        <v>mai/2019</v>
      </c>
      <c r="E13694" s="264">
        <v>43612</v>
      </c>
      <c r="F13694" s="260" t="s">
        <v>1070</v>
      </c>
      <c r="G13694" s="260" t="s">
        <v>2229</v>
      </c>
      <c r="H13694" s="265" t="s">
        <v>1071</v>
      </c>
      <c r="I13694" s="265" t="s">
        <v>2237</v>
      </c>
      <c r="J13694" s="266">
        <v>31725.94</v>
      </c>
      <c r="K13694" s="83" t="str">
        <f>IFERROR(IFERROR(VLOOKUP(I13694,'DE-PARA'!B:D,3,0),VLOOKUP(I13694,'DE-PARA'!C:D,2,0)),"NÃO ENCONTRADO")</f>
        <v>Entrada Conta Aplicação (+)</v>
      </c>
      <c r="L13694" s="50" t="str">
        <f>VLOOKUP(K13694,'Base -Receita-Despesa'!$B:$AS,1,FALSE)</f>
        <v>ENTRADA CONTA APLICAÇÃO (+)</v>
      </c>
    </row>
    <row r="13695" spans="1:12" x14ac:dyDescent="0.3">
      <c r="A13695" s="82" t="str">
        <f t="shared" si="428"/>
        <v>2019</v>
      </c>
      <c r="B13695" s="260" t="s">
        <v>2228</v>
      </c>
      <c r="C13695" s="261" t="s">
        <v>138</v>
      </c>
      <c r="D13695" s="74" t="str">
        <f t="shared" si="427"/>
        <v>mai/2019</v>
      </c>
      <c r="E13695" s="264">
        <v>43612</v>
      </c>
      <c r="F13695" s="260">
        <v>2569</v>
      </c>
      <c r="G13695" s="260" t="s">
        <v>2229</v>
      </c>
      <c r="H13695" s="267" t="s">
        <v>2322</v>
      </c>
      <c r="I13695" s="267" t="s">
        <v>120</v>
      </c>
      <c r="J13695" s="265">
        <v>-874.25</v>
      </c>
      <c r="K13695" s="83" t="str">
        <f>IFERROR(IFERROR(VLOOKUP(I13695,'DE-PARA'!B:D,3,0),VLOOKUP(I13695,'DE-PARA'!C:D,2,0)),"NÃO ENCONTRADO")</f>
        <v>Serviços</v>
      </c>
      <c r="L13695" s="50" t="str">
        <f>VLOOKUP(K13695,'Base -Receita-Despesa'!$B:$AS,1,FALSE)</f>
        <v>Serviços</v>
      </c>
    </row>
    <row r="13696" spans="1:12" x14ac:dyDescent="0.3">
      <c r="A13696" s="82" t="str">
        <f t="shared" si="428"/>
        <v>2019</v>
      </c>
      <c r="B13696" s="260" t="s">
        <v>2228</v>
      </c>
      <c r="C13696" s="261" t="s">
        <v>138</v>
      </c>
      <c r="D13696" s="74" t="str">
        <f t="shared" si="427"/>
        <v>mai/2019</v>
      </c>
      <c r="E13696" s="264">
        <v>43612</v>
      </c>
      <c r="F13696" s="260" t="s">
        <v>1261</v>
      </c>
      <c r="G13696" s="260" t="s">
        <v>2229</v>
      </c>
      <c r="H13696" s="265" t="s">
        <v>2250</v>
      </c>
      <c r="I13696" s="265" t="s">
        <v>135</v>
      </c>
      <c r="J13696" s="265">
        <v>-9.5</v>
      </c>
      <c r="K13696" s="83" t="str">
        <f>IFERROR(IFERROR(VLOOKUP(I13696,'DE-PARA'!B:D,3,0),VLOOKUP(I13696,'DE-PARA'!C:D,2,0)),"NÃO ENCONTRADO")</f>
        <v>Outras Saídas</v>
      </c>
      <c r="L13696" s="50" t="str">
        <f>VLOOKUP(K13696,'Base -Receita-Despesa'!$B:$AS,1,FALSE)</f>
        <v>Outras Saídas</v>
      </c>
    </row>
    <row r="13697" spans="1:12" x14ac:dyDescent="0.3">
      <c r="A13697" s="82" t="str">
        <f t="shared" si="428"/>
        <v>2019</v>
      </c>
      <c r="B13697" s="260" t="s">
        <v>2228</v>
      </c>
      <c r="C13697" s="261" t="s">
        <v>138</v>
      </c>
      <c r="D13697" s="74" t="str">
        <f t="shared" si="427"/>
        <v>mai/2019</v>
      </c>
      <c r="E13697" s="264">
        <v>43612</v>
      </c>
      <c r="F13697" s="260" t="s">
        <v>1261</v>
      </c>
      <c r="G13697" s="260" t="s">
        <v>2229</v>
      </c>
      <c r="H13697" s="265" t="s">
        <v>2250</v>
      </c>
      <c r="I13697" s="265" t="s">
        <v>135</v>
      </c>
      <c r="J13697" s="265">
        <v>-9.5</v>
      </c>
      <c r="K13697" s="83" t="str">
        <f>IFERROR(IFERROR(VLOOKUP(I13697,'DE-PARA'!B:D,3,0),VLOOKUP(I13697,'DE-PARA'!C:D,2,0)),"NÃO ENCONTRADO")</f>
        <v>Outras Saídas</v>
      </c>
      <c r="L13697" s="50" t="str">
        <f>VLOOKUP(K13697,'Base -Receita-Despesa'!$B:$AS,1,FALSE)</f>
        <v>Outras Saídas</v>
      </c>
    </row>
    <row r="13698" spans="1:12" x14ac:dyDescent="0.3">
      <c r="A13698" s="82" t="str">
        <f t="shared" si="428"/>
        <v>2019</v>
      </c>
      <c r="B13698" s="260" t="s">
        <v>2228</v>
      </c>
      <c r="C13698" s="261" t="s">
        <v>138</v>
      </c>
      <c r="D13698" s="74" t="str">
        <f t="shared" si="427"/>
        <v>mai/2019</v>
      </c>
      <c r="E13698" s="264">
        <v>43612</v>
      </c>
      <c r="F13698" s="260" t="s">
        <v>1261</v>
      </c>
      <c r="G13698" s="260" t="s">
        <v>2229</v>
      </c>
      <c r="H13698" s="265" t="s">
        <v>2250</v>
      </c>
      <c r="I13698" s="265" t="s">
        <v>135</v>
      </c>
      <c r="J13698" s="265">
        <v>-9.5</v>
      </c>
      <c r="K13698" s="83" t="str">
        <f>IFERROR(IFERROR(VLOOKUP(I13698,'DE-PARA'!B:D,3,0),VLOOKUP(I13698,'DE-PARA'!C:D,2,0)),"NÃO ENCONTRADO")</f>
        <v>Outras Saídas</v>
      </c>
      <c r="L13698" s="50" t="str">
        <f>VLOOKUP(K13698,'Base -Receita-Despesa'!$B:$AS,1,FALSE)</f>
        <v>Outras Saídas</v>
      </c>
    </row>
    <row r="13699" spans="1:12" x14ac:dyDescent="0.3">
      <c r="A13699" s="82" t="str">
        <f t="shared" si="428"/>
        <v>2019</v>
      </c>
      <c r="B13699" s="260" t="s">
        <v>2228</v>
      </c>
      <c r="C13699" s="261" t="s">
        <v>138</v>
      </c>
      <c r="D13699" s="74" t="str">
        <f t="shared" si="427"/>
        <v>mai/2019</v>
      </c>
      <c r="E13699" s="264">
        <v>43612</v>
      </c>
      <c r="F13699" s="260" t="s">
        <v>1261</v>
      </c>
      <c r="G13699" s="260" t="s">
        <v>2229</v>
      </c>
      <c r="H13699" s="265" t="s">
        <v>2250</v>
      </c>
      <c r="I13699" s="265" t="s">
        <v>135</v>
      </c>
      <c r="J13699" s="265">
        <v>-9.5</v>
      </c>
      <c r="K13699" s="83" t="str">
        <f>IFERROR(IFERROR(VLOOKUP(I13699,'DE-PARA'!B:D,3,0),VLOOKUP(I13699,'DE-PARA'!C:D,2,0)),"NÃO ENCONTRADO")</f>
        <v>Outras Saídas</v>
      </c>
      <c r="L13699" s="50" t="str">
        <f>VLOOKUP(K13699,'Base -Receita-Despesa'!$B:$AS,1,FALSE)</f>
        <v>Outras Saídas</v>
      </c>
    </row>
    <row r="13700" spans="1:12" x14ac:dyDescent="0.3">
      <c r="A13700" s="82" t="str">
        <f t="shared" si="428"/>
        <v>2019</v>
      </c>
      <c r="B13700" s="260" t="s">
        <v>2228</v>
      </c>
      <c r="C13700" s="261" t="s">
        <v>138</v>
      </c>
      <c r="D13700" s="74" t="str">
        <f t="shared" ref="D13700:D13763" si="429">TEXT(E13700,"mmm/aaaa")</f>
        <v>mai/2019</v>
      </c>
      <c r="E13700" s="264">
        <v>43613</v>
      </c>
      <c r="F13700" s="260">
        <v>82227</v>
      </c>
      <c r="G13700" s="260" t="s">
        <v>2238</v>
      </c>
      <c r="H13700" s="265" t="s">
        <v>4457</v>
      </c>
      <c r="I13700" s="265" t="s">
        <v>2181</v>
      </c>
      <c r="J13700" s="266">
        <v>-2052.25</v>
      </c>
      <c r="K13700" s="83" t="str">
        <f>IFERROR(IFERROR(VLOOKUP(I13700,'DE-PARA'!B:D,3,0),VLOOKUP(I13700,'DE-PARA'!C:D,2,0)),"NÃO ENCONTRADO")</f>
        <v>Materiais</v>
      </c>
      <c r="L13700" s="50" t="str">
        <f>VLOOKUP(K13700,'Base -Receita-Despesa'!$B:$AS,1,FALSE)</f>
        <v>Materiais</v>
      </c>
    </row>
    <row r="13701" spans="1:12" x14ac:dyDescent="0.3">
      <c r="A13701" s="82" t="str">
        <f t="shared" si="428"/>
        <v>2019</v>
      </c>
      <c r="B13701" s="260" t="s">
        <v>2228</v>
      </c>
      <c r="C13701" s="261" t="s">
        <v>138</v>
      </c>
      <c r="D13701" s="74" t="str">
        <f t="shared" si="429"/>
        <v>mai/2019</v>
      </c>
      <c r="E13701" s="264">
        <v>43613</v>
      </c>
      <c r="F13701" s="260">
        <v>82227</v>
      </c>
      <c r="G13701" s="260" t="s">
        <v>2238</v>
      </c>
      <c r="H13701" s="265" t="s">
        <v>4457</v>
      </c>
      <c r="I13701" s="265" t="s">
        <v>562</v>
      </c>
      <c r="J13701" s="265">
        <v>-403.7</v>
      </c>
      <c r="K13701" s="83" t="str">
        <f>IFERROR(IFERROR(VLOOKUP(I13701,'DE-PARA'!B:D,3,0),VLOOKUP(I13701,'DE-PARA'!C:D,2,0)),"NÃO ENCONTRADO")</f>
        <v>Outras Saídas</v>
      </c>
      <c r="L13701" s="50" t="str">
        <f>VLOOKUP(K13701,'Base -Receita-Despesa'!$B:$AS,1,FALSE)</f>
        <v>Outras Saídas</v>
      </c>
    </row>
    <row r="13702" spans="1:12" x14ac:dyDescent="0.3">
      <c r="A13702" s="82" t="str">
        <f t="shared" si="428"/>
        <v>2019</v>
      </c>
      <c r="B13702" s="260" t="s">
        <v>2228</v>
      </c>
      <c r="C13702" s="261" t="s">
        <v>138</v>
      </c>
      <c r="D13702" s="74" t="str">
        <f t="shared" si="429"/>
        <v>mai/2019</v>
      </c>
      <c r="E13702" s="264">
        <v>43613</v>
      </c>
      <c r="F13702" s="260">
        <v>2827</v>
      </c>
      <c r="G13702" s="260" t="s">
        <v>2284</v>
      </c>
      <c r="H13702" s="265" t="s">
        <v>4451</v>
      </c>
      <c r="I13702" s="265" t="s">
        <v>2217</v>
      </c>
      <c r="J13702" s="266">
        <v>-1956</v>
      </c>
      <c r="K13702" s="83" t="str">
        <f>IFERROR(IFERROR(VLOOKUP(I13702,'DE-PARA'!B:D,3,0),VLOOKUP(I13702,'DE-PARA'!C:D,2,0)),"NÃO ENCONTRADO")</f>
        <v>Investimentos</v>
      </c>
      <c r="L13702" s="50" t="str">
        <f>VLOOKUP(K13702,'Base -Receita-Despesa'!$B:$AS,1,FALSE)</f>
        <v>Investimentos</v>
      </c>
    </row>
    <row r="13703" spans="1:12" x14ac:dyDescent="0.3">
      <c r="A13703" s="82" t="str">
        <f t="shared" si="428"/>
        <v>2019</v>
      </c>
      <c r="B13703" s="260" t="s">
        <v>2228</v>
      </c>
      <c r="C13703" s="261" t="s">
        <v>138</v>
      </c>
      <c r="D13703" s="74" t="str">
        <f t="shared" si="429"/>
        <v>mai/2019</v>
      </c>
      <c r="E13703" s="264">
        <v>43613</v>
      </c>
      <c r="F13703" s="260" t="s">
        <v>1070</v>
      </c>
      <c r="G13703" s="260" t="s">
        <v>2229</v>
      </c>
      <c r="H13703" s="265" t="s">
        <v>1071</v>
      </c>
      <c r="I13703" s="265" t="s">
        <v>2237</v>
      </c>
      <c r="J13703" s="266">
        <v>12613.23</v>
      </c>
      <c r="K13703" s="83" t="str">
        <f>IFERROR(IFERROR(VLOOKUP(I13703,'DE-PARA'!B:D,3,0),VLOOKUP(I13703,'DE-PARA'!C:D,2,0)),"NÃO ENCONTRADO")</f>
        <v>Entrada Conta Aplicação (+)</v>
      </c>
      <c r="L13703" s="50" t="str">
        <f>VLOOKUP(K13703,'Base -Receita-Despesa'!$B:$AS,1,FALSE)</f>
        <v>ENTRADA CONTA APLICAÇÃO (+)</v>
      </c>
    </row>
    <row r="13704" spans="1:12" x14ac:dyDescent="0.3">
      <c r="A13704" s="82" t="str">
        <f t="shared" si="428"/>
        <v>2019</v>
      </c>
      <c r="B13704" s="260" t="s">
        <v>2228</v>
      </c>
      <c r="C13704" s="261" t="s">
        <v>138</v>
      </c>
      <c r="D13704" s="74" t="str">
        <f t="shared" si="429"/>
        <v>mai/2019</v>
      </c>
      <c r="E13704" s="264">
        <v>43613</v>
      </c>
      <c r="F13704" s="260" t="s">
        <v>1261</v>
      </c>
      <c r="G13704" s="260" t="s">
        <v>2229</v>
      </c>
      <c r="H13704" s="265" t="s">
        <v>2250</v>
      </c>
      <c r="I13704" s="265" t="s">
        <v>135</v>
      </c>
      <c r="J13704" s="265">
        <v>-9.5</v>
      </c>
      <c r="K13704" s="83" t="str">
        <f>IFERROR(IFERROR(VLOOKUP(I13704,'DE-PARA'!B:D,3,0),VLOOKUP(I13704,'DE-PARA'!C:D,2,0)),"NÃO ENCONTRADO")</f>
        <v>Outras Saídas</v>
      </c>
      <c r="L13704" s="50" t="str">
        <f>VLOOKUP(K13704,'Base -Receita-Despesa'!$B:$AS,1,FALSE)</f>
        <v>Outras Saídas</v>
      </c>
    </row>
    <row r="13705" spans="1:12" x14ac:dyDescent="0.3">
      <c r="A13705" s="82" t="str">
        <f t="shared" si="428"/>
        <v>2019</v>
      </c>
      <c r="B13705" s="260" t="s">
        <v>2228</v>
      </c>
      <c r="C13705" s="261" t="s">
        <v>138</v>
      </c>
      <c r="D13705" s="74" t="str">
        <f t="shared" si="429"/>
        <v>mai/2019</v>
      </c>
      <c r="E13705" s="264">
        <v>43613</v>
      </c>
      <c r="F13705" s="260" t="s">
        <v>1261</v>
      </c>
      <c r="G13705" s="260" t="s">
        <v>2229</v>
      </c>
      <c r="H13705" s="265" t="s">
        <v>2250</v>
      </c>
      <c r="I13705" s="265" t="s">
        <v>135</v>
      </c>
      <c r="J13705" s="265">
        <v>-9.5</v>
      </c>
      <c r="K13705" s="83" t="str">
        <f>IFERROR(IFERROR(VLOOKUP(I13705,'DE-PARA'!B:D,3,0),VLOOKUP(I13705,'DE-PARA'!C:D,2,0)),"NÃO ENCONTRADO")</f>
        <v>Outras Saídas</v>
      </c>
      <c r="L13705" s="50" t="str">
        <f>VLOOKUP(K13705,'Base -Receita-Despesa'!$B:$AS,1,FALSE)</f>
        <v>Outras Saídas</v>
      </c>
    </row>
    <row r="13706" spans="1:12" x14ac:dyDescent="0.3">
      <c r="A13706" s="82" t="str">
        <f t="shared" si="428"/>
        <v>2019</v>
      </c>
      <c r="B13706" s="260" t="s">
        <v>2228</v>
      </c>
      <c r="C13706" s="261" t="s">
        <v>138</v>
      </c>
      <c r="D13706" s="74" t="str">
        <f t="shared" si="429"/>
        <v>mai/2019</v>
      </c>
      <c r="E13706" s="264">
        <v>43613</v>
      </c>
      <c r="F13706" s="260">
        <v>68597</v>
      </c>
      <c r="G13706" s="260" t="s">
        <v>2330</v>
      </c>
      <c r="H13706" s="265" t="s">
        <v>4383</v>
      </c>
      <c r="I13706" s="265" t="s">
        <v>2183</v>
      </c>
      <c r="J13706" s="265">
        <v>-30.94</v>
      </c>
      <c r="K13706" s="83" t="str">
        <f>IFERROR(IFERROR(VLOOKUP(I13706,'DE-PARA'!B:D,3,0),VLOOKUP(I13706,'DE-PARA'!C:D,2,0)),"NÃO ENCONTRADO")</f>
        <v>Materiais</v>
      </c>
      <c r="L13706" s="50" t="str">
        <f>VLOOKUP(K13706,'Base -Receita-Despesa'!$B:$AS,1,FALSE)</f>
        <v>Materiais</v>
      </c>
    </row>
    <row r="13707" spans="1:12" x14ac:dyDescent="0.3">
      <c r="A13707" s="82" t="str">
        <f t="shared" si="428"/>
        <v>2019</v>
      </c>
      <c r="B13707" s="260" t="s">
        <v>2228</v>
      </c>
      <c r="C13707" s="261" t="s">
        <v>138</v>
      </c>
      <c r="D13707" s="74" t="str">
        <f t="shared" si="429"/>
        <v>mai/2019</v>
      </c>
      <c r="E13707" s="264">
        <v>43613</v>
      </c>
      <c r="F13707" s="260">
        <v>68597</v>
      </c>
      <c r="G13707" s="260" t="s">
        <v>2330</v>
      </c>
      <c r="H13707" s="265" t="s">
        <v>4383</v>
      </c>
      <c r="I13707" s="265" t="s">
        <v>562</v>
      </c>
      <c r="J13707" s="265">
        <v>-0.82</v>
      </c>
      <c r="K13707" s="83" t="str">
        <f>IFERROR(IFERROR(VLOOKUP(I13707,'DE-PARA'!B:D,3,0),VLOOKUP(I13707,'DE-PARA'!C:D,2,0)),"NÃO ENCONTRADO")</f>
        <v>Outras Saídas</v>
      </c>
      <c r="L13707" s="50" t="str">
        <f>VLOOKUP(K13707,'Base -Receita-Despesa'!$B:$AS,1,FALSE)</f>
        <v>Outras Saídas</v>
      </c>
    </row>
    <row r="13708" spans="1:12" x14ac:dyDescent="0.3">
      <c r="A13708" s="82" t="str">
        <f t="shared" si="428"/>
        <v>2019</v>
      </c>
      <c r="B13708" s="260" t="s">
        <v>2228</v>
      </c>
      <c r="C13708" s="261" t="s">
        <v>138</v>
      </c>
      <c r="D13708" s="74" t="str">
        <f t="shared" si="429"/>
        <v>mai/2019</v>
      </c>
      <c r="E13708" s="264">
        <v>43613</v>
      </c>
      <c r="F13708" s="260">
        <v>68594</v>
      </c>
      <c r="G13708" s="260" t="s">
        <v>2229</v>
      </c>
      <c r="H13708" s="265" t="s">
        <v>4383</v>
      </c>
      <c r="I13708" s="265" t="s">
        <v>2183</v>
      </c>
      <c r="J13708" s="266">
        <v>-2515.65</v>
      </c>
      <c r="K13708" s="83" t="str">
        <f>IFERROR(IFERROR(VLOOKUP(I13708,'DE-PARA'!B:D,3,0),VLOOKUP(I13708,'DE-PARA'!C:D,2,0)),"NÃO ENCONTRADO")</f>
        <v>Materiais</v>
      </c>
      <c r="L13708" s="50" t="str">
        <f>VLOOKUP(K13708,'Base -Receita-Despesa'!$B:$AS,1,FALSE)</f>
        <v>Materiais</v>
      </c>
    </row>
    <row r="13709" spans="1:12" x14ac:dyDescent="0.3">
      <c r="A13709" s="82" t="str">
        <f t="shared" si="428"/>
        <v>2019</v>
      </c>
      <c r="B13709" s="260" t="s">
        <v>2228</v>
      </c>
      <c r="C13709" s="261" t="s">
        <v>138</v>
      </c>
      <c r="D13709" s="74" t="str">
        <f t="shared" si="429"/>
        <v>mai/2019</v>
      </c>
      <c r="E13709" s="264">
        <v>43613</v>
      </c>
      <c r="F13709" s="260">
        <v>68594</v>
      </c>
      <c r="G13709" s="260" t="s">
        <v>2229</v>
      </c>
      <c r="H13709" s="265" t="s">
        <v>4383</v>
      </c>
      <c r="I13709" s="265" t="s">
        <v>562</v>
      </c>
      <c r="J13709" s="265">
        <v>-66.92</v>
      </c>
      <c r="K13709" s="83" t="str">
        <f>IFERROR(IFERROR(VLOOKUP(I13709,'DE-PARA'!B:D,3,0),VLOOKUP(I13709,'DE-PARA'!C:D,2,0)),"NÃO ENCONTRADO")</f>
        <v>Outras Saídas</v>
      </c>
      <c r="L13709" s="50" t="str">
        <f>VLOOKUP(K13709,'Base -Receita-Despesa'!$B:$AS,1,FALSE)</f>
        <v>Outras Saídas</v>
      </c>
    </row>
    <row r="13710" spans="1:12" x14ac:dyDescent="0.3">
      <c r="A13710" s="82" t="str">
        <f t="shared" si="428"/>
        <v>2019</v>
      </c>
      <c r="B13710" s="260" t="s">
        <v>2228</v>
      </c>
      <c r="C13710" s="261" t="s">
        <v>138</v>
      </c>
      <c r="D13710" s="74" t="str">
        <f t="shared" si="429"/>
        <v>mai/2019</v>
      </c>
      <c r="E13710" s="264">
        <v>43613</v>
      </c>
      <c r="F13710" s="260">
        <v>68894</v>
      </c>
      <c r="G13710" s="260" t="s">
        <v>2229</v>
      </c>
      <c r="H13710" s="265" t="s">
        <v>4383</v>
      </c>
      <c r="I13710" s="265" t="s">
        <v>2183</v>
      </c>
      <c r="J13710" s="265">
        <v>-220.61</v>
      </c>
      <c r="K13710" s="83" t="str">
        <f>IFERROR(IFERROR(VLOOKUP(I13710,'DE-PARA'!B:D,3,0),VLOOKUP(I13710,'DE-PARA'!C:D,2,0)),"NÃO ENCONTRADO")</f>
        <v>Materiais</v>
      </c>
      <c r="L13710" s="50" t="str">
        <f>VLOOKUP(K13710,'Base -Receita-Despesa'!$B:$AS,1,FALSE)</f>
        <v>Materiais</v>
      </c>
    </row>
    <row r="13711" spans="1:12" x14ac:dyDescent="0.3">
      <c r="A13711" s="82" t="str">
        <f t="shared" si="428"/>
        <v>2019</v>
      </c>
      <c r="B13711" s="260" t="s">
        <v>2228</v>
      </c>
      <c r="C13711" s="261" t="s">
        <v>138</v>
      </c>
      <c r="D13711" s="74" t="str">
        <f t="shared" si="429"/>
        <v>mai/2019</v>
      </c>
      <c r="E13711" s="264">
        <v>43613</v>
      </c>
      <c r="F13711" s="260">
        <v>68894</v>
      </c>
      <c r="G13711" s="260" t="s">
        <v>2229</v>
      </c>
      <c r="H13711" s="265" t="s">
        <v>4383</v>
      </c>
      <c r="I13711" s="265" t="s">
        <v>562</v>
      </c>
      <c r="J13711" s="265">
        <v>-4.8499999999999996</v>
      </c>
      <c r="K13711" s="83" t="str">
        <f>IFERROR(IFERROR(VLOOKUP(I13711,'DE-PARA'!B:D,3,0),VLOOKUP(I13711,'DE-PARA'!C:D,2,0)),"NÃO ENCONTRADO")</f>
        <v>Outras Saídas</v>
      </c>
      <c r="L13711" s="50" t="str">
        <f>VLOOKUP(K13711,'Base -Receita-Despesa'!$B:$AS,1,FALSE)</f>
        <v>Outras Saídas</v>
      </c>
    </row>
    <row r="13712" spans="1:12" x14ac:dyDescent="0.3">
      <c r="A13712" s="82" t="str">
        <f t="shared" si="428"/>
        <v>2019</v>
      </c>
      <c r="B13712" s="260" t="s">
        <v>2228</v>
      </c>
      <c r="C13712" s="261" t="s">
        <v>138</v>
      </c>
      <c r="D13712" s="74" t="str">
        <f t="shared" si="429"/>
        <v>mai/2019</v>
      </c>
      <c r="E13712" s="264">
        <v>43613</v>
      </c>
      <c r="F13712" s="260">
        <v>68595</v>
      </c>
      <c r="G13712" s="260" t="s">
        <v>2229</v>
      </c>
      <c r="H13712" s="265" t="s">
        <v>4383</v>
      </c>
      <c r="I13712" s="265" t="s">
        <v>2183</v>
      </c>
      <c r="J13712" s="266">
        <v>-1609.08</v>
      </c>
      <c r="K13712" s="83" t="str">
        <f>IFERROR(IFERROR(VLOOKUP(I13712,'DE-PARA'!B:D,3,0),VLOOKUP(I13712,'DE-PARA'!C:D,2,0)),"NÃO ENCONTRADO")</f>
        <v>Materiais</v>
      </c>
      <c r="L13712" s="50" t="str">
        <f>VLOOKUP(K13712,'Base -Receita-Despesa'!$B:$AS,1,FALSE)</f>
        <v>Materiais</v>
      </c>
    </row>
    <row r="13713" spans="1:12" x14ac:dyDescent="0.3">
      <c r="A13713" s="82" t="str">
        <f t="shared" si="428"/>
        <v>2019</v>
      </c>
      <c r="B13713" s="260" t="s">
        <v>2228</v>
      </c>
      <c r="C13713" s="261" t="s">
        <v>138</v>
      </c>
      <c r="D13713" s="74" t="str">
        <f t="shared" si="429"/>
        <v>mai/2019</v>
      </c>
      <c r="E13713" s="264">
        <v>43613</v>
      </c>
      <c r="F13713" s="260">
        <v>68595</v>
      </c>
      <c r="G13713" s="260" t="s">
        <v>2229</v>
      </c>
      <c r="H13713" s="265" t="s">
        <v>4383</v>
      </c>
      <c r="I13713" s="265" t="s">
        <v>562</v>
      </c>
      <c r="J13713" s="265">
        <v>-42.8</v>
      </c>
      <c r="K13713" s="83" t="str">
        <f>IFERROR(IFERROR(VLOOKUP(I13713,'DE-PARA'!B:D,3,0),VLOOKUP(I13713,'DE-PARA'!C:D,2,0)),"NÃO ENCONTRADO")</f>
        <v>Outras Saídas</v>
      </c>
      <c r="L13713" s="50" t="str">
        <f>VLOOKUP(K13713,'Base -Receita-Despesa'!$B:$AS,1,FALSE)</f>
        <v>Outras Saídas</v>
      </c>
    </row>
    <row r="13714" spans="1:12" x14ac:dyDescent="0.3">
      <c r="A13714" s="82" t="str">
        <f t="shared" si="428"/>
        <v>2019</v>
      </c>
      <c r="B13714" s="260" t="s">
        <v>2228</v>
      </c>
      <c r="C13714" s="261" t="s">
        <v>138</v>
      </c>
      <c r="D13714" s="74" t="str">
        <f t="shared" si="429"/>
        <v>mai/2019</v>
      </c>
      <c r="E13714" s="264">
        <v>43613</v>
      </c>
      <c r="F13714" s="260">
        <v>68755</v>
      </c>
      <c r="G13714" s="260" t="s">
        <v>2330</v>
      </c>
      <c r="H13714" s="265" t="s">
        <v>4383</v>
      </c>
      <c r="I13714" s="265" t="s">
        <v>2183</v>
      </c>
      <c r="J13714" s="265">
        <v>-673.33</v>
      </c>
      <c r="K13714" s="83" t="str">
        <f>IFERROR(IFERROR(VLOOKUP(I13714,'DE-PARA'!B:D,3,0),VLOOKUP(I13714,'DE-PARA'!C:D,2,0)),"NÃO ENCONTRADO")</f>
        <v>Materiais</v>
      </c>
      <c r="L13714" s="50" t="str">
        <f>VLOOKUP(K13714,'Base -Receita-Despesa'!$B:$AS,1,FALSE)</f>
        <v>Materiais</v>
      </c>
    </row>
    <row r="13715" spans="1:12" x14ac:dyDescent="0.3">
      <c r="A13715" s="82" t="str">
        <f t="shared" si="428"/>
        <v>2019</v>
      </c>
      <c r="B13715" s="260" t="s">
        <v>2228</v>
      </c>
      <c r="C13715" s="261" t="s">
        <v>138</v>
      </c>
      <c r="D13715" s="74" t="str">
        <f t="shared" si="429"/>
        <v>mai/2019</v>
      </c>
      <c r="E13715" s="264">
        <v>43613</v>
      </c>
      <c r="F13715" s="260">
        <v>68755</v>
      </c>
      <c r="G13715" s="260" t="s">
        <v>2330</v>
      </c>
      <c r="H13715" s="265" t="s">
        <v>4383</v>
      </c>
      <c r="I13715" s="265" t="s">
        <v>562</v>
      </c>
      <c r="J13715" s="265">
        <v>-16.8</v>
      </c>
      <c r="K13715" s="83" t="str">
        <f>IFERROR(IFERROR(VLOOKUP(I13715,'DE-PARA'!B:D,3,0),VLOOKUP(I13715,'DE-PARA'!C:D,2,0)),"NÃO ENCONTRADO")</f>
        <v>Outras Saídas</v>
      </c>
      <c r="L13715" s="50" t="str">
        <f>VLOOKUP(K13715,'Base -Receita-Despesa'!$B:$AS,1,FALSE)</f>
        <v>Outras Saídas</v>
      </c>
    </row>
    <row r="13716" spans="1:12" x14ac:dyDescent="0.3">
      <c r="A13716" s="82" t="str">
        <f t="shared" si="428"/>
        <v>2019</v>
      </c>
      <c r="B13716" s="260" t="s">
        <v>2228</v>
      </c>
      <c r="C13716" s="261" t="s">
        <v>138</v>
      </c>
      <c r="D13716" s="74" t="str">
        <f t="shared" si="429"/>
        <v>mai/2019</v>
      </c>
      <c r="E13716" s="264">
        <v>43613</v>
      </c>
      <c r="F13716" s="260">
        <v>68751</v>
      </c>
      <c r="G13716" s="260" t="s">
        <v>2229</v>
      </c>
      <c r="H13716" s="265" t="s">
        <v>4383</v>
      </c>
      <c r="I13716" s="265" t="s">
        <v>2183</v>
      </c>
      <c r="J13716" s="266">
        <v>-2927.44</v>
      </c>
      <c r="K13716" s="83" t="str">
        <f>IFERROR(IFERROR(VLOOKUP(I13716,'DE-PARA'!B:D,3,0),VLOOKUP(I13716,'DE-PARA'!C:D,2,0)),"NÃO ENCONTRADO")</f>
        <v>Materiais</v>
      </c>
      <c r="L13716" s="50" t="str">
        <f>VLOOKUP(K13716,'Base -Receita-Despesa'!$B:$AS,1,FALSE)</f>
        <v>Materiais</v>
      </c>
    </row>
    <row r="13717" spans="1:12" x14ac:dyDescent="0.3">
      <c r="A13717" s="82" t="str">
        <f t="shared" si="428"/>
        <v>2019</v>
      </c>
      <c r="B13717" s="260" t="s">
        <v>2228</v>
      </c>
      <c r="C13717" s="261" t="s">
        <v>138</v>
      </c>
      <c r="D13717" s="74" t="str">
        <f t="shared" si="429"/>
        <v>mai/2019</v>
      </c>
      <c r="E13717" s="264">
        <v>43613</v>
      </c>
      <c r="F13717" s="260">
        <v>68751</v>
      </c>
      <c r="G13717" s="260" t="s">
        <v>2229</v>
      </c>
      <c r="H13717" s="265" t="s">
        <v>4383</v>
      </c>
      <c r="I13717" s="265" t="s">
        <v>562</v>
      </c>
      <c r="J13717" s="265">
        <v>-73.040000000000006</v>
      </c>
      <c r="K13717" s="83" t="str">
        <f>IFERROR(IFERROR(VLOOKUP(I13717,'DE-PARA'!B:D,3,0),VLOOKUP(I13717,'DE-PARA'!C:D,2,0)),"NÃO ENCONTRADO")</f>
        <v>Outras Saídas</v>
      </c>
      <c r="L13717" s="50" t="str">
        <f>VLOOKUP(K13717,'Base -Receita-Despesa'!$B:$AS,1,FALSE)</f>
        <v>Outras Saídas</v>
      </c>
    </row>
    <row r="13718" spans="1:12" x14ac:dyDescent="0.3">
      <c r="A13718" s="82" t="str">
        <f t="shared" si="428"/>
        <v>2019</v>
      </c>
      <c r="B13718" s="260" t="s">
        <v>2228</v>
      </c>
      <c r="C13718" s="261" t="s">
        <v>138</v>
      </c>
      <c r="D13718" s="74" t="str">
        <f t="shared" si="429"/>
        <v>mai/2019</v>
      </c>
      <c r="E13718" s="264">
        <v>43614</v>
      </c>
      <c r="F13718" s="260" t="s">
        <v>1261</v>
      </c>
      <c r="G13718" s="260" t="s">
        <v>2229</v>
      </c>
      <c r="H13718" s="265" t="s">
        <v>262</v>
      </c>
      <c r="I13718" s="265" t="s">
        <v>135</v>
      </c>
      <c r="J13718" s="265">
        <v>-7.38</v>
      </c>
      <c r="K13718" s="83" t="str">
        <f>IFERROR(IFERROR(VLOOKUP(I13718,'DE-PARA'!B:D,3,0),VLOOKUP(I13718,'DE-PARA'!C:D,2,0)),"NÃO ENCONTRADO")</f>
        <v>Outras Saídas</v>
      </c>
      <c r="L13718" s="50" t="str">
        <f>VLOOKUP(K13718,'Base -Receita-Despesa'!$B:$AS,1,FALSE)</f>
        <v>Outras Saídas</v>
      </c>
    </row>
    <row r="13719" spans="1:12" x14ac:dyDescent="0.3">
      <c r="A13719" s="82" t="str">
        <f t="shared" si="428"/>
        <v>2019</v>
      </c>
      <c r="B13719" s="260" t="s">
        <v>2228</v>
      </c>
      <c r="C13719" s="261" t="s">
        <v>138</v>
      </c>
      <c r="D13719" s="74" t="str">
        <f t="shared" si="429"/>
        <v>mai/2019</v>
      </c>
      <c r="E13719" s="264">
        <v>43614</v>
      </c>
      <c r="F13719" s="260" t="s">
        <v>1070</v>
      </c>
      <c r="G13719" s="260" t="s">
        <v>2229</v>
      </c>
      <c r="H13719" s="265" t="s">
        <v>1071</v>
      </c>
      <c r="I13719" s="265" t="s">
        <v>2237</v>
      </c>
      <c r="J13719" s="265">
        <v>7.38</v>
      </c>
      <c r="K13719" s="83" t="str">
        <f>IFERROR(IFERROR(VLOOKUP(I13719,'DE-PARA'!B:D,3,0),VLOOKUP(I13719,'DE-PARA'!C:D,2,0)),"NÃO ENCONTRADO")</f>
        <v>Entrada Conta Aplicação (+)</v>
      </c>
      <c r="L13719" s="50" t="str">
        <f>VLOOKUP(K13719,'Base -Receita-Despesa'!$B:$AS,1,FALSE)</f>
        <v>ENTRADA CONTA APLICAÇÃO (+)</v>
      </c>
    </row>
    <row r="13720" spans="1:12" x14ac:dyDescent="0.3">
      <c r="A13720" s="82" t="str">
        <f t="shared" si="428"/>
        <v>2019</v>
      </c>
      <c r="B13720" s="260" t="s">
        <v>2228</v>
      </c>
      <c r="C13720" s="261" t="s">
        <v>138</v>
      </c>
      <c r="D13720" s="74" t="str">
        <f t="shared" si="429"/>
        <v>mai/2019</v>
      </c>
      <c r="E13720" s="264">
        <v>43615</v>
      </c>
      <c r="F13720" s="263">
        <v>1945681</v>
      </c>
      <c r="G13720" s="276" t="s">
        <v>2229</v>
      </c>
      <c r="H13720" s="267" t="s">
        <v>3364</v>
      </c>
      <c r="I13720" s="267" t="s">
        <v>846</v>
      </c>
      <c r="J13720" s="265">
        <v>-174.3</v>
      </c>
      <c r="K13720" s="83" t="str">
        <f>IFERROR(IFERROR(VLOOKUP(I13720,'DE-PARA'!B:D,3,0),VLOOKUP(I13720,'DE-PARA'!C:D,2,0)),"NÃO ENCONTRADO")</f>
        <v>Pessoal</v>
      </c>
      <c r="L13720" s="50" t="str">
        <f>VLOOKUP(K13720,'Base -Receita-Despesa'!$B:$AS,1,FALSE)</f>
        <v>Pessoal</v>
      </c>
    </row>
    <row r="13721" spans="1:12" x14ac:dyDescent="0.3">
      <c r="A13721" s="82" t="str">
        <f t="shared" si="428"/>
        <v>2019</v>
      </c>
      <c r="B13721" s="260" t="s">
        <v>2228</v>
      </c>
      <c r="C13721" s="261" t="s">
        <v>138</v>
      </c>
      <c r="D13721" s="74" t="str">
        <f t="shared" si="429"/>
        <v>mai/2019</v>
      </c>
      <c r="E13721" s="264">
        <v>43615</v>
      </c>
      <c r="F13721" s="260" t="s">
        <v>1070</v>
      </c>
      <c r="G13721" s="260" t="s">
        <v>2229</v>
      </c>
      <c r="H13721" s="265" t="s">
        <v>1071</v>
      </c>
      <c r="I13721" s="265" t="s">
        <v>2237</v>
      </c>
      <c r="J13721" s="266">
        <v>1604.72</v>
      </c>
      <c r="K13721" s="83" t="str">
        <f>IFERROR(IFERROR(VLOOKUP(I13721,'DE-PARA'!B:D,3,0),VLOOKUP(I13721,'DE-PARA'!C:D,2,0)),"NÃO ENCONTRADO")</f>
        <v>Entrada Conta Aplicação (+)</v>
      </c>
      <c r="L13721" s="50" t="str">
        <f>VLOOKUP(K13721,'Base -Receita-Despesa'!$B:$AS,1,FALSE)</f>
        <v>ENTRADA CONTA APLICAÇÃO (+)</v>
      </c>
    </row>
    <row r="13722" spans="1:12" x14ac:dyDescent="0.3">
      <c r="A13722" s="82" t="str">
        <f t="shared" si="428"/>
        <v>2019</v>
      </c>
      <c r="B13722" s="260" t="s">
        <v>2228</v>
      </c>
      <c r="C13722" s="261" t="s">
        <v>138</v>
      </c>
      <c r="D13722" s="74" t="str">
        <f t="shared" si="429"/>
        <v>mai/2019</v>
      </c>
      <c r="E13722" s="264">
        <v>43615</v>
      </c>
      <c r="F13722" s="263">
        <v>6624606</v>
      </c>
      <c r="G13722" s="260" t="s">
        <v>2229</v>
      </c>
      <c r="H13722" s="267" t="s">
        <v>3126</v>
      </c>
      <c r="I13722" s="267" t="s">
        <v>190</v>
      </c>
      <c r="J13722" s="265">
        <v>-278.88</v>
      </c>
      <c r="K13722" s="83" t="str">
        <f>IFERROR(IFERROR(VLOOKUP(I13722,'DE-PARA'!B:D,3,0),VLOOKUP(I13722,'DE-PARA'!C:D,2,0)),"NÃO ENCONTRADO")</f>
        <v>Concessionárias (água, luz e telefone)</v>
      </c>
      <c r="L13722" s="50" t="str">
        <f>VLOOKUP(K13722,'Base -Receita-Despesa'!$B:$AS,1,FALSE)</f>
        <v>Concessionárias (água, luz e telefone)</v>
      </c>
    </row>
    <row r="13723" spans="1:12" x14ac:dyDescent="0.3">
      <c r="A13723" s="82" t="str">
        <f t="shared" si="428"/>
        <v>2019</v>
      </c>
      <c r="B13723" s="260" t="s">
        <v>2228</v>
      </c>
      <c r="C13723" s="261" t="s">
        <v>138</v>
      </c>
      <c r="D13723" s="74" t="str">
        <f t="shared" si="429"/>
        <v>mai/2019</v>
      </c>
      <c r="E13723" s="264">
        <v>43615</v>
      </c>
      <c r="F13723" s="263">
        <v>6624603</v>
      </c>
      <c r="G13723" s="260" t="s">
        <v>2229</v>
      </c>
      <c r="H13723" s="267" t="s">
        <v>3126</v>
      </c>
      <c r="I13723" s="267" t="s">
        <v>190</v>
      </c>
      <c r="J13723" s="265">
        <v>-74.89</v>
      </c>
      <c r="K13723" s="83" t="str">
        <f>IFERROR(IFERROR(VLOOKUP(I13723,'DE-PARA'!B:D,3,0),VLOOKUP(I13723,'DE-PARA'!C:D,2,0)),"NÃO ENCONTRADO")</f>
        <v>Concessionárias (água, luz e telefone)</v>
      </c>
      <c r="L13723" s="50" t="str">
        <f>VLOOKUP(K13723,'Base -Receita-Despesa'!$B:$AS,1,FALSE)</f>
        <v>Concessionárias (água, luz e telefone)</v>
      </c>
    </row>
    <row r="13724" spans="1:12" x14ac:dyDescent="0.3">
      <c r="A13724" s="82" t="str">
        <f t="shared" si="428"/>
        <v>2019</v>
      </c>
      <c r="B13724" s="260" t="s">
        <v>2228</v>
      </c>
      <c r="C13724" s="261" t="s">
        <v>138</v>
      </c>
      <c r="D13724" s="74" t="str">
        <f t="shared" si="429"/>
        <v>mai/2019</v>
      </c>
      <c r="E13724" s="264">
        <v>43615</v>
      </c>
      <c r="F13724" s="263">
        <v>6615623</v>
      </c>
      <c r="G13724" s="260" t="s">
        <v>2229</v>
      </c>
      <c r="H13724" s="267" t="s">
        <v>3126</v>
      </c>
      <c r="I13724" s="267" t="s">
        <v>190</v>
      </c>
      <c r="J13724" s="266">
        <v>-1076.6500000000001</v>
      </c>
      <c r="K13724" s="83" t="str">
        <f>IFERROR(IFERROR(VLOOKUP(I13724,'DE-PARA'!B:D,3,0),VLOOKUP(I13724,'DE-PARA'!C:D,2,0)),"NÃO ENCONTRADO")</f>
        <v>Concessionárias (água, luz e telefone)</v>
      </c>
      <c r="L13724" s="50" t="str">
        <f>VLOOKUP(K13724,'Base -Receita-Despesa'!$B:$AS,1,FALSE)</f>
        <v>Concessionárias (água, luz e telefone)</v>
      </c>
    </row>
    <row r="13725" spans="1:12" x14ac:dyDescent="0.3">
      <c r="A13725" s="82" t="str">
        <f t="shared" si="428"/>
        <v>2019</v>
      </c>
      <c r="B13725" s="260" t="s">
        <v>2240</v>
      </c>
      <c r="C13725" s="261" t="s">
        <v>138</v>
      </c>
      <c r="D13725" s="74" t="str">
        <f t="shared" si="429"/>
        <v>mai/2019</v>
      </c>
      <c r="E13725" s="264">
        <v>43616</v>
      </c>
      <c r="F13725" s="260" t="s">
        <v>161</v>
      </c>
      <c r="G13725" s="260" t="s">
        <v>2229</v>
      </c>
      <c r="H13725" s="265" t="s">
        <v>161</v>
      </c>
      <c r="I13725" s="265" t="s">
        <v>2168</v>
      </c>
      <c r="J13725" s="266">
        <v>1627594.2</v>
      </c>
      <c r="K13725" s="83" t="str">
        <f>IFERROR(IFERROR(VLOOKUP(I13725,'DE-PARA'!B:D,3,0),VLOOKUP(I13725,'DE-PARA'!C:D,2,0)),"NÃO ENCONTRADO")</f>
        <v>Repasses Contrato de Gestão</v>
      </c>
      <c r="L13725" s="50" t="str">
        <f>VLOOKUP(K13725,'Base -Receita-Despesa'!$B:$AS,1,FALSE)</f>
        <v>Repasses Contrato de Gestão</v>
      </c>
    </row>
    <row r="13726" spans="1:12" x14ac:dyDescent="0.3">
      <c r="A13726" s="82" t="str">
        <f t="shared" si="428"/>
        <v>2019</v>
      </c>
      <c r="B13726" s="260" t="s">
        <v>2240</v>
      </c>
      <c r="C13726" s="261" t="s">
        <v>138</v>
      </c>
      <c r="D13726" s="74" t="str">
        <f t="shared" si="429"/>
        <v>mai/2019</v>
      </c>
      <c r="E13726" s="264">
        <v>43616</v>
      </c>
      <c r="F13726" s="260" t="s">
        <v>250</v>
      </c>
      <c r="G13726" s="260" t="s">
        <v>2229</v>
      </c>
      <c r="H13726" s="265" t="s">
        <v>4551</v>
      </c>
      <c r="I13726" s="265" t="s">
        <v>2171</v>
      </c>
      <c r="J13726" s="265">
        <v>12.53</v>
      </c>
      <c r="K13726" s="83" t="str">
        <f>IFERROR(IFERROR(VLOOKUP(I13726,'DE-PARA'!B:D,3,0),VLOOKUP(I13726,'DE-PARA'!C:D,2,0)),"NÃO ENCONTRADO")</f>
        <v>Rendimentos sobre Aplicações Financeiras</v>
      </c>
      <c r="L13726" s="50" t="str">
        <f>VLOOKUP(K13726,'Base -Receita-Despesa'!$B:$AS,1,FALSE)</f>
        <v>Rendimentos sobre Aplicações Financeiras</v>
      </c>
    </row>
    <row r="13727" spans="1:12" x14ac:dyDescent="0.3">
      <c r="A13727" s="82" t="str">
        <f t="shared" si="428"/>
        <v>2019</v>
      </c>
      <c r="B13727" s="260" t="s">
        <v>2240</v>
      </c>
      <c r="C13727" s="261" t="s">
        <v>138</v>
      </c>
      <c r="D13727" s="74" t="str">
        <f t="shared" si="429"/>
        <v>mai/2019</v>
      </c>
      <c r="E13727" s="264">
        <v>43616</v>
      </c>
      <c r="F13727" s="260" t="s">
        <v>1061</v>
      </c>
      <c r="G13727" s="260" t="s">
        <v>2229</v>
      </c>
      <c r="H13727" s="265" t="s">
        <v>4370</v>
      </c>
      <c r="I13727" s="265" t="s">
        <v>126</v>
      </c>
      <c r="J13727" s="266">
        <v>-500000</v>
      </c>
      <c r="K13727" s="83" t="str">
        <f>IFERROR(IFERROR(VLOOKUP(I13727,'DE-PARA'!B:D,3,0),VLOOKUP(I13727,'DE-PARA'!C:D,2,0)),"NÃO ENCONTRADO")</f>
        <v>TEV – Transferências Entre Contas (Entradas)</v>
      </c>
      <c r="L13727" s="50" t="str">
        <f>VLOOKUP(K13727,'Base -Receita-Despesa'!$B:$AS,1,FALSE)</f>
        <v>TEV – Transferências Entre Contas (Entradas)</v>
      </c>
    </row>
    <row r="13728" spans="1:12" x14ac:dyDescent="0.3">
      <c r="A13728" s="82" t="str">
        <f t="shared" si="428"/>
        <v>2019</v>
      </c>
      <c r="B13728" s="260" t="s">
        <v>2228</v>
      </c>
      <c r="C13728" s="261" t="s">
        <v>138</v>
      </c>
      <c r="D13728" s="74" t="str">
        <f t="shared" si="429"/>
        <v>mai/2019</v>
      </c>
      <c r="E13728" s="264">
        <v>43616</v>
      </c>
      <c r="F13728" s="260" t="s">
        <v>159</v>
      </c>
      <c r="G13728" s="260" t="s">
        <v>2229</v>
      </c>
      <c r="H13728" s="265" t="s">
        <v>4552</v>
      </c>
      <c r="I13728" s="265" t="s">
        <v>160</v>
      </c>
      <c r="J13728" s="265">
        <v>4.55</v>
      </c>
      <c r="K13728" s="83" t="str">
        <f>IFERROR(IFERROR(VLOOKUP(I13728,'DE-PARA'!B:D,3,0),VLOOKUP(I13728,'DE-PARA'!C:D,2,0)),"NÃO ENCONTRADO")</f>
        <v>Outras Saídas</v>
      </c>
      <c r="L13728" s="50" t="str">
        <f>VLOOKUP(K13728,'Base -Receita-Despesa'!$B:$AS,1,FALSE)</f>
        <v>Outras Saídas</v>
      </c>
    </row>
    <row r="13729" spans="1:12" x14ac:dyDescent="0.3">
      <c r="A13729" s="82" t="str">
        <f t="shared" si="428"/>
        <v>2019</v>
      </c>
      <c r="B13729" s="260" t="s">
        <v>2228</v>
      </c>
      <c r="C13729" s="261" t="s">
        <v>138</v>
      </c>
      <c r="D13729" s="74" t="str">
        <f t="shared" si="429"/>
        <v>mai/2019</v>
      </c>
      <c r="E13729" s="264">
        <v>43616</v>
      </c>
      <c r="F13729" s="260" t="s">
        <v>4374</v>
      </c>
      <c r="G13729" s="260" t="s">
        <v>2229</v>
      </c>
      <c r="H13729" s="265" t="s">
        <v>72</v>
      </c>
      <c r="I13729" s="265" t="s">
        <v>1064</v>
      </c>
      <c r="J13729" s="266">
        <v>-500000</v>
      </c>
      <c r="K13729" s="83" t="str">
        <f>IFERROR(IFERROR(VLOOKUP(I13729,'DE-PARA'!B:D,3,0),VLOOKUP(I13729,'DE-PARA'!C:D,2,0)),"NÃO ENCONTRADO")</f>
        <v>Saídas Da C/A Por Regates (-)</v>
      </c>
      <c r="L13729" s="50" t="str">
        <f>VLOOKUP(K13729,'Base -Receita-Despesa'!$B:$AS,1,FALSE)</f>
        <v>SAÍDAS DA C/A POR REGATES (-)</v>
      </c>
    </row>
    <row r="13730" spans="1:12" x14ac:dyDescent="0.3">
      <c r="A13730" s="82" t="str">
        <f t="shared" si="428"/>
        <v>2019</v>
      </c>
      <c r="B13730" s="260" t="s">
        <v>2228</v>
      </c>
      <c r="C13730" s="261" t="s">
        <v>138</v>
      </c>
      <c r="D13730" s="74" t="str">
        <f t="shared" si="429"/>
        <v>mai/2019</v>
      </c>
      <c r="E13730" s="264">
        <v>43616</v>
      </c>
      <c r="F13730" s="260" t="s">
        <v>250</v>
      </c>
      <c r="G13730" s="260" t="s">
        <v>2229</v>
      </c>
      <c r="H13730" s="265" t="s">
        <v>4551</v>
      </c>
      <c r="I13730" s="265" t="s">
        <v>2171</v>
      </c>
      <c r="J13730" s="265">
        <v>188.36</v>
      </c>
      <c r="K13730" s="83" t="str">
        <f>IFERROR(IFERROR(VLOOKUP(I13730,'DE-PARA'!B:D,3,0),VLOOKUP(I13730,'DE-PARA'!C:D,2,0)),"NÃO ENCONTRADO")</f>
        <v>Rendimentos sobre Aplicações Financeiras</v>
      </c>
      <c r="L13730" s="50" t="str">
        <f>VLOOKUP(K13730,'Base -Receita-Despesa'!$B:$AS,1,FALSE)</f>
        <v>Rendimentos sobre Aplicações Financeiras</v>
      </c>
    </row>
    <row r="13731" spans="1:12" x14ac:dyDescent="0.3">
      <c r="A13731" s="82" t="str">
        <f t="shared" si="428"/>
        <v>2019</v>
      </c>
      <c r="B13731" s="260" t="s">
        <v>2228</v>
      </c>
      <c r="C13731" s="261" t="s">
        <v>138</v>
      </c>
      <c r="D13731" s="74" t="str">
        <f t="shared" si="429"/>
        <v>mai/2019</v>
      </c>
      <c r="E13731" s="264">
        <v>43616</v>
      </c>
      <c r="F13731" s="260" t="s">
        <v>1061</v>
      </c>
      <c r="G13731" s="260" t="s">
        <v>2229</v>
      </c>
      <c r="H13731" s="265" t="s">
        <v>4370</v>
      </c>
      <c r="I13731" s="265" t="s">
        <v>126</v>
      </c>
      <c r="J13731" s="266">
        <v>500000</v>
      </c>
      <c r="K13731" s="83" t="str">
        <f>IFERROR(IFERROR(VLOOKUP(I13731,'DE-PARA'!B:D,3,0),VLOOKUP(I13731,'DE-PARA'!C:D,2,0)),"NÃO ENCONTRADO")</f>
        <v>TEV – Transferências Entre Contas (Entradas)</v>
      </c>
      <c r="L13731" s="50" t="str">
        <f>VLOOKUP(K13731,'Base -Receita-Despesa'!$B:$AS,1,FALSE)</f>
        <v>TEV – Transferências Entre Contas (Entradas)</v>
      </c>
    </row>
    <row r="13732" spans="1:12" x14ac:dyDescent="0.3">
      <c r="A13732" s="82" t="str">
        <f t="shared" si="428"/>
        <v>2019</v>
      </c>
      <c r="B13732" s="260" t="s">
        <v>2240</v>
      </c>
      <c r="C13732" s="261" t="s">
        <v>138</v>
      </c>
      <c r="D13732" s="74" t="str">
        <f t="shared" si="429"/>
        <v>jun/2019</v>
      </c>
      <c r="E13732" s="264">
        <v>43619</v>
      </c>
      <c r="F13732" s="260" t="s">
        <v>1061</v>
      </c>
      <c r="G13732" s="260" t="s">
        <v>2229</v>
      </c>
      <c r="H13732" s="265" t="s">
        <v>4370</v>
      </c>
      <c r="I13732" s="265" t="s">
        <v>126</v>
      </c>
      <c r="J13732" s="266">
        <v>-627594.19999999995</v>
      </c>
      <c r="K13732" s="83" t="str">
        <f>IFERROR(IFERROR(VLOOKUP(I13732,'DE-PARA'!B:D,3,0),VLOOKUP(I13732,'DE-PARA'!C:D,2,0)),"NÃO ENCONTRADO")</f>
        <v>TEV – Transferências Entre Contas (Entradas)</v>
      </c>
      <c r="L13732" s="50" t="str">
        <f>VLOOKUP(K13732,'Base -Receita-Despesa'!$B:$AS,1,FALSE)</f>
        <v>TEV – Transferências Entre Contas (Entradas)</v>
      </c>
    </row>
    <row r="13733" spans="1:12" x14ac:dyDescent="0.3">
      <c r="A13733" s="82" t="str">
        <f t="shared" si="428"/>
        <v>2019</v>
      </c>
      <c r="B13733" s="260" t="s">
        <v>2240</v>
      </c>
      <c r="C13733" s="261" t="s">
        <v>138</v>
      </c>
      <c r="D13733" s="74" t="str">
        <f t="shared" si="429"/>
        <v>jun/2019</v>
      </c>
      <c r="E13733" s="264">
        <v>43619</v>
      </c>
      <c r="F13733" s="260" t="s">
        <v>1061</v>
      </c>
      <c r="G13733" s="260" t="s">
        <v>2229</v>
      </c>
      <c r="H13733" s="265" t="s">
        <v>4370</v>
      </c>
      <c r="I13733" s="265" t="s">
        <v>126</v>
      </c>
      <c r="J13733" s="266">
        <v>-500000</v>
      </c>
      <c r="K13733" s="83" t="str">
        <f>IFERROR(IFERROR(VLOOKUP(I13733,'DE-PARA'!B:D,3,0),VLOOKUP(I13733,'DE-PARA'!C:D,2,0)),"NÃO ENCONTRADO")</f>
        <v>TEV – Transferências Entre Contas (Entradas)</v>
      </c>
      <c r="L13733" s="50" t="str">
        <f>VLOOKUP(K13733,'Base -Receita-Despesa'!$B:$AS,1,FALSE)</f>
        <v>TEV – Transferências Entre Contas (Entradas)</v>
      </c>
    </row>
    <row r="13734" spans="1:12" x14ac:dyDescent="0.3">
      <c r="A13734" s="82" t="str">
        <f t="shared" si="428"/>
        <v>2019</v>
      </c>
      <c r="B13734" s="260" t="s">
        <v>2228</v>
      </c>
      <c r="C13734" s="261" t="s">
        <v>138</v>
      </c>
      <c r="D13734" s="74" t="str">
        <f t="shared" si="429"/>
        <v>jun/2019</v>
      </c>
      <c r="E13734" s="264">
        <v>43619</v>
      </c>
      <c r="F13734" s="260" t="s">
        <v>4517</v>
      </c>
      <c r="G13734" s="260" t="s">
        <v>2229</v>
      </c>
      <c r="H13734" s="265" t="s">
        <v>3279</v>
      </c>
      <c r="I13734" s="265" t="s">
        <v>2209</v>
      </c>
      <c r="J13734" s="265">
        <v>-70</v>
      </c>
      <c r="K13734" s="83" t="str">
        <f>IFERROR(IFERROR(VLOOKUP(I13734,'DE-PARA'!B:D,3,0),VLOOKUP(I13734,'DE-PARA'!C:D,2,0)),"NÃO ENCONTRADO")</f>
        <v>Despesas com Viagens</v>
      </c>
      <c r="L13734" s="50" t="str">
        <f>VLOOKUP(K13734,'Base -Receita-Despesa'!$B:$AS,1,FALSE)</f>
        <v>Despesas com Viagens</v>
      </c>
    </row>
    <row r="13735" spans="1:12" x14ac:dyDescent="0.3">
      <c r="A13735" s="82" t="str">
        <f t="shared" si="428"/>
        <v>2019</v>
      </c>
      <c r="B13735" s="260" t="s">
        <v>2228</v>
      </c>
      <c r="C13735" s="261" t="s">
        <v>138</v>
      </c>
      <c r="D13735" s="74" t="str">
        <f t="shared" si="429"/>
        <v>jun/2019</v>
      </c>
      <c r="E13735" s="264">
        <v>43619</v>
      </c>
      <c r="F13735" s="260" t="s">
        <v>4517</v>
      </c>
      <c r="G13735" s="260" t="s">
        <v>2229</v>
      </c>
      <c r="H13735" s="265" t="s">
        <v>4553</v>
      </c>
      <c r="I13735" s="265" t="s">
        <v>2209</v>
      </c>
      <c r="J13735" s="265">
        <v>-40</v>
      </c>
      <c r="K13735" s="83" t="str">
        <f>IFERROR(IFERROR(VLOOKUP(I13735,'DE-PARA'!B:D,3,0),VLOOKUP(I13735,'DE-PARA'!C:D,2,0)),"NÃO ENCONTRADO")</f>
        <v>Despesas com Viagens</v>
      </c>
      <c r="L13735" s="50" t="str">
        <f>VLOOKUP(K13735,'Base -Receita-Despesa'!$B:$AS,1,FALSE)</f>
        <v>Despesas com Viagens</v>
      </c>
    </row>
    <row r="13736" spans="1:12" x14ac:dyDescent="0.3">
      <c r="A13736" s="82" t="str">
        <f t="shared" si="428"/>
        <v>2019</v>
      </c>
      <c r="B13736" s="260" t="s">
        <v>2228</v>
      </c>
      <c r="C13736" s="261" t="s">
        <v>138</v>
      </c>
      <c r="D13736" s="74" t="str">
        <f t="shared" si="429"/>
        <v>jun/2019</v>
      </c>
      <c r="E13736" s="264">
        <v>43619</v>
      </c>
      <c r="F13736" s="260" t="s">
        <v>4517</v>
      </c>
      <c r="G13736" s="260" t="s">
        <v>2229</v>
      </c>
      <c r="H13736" s="265" t="s">
        <v>4553</v>
      </c>
      <c r="I13736" s="265" t="s">
        <v>2209</v>
      </c>
      <c r="J13736" s="265">
        <v>-840</v>
      </c>
      <c r="K13736" s="83" t="str">
        <f>IFERROR(IFERROR(VLOOKUP(I13736,'DE-PARA'!B:D,3,0),VLOOKUP(I13736,'DE-PARA'!C:D,2,0)),"NÃO ENCONTRADO")</f>
        <v>Despesas com Viagens</v>
      </c>
      <c r="L13736" s="50" t="str">
        <f>VLOOKUP(K13736,'Base -Receita-Despesa'!$B:$AS,1,FALSE)</f>
        <v>Despesas com Viagens</v>
      </c>
    </row>
    <row r="13737" spans="1:12" x14ac:dyDescent="0.3">
      <c r="A13737" s="82" t="str">
        <f t="shared" si="428"/>
        <v>2019</v>
      </c>
      <c r="B13737" s="260" t="s">
        <v>2228</v>
      </c>
      <c r="C13737" s="261" t="s">
        <v>138</v>
      </c>
      <c r="D13737" s="74" t="str">
        <f t="shared" si="429"/>
        <v>jun/2019</v>
      </c>
      <c r="E13737" s="264">
        <v>43619</v>
      </c>
      <c r="F13737" s="260">
        <v>159</v>
      </c>
      <c r="G13737" s="260" t="s">
        <v>2229</v>
      </c>
      <c r="H13737" s="265" t="s">
        <v>2389</v>
      </c>
      <c r="I13737" s="265" t="s">
        <v>2197</v>
      </c>
      <c r="J13737" s="266">
        <v>-5200</v>
      </c>
      <c r="K13737" s="83" t="str">
        <f>IFERROR(IFERROR(VLOOKUP(I13737,'DE-PARA'!B:D,3,0),VLOOKUP(I13737,'DE-PARA'!C:D,2,0)),"NÃO ENCONTRADO")</f>
        <v>Serviços</v>
      </c>
      <c r="L13737" s="50" t="str">
        <f>VLOOKUP(K13737,'Base -Receita-Despesa'!$B:$AS,1,FALSE)</f>
        <v>Serviços</v>
      </c>
    </row>
    <row r="13738" spans="1:12" x14ac:dyDescent="0.3">
      <c r="A13738" s="82" t="str">
        <f t="shared" ref="A13738:A13801" si="430">IF(K13738="NÃO ENCONTRADO",0,RIGHT(D13738,4))</f>
        <v>2019</v>
      </c>
      <c r="B13738" s="260" t="s">
        <v>2228</v>
      </c>
      <c r="C13738" s="261" t="s">
        <v>138</v>
      </c>
      <c r="D13738" s="74" t="str">
        <f t="shared" si="429"/>
        <v>jun/2019</v>
      </c>
      <c r="E13738" s="264">
        <v>43619</v>
      </c>
      <c r="F13738" s="260">
        <v>1608</v>
      </c>
      <c r="G13738" s="260" t="s">
        <v>2229</v>
      </c>
      <c r="H13738" s="265" t="s">
        <v>2328</v>
      </c>
      <c r="I13738" s="265" t="s">
        <v>145</v>
      </c>
      <c r="J13738" s="266">
        <v>-3500</v>
      </c>
      <c r="K13738" s="83" t="str">
        <f>IFERROR(IFERROR(VLOOKUP(I13738,'DE-PARA'!B:D,3,0),VLOOKUP(I13738,'DE-PARA'!C:D,2,0)),"NÃO ENCONTRADO")</f>
        <v>Serviços</v>
      </c>
      <c r="L13738" s="50" t="str">
        <f>VLOOKUP(K13738,'Base -Receita-Despesa'!$B:$AS,1,FALSE)</f>
        <v>Serviços</v>
      </c>
    </row>
    <row r="13739" spans="1:12" x14ac:dyDescent="0.3">
      <c r="A13739" s="82" t="str">
        <f t="shared" si="430"/>
        <v>2019</v>
      </c>
      <c r="B13739" s="260" t="s">
        <v>2228</v>
      </c>
      <c r="C13739" s="261" t="s">
        <v>138</v>
      </c>
      <c r="D13739" s="74" t="str">
        <f t="shared" si="429"/>
        <v>jun/2019</v>
      </c>
      <c r="E13739" s="264">
        <v>43619</v>
      </c>
      <c r="F13739" s="260" t="s">
        <v>4517</v>
      </c>
      <c r="G13739" s="260" t="s">
        <v>2229</v>
      </c>
      <c r="H13739" s="265" t="s">
        <v>4554</v>
      </c>
      <c r="I13739" s="265" t="s">
        <v>2209</v>
      </c>
      <c r="J13739" s="265">
        <v>-70</v>
      </c>
      <c r="K13739" s="83" t="str">
        <f>IFERROR(IFERROR(VLOOKUP(I13739,'DE-PARA'!B:D,3,0),VLOOKUP(I13739,'DE-PARA'!C:D,2,0)),"NÃO ENCONTRADO")</f>
        <v>Despesas com Viagens</v>
      </c>
      <c r="L13739" s="50" t="str">
        <f>VLOOKUP(K13739,'Base -Receita-Despesa'!$B:$AS,1,FALSE)</f>
        <v>Despesas com Viagens</v>
      </c>
    </row>
    <row r="13740" spans="1:12" x14ac:dyDescent="0.3">
      <c r="A13740" s="82" t="str">
        <f t="shared" si="430"/>
        <v>2019</v>
      </c>
      <c r="B13740" s="260" t="s">
        <v>2228</v>
      </c>
      <c r="C13740" s="261" t="s">
        <v>138</v>
      </c>
      <c r="D13740" s="74" t="str">
        <f t="shared" si="429"/>
        <v>jun/2019</v>
      </c>
      <c r="E13740" s="264">
        <v>43619</v>
      </c>
      <c r="F13740" s="260" t="s">
        <v>208</v>
      </c>
      <c r="G13740" s="260" t="s">
        <v>2229</v>
      </c>
      <c r="H13740" s="265" t="s">
        <v>4399</v>
      </c>
      <c r="I13740" s="265" t="s">
        <v>160</v>
      </c>
      <c r="J13740" s="265">
        <v>-33.299999999999997</v>
      </c>
      <c r="K13740" s="83" t="str">
        <f>IFERROR(IFERROR(VLOOKUP(I13740,'DE-PARA'!B:D,3,0),VLOOKUP(I13740,'DE-PARA'!C:D,2,0)),"NÃO ENCONTRADO")</f>
        <v>Outras Saídas</v>
      </c>
      <c r="L13740" s="50" t="str">
        <f>VLOOKUP(K13740,'Base -Receita-Despesa'!$B:$AS,1,FALSE)</f>
        <v>Outras Saídas</v>
      </c>
    </row>
    <row r="13741" spans="1:12" x14ac:dyDescent="0.3">
      <c r="A13741" s="82" t="str">
        <f t="shared" si="430"/>
        <v>2019</v>
      </c>
      <c r="B13741" s="260" t="s">
        <v>2228</v>
      </c>
      <c r="C13741" s="261" t="s">
        <v>138</v>
      </c>
      <c r="D13741" s="74" t="str">
        <f t="shared" si="429"/>
        <v>jun/2019</v>
      </c>
      <c r="E13741" s="264">
        <v>43619</v>
      </c>
      <c r="F13741" s="260" t="s">
        <v>208</v>
      </c>
      <c r="G13741" s="260" t="s">
        <v>2229</v>
      </c>
      <c r="H13741" s="265" t="s">
        <v>4399</v>
      </c>
      <c r="I13741" s="265" t="s">
        <v>160</v>
      </c>
      <c r="J13741" s="265">
        <v>-33.299999999999997</v>
      </c>
      <c r="K13741" s="83" t="str">
        <f>IFERROR(IFERROR(VLOOKUP(I13741,'DE-PARA'!B:D,3,0),VLOOKUP(I13741,'DE-PARA'!C:D,2,0)),"NÃO ENCONTRADO")</f>
        <v>Outras Saídas</v>
      </c>
      <c r="L13741" s="50" t="str">
        <f>VLOOKUP(K13741,'Base -Receita-Despesa'!$B:$AS,1,FALSE)</f>
        <v>Outras Saídas</v>
      </c>
    </row>
    <row r="13742" spans="1:12" x14ac:dyDescent="0.3">
      <c r="A13742" s="82" t="str">
        <f t="shared" si="430"/>
        <v>2019</v>
      </c>
      <c r="B13742" s="260" t="s">
        <v>2228</v>
      </c>
      <c r="C13742" s="261" t="s">
        <v>138</v>
      </c>
      <c r="D13742" s="74" t="str">
        <f t="shared" si="429"/>
        <v>jun/2019</v>
      </c>
      <c r="E13742" s="264">
        <v>43619</v>
      </c>
      <c r="F13742" s="260" t="s">
        <v>208</v>
      </c>
      <c r="G13742" s="260" t="s">
        <v>2229</v>
      </c>
      <c r="H13742" s="265" t="s">
        <v>4399</v>
      </c>
      <c r="I13742" s="265" t="s">
        <v>160</v>
      </c>
      <c r="J13742" s="265">
        <v>-36.6</v>
      </c>
      <c r="K13742" s="83" t="str">
        <f>IFERROR(IFERROR(VLOOKUP(I13742,'DE-PARA'!B:D,3,0),VLOOKUP(I13742,'DE-PARA'!C:D,2,0)),"NÃO ENCONTRADO")</f>
        <v>Outras Saídas</v>
      </c>
      <c r="L13742" s="50" t="str">
        <f>VLOOKUP(K13742,'Base -Receita-Despesa'!$B:$AS,1,FALSE)</f>
        <v>Outras Saídas</v>
      </c>
    </row>
    <row r="13743" spans="1:12" x14ac:dyDescent="0.3">
      <c r="A13743" s="82" t="str">
        <f t="shared" si="430"/>
        <v>2019</v>
      </c>
      <c r="B13743" s="260" t="s">
        <v>2228</v>
      </c>
      <c r="C13743" s="261" t="s">
        <v>138</v>
      </c>
      <c r="D13743" s="74" t="str">
        <f t="shared" si="429"/>
        <v>jun/2019</v>
      </c>
      <c r="E13743" s="264">
        <v>43619</v>
      </c>
      <c r="F13743" s="260" t="s">
        <v>208</v>
      </c>
      <c r="G13743" s="260" t="s">
        <v>2229</v>
      </c>
      <c r="H13743" s="265" t="s">
        <v>4399</v>
      </c>
      <c r="I13743" s="265" t="s">
        <v>160</v>
      </c>
      <c r="J13743" s="265">
        <v>-36.6</v>
      </c>
      <c r="K13743" s="83" t="str">
        <f>IFERROR(IFERROR(VLOOKUP(I13743,'DE-PARA'!B:D,3,0),VLOOKUP(I13743,'DE-PARA'!C:D,2,0)),"NÃO ENCONTRADO")</f>
        <v>Outras Saídas</v>
      </c>
      <c r="L13743" s="50" t="str">
        <f>VLOOKUP(K13743,'Base -Receita-Despesa'!$B:$AS,1,FALSE)</f>
        <v>Outras Saídas</v>
      </c>
    </row>
    <row r="13744" spans="1:12" x14ac:dyDescent="0.3">
      <c r="A13744" s="82" t="str">
        <f t="shared" si="430"/>
        <v>2019</v>
      </c>
      <c r="B13744" s="260" t="s">
        <v>2228</v>
      </c>
      <c r="C13744" s="261" t="s">
        <v>138</v>
      </c>
      <c r="D13744" s="74" t="str">
        <f t="shared" si="429"/>
        <v>jun/2019</v>
      </c>
      <c r="E13744" s="264">
        <v>43619</v>
      </c>
      <c r="F13744" s="260" t="s">
        <v>4517</v>
      </c>
      <c r="G13744" s="260" t="s">
        <v>2229</v>
      </c>
      <c r="H13744" s="265" t="s">
        <v>4555</v>
      </c>
      <c r="I13744" s="265" t="s">
        <v>2209</v>
      </c>
      <c r="J13744" s="265">
        <v>-303.16000000000003</v>
      </c>
      <c r="K13744" s="83" t="str">
        <f>IFERROR(IFERROR(VLOOKUP(I13744,'DE-PARA'!B:D,3,0),VLOOKUP(I13744,'DE-PARA'!C:D,2,0)),"NÃO ENCONTRADO")</f>
        <v>Despesas com Viagens</v>
      </c>
      <c r="L13744" s="50" t="str">
        <f>VLOOKUP(K13744,'Base -Receita-Despesa'!$B:$AS,1,FALSE)</f>
        <v>Despesas com Viagens</v>
      </c>
    </row>
    <row r="13745" spans="1:12" x14ac:dyDescent="0.3">
      <c r="A13745" s="82" t="str">
        <f t="shared" si="430"/>
        <v>2019</v>
      </c>
      <c r="B13745" s="260" t="s">
        <v>2228</v>
      </c>
      <c r="C13745" s="261" t="s">
        <v>138</v>
      </c>
      <c r="D13745" s="74" t="str">
        <f t="shared" si="429"/>
        <v>jun/2019</v>
      </c>
      <c r="E13745" s="264">
        <v>43619</v>
      </c>
      <c r="F13745" s="260" t="s">
        <v>4517</v>
      </c>
      <c r="G13745" s="260" t="s">
        <v>2229</v>
      </c>
      <c r="H13745" s="265" t="s">
        <v>2258</v>
      </c>
      <c r="I13745" s="265" t="s">
        <v>2209</v>
      </c>
      <c r="J13745" s="265">
        <v>-87.5</v>
      </c>
      <c r="K13745" s="83" t="str">
        <f>IFERROR(IFERROR(VLOOKUP(I13745,'DE-PARA'!B:D,3,0),VLOOKUP(I13745,'DE-PARA'!C:D,2,0)),"NÃO ENCONTRADO")</f>
        <v>Despesas com Viagens</v>
      </c>
      <c r="L13745" s="50" t="str">
        <f>VLOOKUP(K13745,'Base -Receita-Despesa'!$B:$AS,1,FALSE)</f>
        <v>Despesas com Viagens</v>
      </c>
    </row>
    <row r="13746" spans="1:12" x14ac:dyDescent="0.3">
      <c r="A13746" s="82" t="str">
        <f t="shared" si="430"/>
        <v>2019</v>
      </c>
      <c r="B13746" s="260" t="s">
        <v>2228</v>
      </c>
      <c r="C13746" s="261" t="s">
        <v>138</v>
      </c>
      <c r="D13746" s="74" t="str">
        <f t="shared" si="429"/>
        <v>jun/2019</v>
      </c>
      <c r="E13746" s="264">
        <v>43619</v>
      </c>
      <c r="F13746" s="260">
        <v>68</v>
      </c>
      <c r="G13746" s="260" t="s">
        <v>2229</v>
      </c>
      <c r="H13746" s="265" t="s">
        <v>2353</v>
      </c>
      <c r="I13746" s="265" t="s">
        <v>179</v>
      </c>
      <c r="J13746" s="266">
        <v>-2459.59</v>
      </c>
      <c r="K13746" s="83" t="str">
        <f>IFERROR(IFERROR(VLOOKUP(I13746,'DE-PARA'!B:D,3,0),VLOOKUP(I13746,'DE-PARA'!C:D,2,0)),"NÃO ENCONTRADO")</f>
        <v>Serviços</v>
      </c>
      <c r="L13746" s="50" t="str">
        <f>VLOOKUP(K13746,'Base -Receita-Despesa'!$B:$AS,1,FALSE)</f>
        <v>Serviços</v>
      </c>
    </row>
    <row r="13747" spans="1:12" x14ac:dyDescent="0.3">
      <c r="A13747" s="82" t="str">
        <f t="shared" si="430"/>
        <v>2019</v>
      </c>
      <c r="B13747" s="260" t="s">
        <v>2228</v>
      </c>
      <c r="C13747" s="261" t="s">
        <v>138</v>
      </c>
      <c r="D13747" s="74" t="str">
        <f t="shared" si="429"/>
        <v>jun/2019</v>
      </c>
      <c r="E13747" s="264">
        <v>43619</v>
      </c>
      <c r="F13747" s="260">
        <v>82</v>
      </c>
      <c r="G13747" s="260" t="s">
        <v>2229</v>
      </c>
      <c r="H13747" s="265" t="s">
        <v>2353</v>
      </c>
      <c r="I13747" s="265" t="s">
        <v>179</v>
      </c>
      <c r="J13747" s="266">
        <v>-4652.95</v>
      </c>
      <c r="K13747" s="83" t="str">
        <f>IFERROR(IFERROR(VLOOKUP(I13747,'DE-PARA'!B:D,3,0),VLOOKUP(I13747,'DE-PARA'!C:D,2,0)),"NÃO ENCONTRADO")</f>
        <v>Serviços</v>
      </c>
      <c r="L13747" s="50" t="str">
        <f>VLOOKUP(K13747,'Base -Receita-Despesa'!$B:$AS,1,FALSE)</f>
        <v>Serviços</v>
      </c>
    </row>
    <row r="13748" spans="1:12" x14ac:dyDescent="0.3">
      <c r="A13748" s="82" t="str">
        <f t="shared" si="430"/>
        <v>2019</v>
      </c>
      <c r="B13748" s="260" t="s">
        <v>2228</v>
      </c>
      <c r="C13748" s="261" t="s">
        <v>138</v>
      </c>
      <c r="D13748" s="74" t="str">
        <f t="shared" si="429"/>
        <v>jun/2019</v>
      </c>
      <c r="E13748" s="264">
        <v>43619</v>
      </c>
      <c r="F13748" s="260">
        <v>77</v>
      </c>
      <c r="G13748" s="260" t="s">
        <v>2229</v>
      </c>
      <c r="H13748" s="265" t="s">
        <v>2353</v>
      </c>
      <c r="I13748" s="265" t="s">
        <v>179</v>
      </c>
      <c r="J13748" s="266">
        <v>-43871.79</v>
      </c>
      <c r="K13748" s="83" t="str">
        <f>IFERROR(IFERROR(VLOOKUP(I13748,'DE-PARA'!B:D,3,0),VLOOKUP(I13748,'DE-PARA'!C:D,2,0)),"NÃO ENCONTRADO")</f>
        <v>Serviços</v>
      </c>
      <c r="L13748" s="50" t="str">
        <f>VLOOKUP(K13748,'Base -Receita-Despesa'!$B:$AS,1,FALSE)</f>
        <v>Serviços</v>
      </c>
    </row>
    <row r="13749" spans="1:12" x14ac:dyDescent="0.3">
      <c r="A13749" s="82" t="str">
        <f t="shared" si="430"/>
        <v>2019</v>
      </c>
      <c r="B13749" s="260" t="s">
        <v>2228</v>
      </c>
      <c r="C13749" s="261" t="s">
        <v>138</v>
      </c>
      <c r="D13749" s="74" t="str">
        <f t="shared" si="429"/>
        <v>jun/2019</v>
      </c>
      <c r="E13749" s="264">
        <v>43619</v>
      </c>
      <c r="F13749" s="260">
        <v>79</v>
      </c>
      <c r="G13749" s="260" t="s">
        <v>2229</v>
      </c>
      <c r="H13749" s="265" t="s">
        <v>2353</v>
      </c>
      <c r="I13749" s="265" t="s">
        <v>188</v>
      </c>
      <c r="J13749" s="266">
        <v>-12165</v>
      </c>
      <c r="K13749" s="83" t="str">
        <f>IFERROR(IFERROR(VLOOKUP(I13749,'DE-PARA'!B:D,3,0),VLOOKUP(I13749,'DE-PARA'!C:D,2,0)),"NÃO ENCONTRADO")</f>
        <v>Serviços</v>
      </c>
      <c r="L13749" s="50" t="str">
        <f>VLOOKUP(K13749,'Base -Receita-Despesa'!$B:$AS,1,FALSE)</f>
        <v>Serviços</v>
      </c>
    </row>
    <row r="13750" spans="1:12" x14ac:dyDescent="0.3">
      <c r="A13750" s="82" t="str">
        <f t="shared" si="430"/>
        <v>2019</v>
      </c>
      <c r="B13750" s="260" t="s">
        <v>2228</v>
      </c>
      <c r="C13750" s="261" t="s">
        <v>138</v>
      </c>
      <c r="D13750" s="74" t="str">
        <f t="shared" si="429"/>
        <v>jun/2019</v>
      </c>
      <c r="E13750" s="264">
        <v>43619</v>
      </c>
      <c r="F13750" s="260">
        <v>78</v>
      </c>
      <c r="G13750" s="260" t="s">
        <v>2229</v>
      </c>
      <c r="H13750" s="265" t="s">
        <v>2353</v>
      </c>
      <c r="I13750" s="265" t="s">
        <v>188</v>
      </c>
      <c r="J13750" s="266">
        <v>-20358.78</v>
      </c>
      <c r="K13750" s="83" t="str">
        <f>IFERROR(IFERROR(VLOOKUP(I13750,'DE-PARA'!B:D,3,0),VLOOKUP(I13750,'DE-PARA'!C:D,2,0)),"NÃO ENCONTRADO")</f>
        <v>Serviços</v>
      </c>
      <c r="L13750" s="50" t="str">
        <f>VLOOKUP(K13750,'Base -Receita-Despesa'!$B:$AS,1,FALSE)</f>
        <v>Serviços</v>
      </c>
    </row>
    <row r="13751" spans="1:12" x14ac:dyDescent="0.3">
      <c r="A13751" s="82" t="str">
        <f t="shared" si="430"/>
        <v>2019</v>
      </c>
      <c r="B13751" s="260" t="s">
        <v>2228</v>
      </c>
      <c r="C13751" s="261" t="s">
        <v>138</v>
      </c>
      <c r="D13751" s="74" t="str">
        <f t="shared" si="429"/>
        <v>jun/2019</v>
      </c>
      <c r="E13751" s="264">
        <v>43619</v>
      </c>
      <c r="F13751" s="260" t="s">
        <v>4556</v>
      </c>
      <c r="G13751" s="260" t="s">
        <v>2229</v>
      </c>
      <c r="H13751" s="265" t="s">
        <v>4557</v>
      </c>
      <c r="I13751" s="265" t="s">
        <v>141</v>
      </c>
      <c r="J13751" s="275">
        <v>-67660.98</v>
      </c>
      <c r="K13751" s="83" t="str">
        <f>IFERROR(IFERROR(VLOOKUP(I13751,'DE-PARA'!B:D,3,0),VLOOKUP(I13751,'DE-PARA'!C:D,2,0)),"NÃO ENCONTRADO")</f>
        <v>Pessoal</v>
      </c>
      <c r="L13751" s="50" t="str">
        <f>VLOOKUP(K13751,'Base -Receita-Despesa'!$B:$AS,1,FALSE)</f>
        <v>Pessoal</v>
      </c>
    </row>
    <row r="13752" spans="1:12" x14ac:dyDescent="0.3">
      <c r="A13752" s="82" t="str">
        <f t="shared" si="430"/>
        <v>2019</v>
      </c>
      <c r="B13752" s="260" t="s">
        <v>2228</v>
      </c>
      <c r="C13752" s="261" t="s">
        <v>138</v>
      </c>
      <c r="D13752" s="74" t="str">
        <f t="shared" si="429"/>
        <v>jun/2019</v>
      </c>
      <c r="E13752" s="264">
        <v>43619</v>
      </c>
      <c r="F13752" s="260" t="s">
        <v>4517</v>
      </c>
      <c r="G13752" s="260" t="s">
        <v>2229</v>
      </c>
      <c r="H13752" s="265" t="s">
        <v>4558</v>
      </c>
      <c r="I13752" s="265" t="s">
        <v>2209</v>
      </c>
      <c r="J13752" s="265">
        <v>-35</v>
      </c>
      <c r="K13752" s="83" t="str">
        <f>IFERROR(IFERROR(VLOOKUP(I13752,'DE-PARA'!B:D,3,0),VLOOKUP(I13752,'DE-PARA'!C:D,2,0)),"NÃO ENCONTRADO")</f>
        <v>Despesas com Viagens</v>
      </c>
      <c r="L13752" s="50" t="str">
        <f>VLOOKUP(K13752,'Base -Receita-Despesa'!$B:$AS,1,FALSE)</f>
        <v>Despesas com Viagens</v>
      </c>
    </row>
    <row r="13753" spans="1:12" x14ac:dyDescent="0.3">
      <c r="A13753" s="82" t="str">
        <f t="shared" si="430"/>
        <v>2019</v>
      </c>
      <c r="B13753" s="260" t="s">
        <v>2228</v>
      </c>
      <c r="C13753" s="261" t="s">
        <v>138</v>
      </c>
      <c r="D13753" s="74" t="str">
        <f t="shared" si="429"/>
        <v>jun/2019</v>
      </c>
      <c r="E13753" s="264">
        <v>43619</v>
      </c>
      <c r="F13753" s="260" t="s">
        <v>4517</v>
      </c>
      <c r="G13753" s="260" t="s">
        <v>2229</v>
      </c>
      <c r="H13753" s="265" t="s">
        <v>3263</v>
      </c>
      <c r="I13753" s="265" t="s">
        <v>2209</v>
      </c>
      <c r="J13753" s="265">
        <v>-87.5</v>
      </c>
      <c r="K13753" s="83" t="str">
        <f>IFERROR(IFERROR(VLOOKUP(I13753,'DE-PARA'!B:D,3,0),VLOOKUP(I13753,'DE-PARA'!C:D,2,0)),"NÃO ENCONTRADO")</f>
        <v>Despesas com Viagens</v>
      </c>
      <c r="L13753" s="50" t="str">
        <f>VLOOKUP(K13753,'Base -Receita-Despesa'!$B:$AS,1,FALSE)</f>
        <v>Despesas com Viagens</v>
      </c>
    </row>
    <row r="13754" spans="1:12" x14ac:dyDescent="0.3">
      <c r="A13754" s="82" t="str">
        <f t="shared" si="430"/>
        <v>2019</v>
      </c>
      <c r="B13754" s="260" t="s">
        <v>2228</v>
      </c>
      <c r="C13754" s="261" t="s">
        <v>138</v>
      </c>
      <c r="D13754" s="74" t="str">
        <f t="shared" si="429"/>
        <v>jun/2019</v>
      </c>
      <c r="E13754" s="264">
        <v>43619</v>
      </c>
      <c r="F13754" s="260" t="s">
        <v>4517</v>
      </c>
      <c r="G13754" s="260" t="s">
        <v>2229</v>
      </c>
      <c r="H13754" s="265" t="s">
        <v>3263</v>
      </c>
      <c r="I13754" s="265" t="s">
        <v>2209</v>
      </c>
      <c r="J13754" s="265">
        <v>-87.51</v>
      </c>
      <c r="K13754" s="83" t="str">
        <f>IFERROR(IFERROR(VLOOKUP(I13754,'DE-PARA'!B:D,3,0),VLOOKUP(I13754,'DE-PARA'!C:D,2,0)),"NÃO ENCONTRADO")</f>
        <v>Despesas com Viagens</v>
      </c>
      <c r="L13754" s="50" t="str">
        <f>VLOOKUP(K13754,'Base -Receita-Despesa'!$B:$AS,1,FALSE)</f>
        <v>Despesas com Viagens</v>
      </c>
    </row>
    <row r="13755" spans="1:12" x14ac:dyDescent="0.3">
      <c r="A13755" s="82" t="str">
        <f t="shared" si="430"/>
        <v>2019</v>
      </c>
      <c r="B13755" s="260" t="s">
        <v>2228</v>
      </c>
      <c r="C13755" s="261" t="s">
        <v>138</v>
      </c>
      <c r="D13755" s="74" t="str">
        <f t="shared" si="429"/>
        <v>jun/2019</v>
      </c>
      <c r="E13755" s="264">
        <v>43619</v>
      </c>
      <c r="F13755" s="260" t="s">
        <v>4517</v>
      </c>
      <c r="G13755" s="260" t="s">
        <v>2229</v>
      </c>
      <c r="H13755" s="265" t="s">
        <v>1119</v>
      </c>
      <c r="I13755" s="265" t="s">
        <v>2209</v>
      </c>
      <c r="J13755" s="265">
        <v>-94.1</v>
      </c>
      <c r="K13755" s="83" t="str">
        <f>IFERROR(IFERROR(VLOOKUP(I13755,'DE-PARA'!B:D,3,0),VLOOKUP(I13755,'DE-PARA'!C:D,2,0)),"NÃO ENCONTRADO")</f>
        <v>Despesas com Viagens</v>
      </c>
      <c r="L13755" s="50" t="str">
        <f>VLOOKUP(K13755,'Base -Receita-Despesa'!$B:$AS,1,FALSE)</f>
        <v>Despesas com Viagens</v>
      </c>
    </row>
    <row r="13756" spans="1:12" x14ac:dyDescent="0.3">
      <c r="A13756" s="82" t="str">
        <f t="shared" si="430"/>
        <v>2019</v>
      </c>
      <c r="B13756" s="260" t="s">
        <v>2228</v>
      </c>
      <c r="C13756" s="261" t="s">
        <v>138</v>
      </c>
      <c r="D13756" s="74" t="str">
        <f t="shared" si="429"/>
        <v>jun/2019</v>
      </c>
      <c r="E13756" s="264">
        <v>43619</v>
      </c>
      <c r="F13756" s="260" t="s">
        <v>4517</v>
      </c>
      <c r="G13756" s="260" t="s">
        <v>2229</v>
      </c>
      <c r="H13756" s="265" t="s">
        <v>1119</v>
      </c>
      <c r="I13756" s="265" t="s">
        <v>2209</v>
      </c>
      <c r="J13756" s="265">
        <v>-43.75</v>
      </c>
      <c r="K13756" s="83" t="str">
        <f>IFERROR(IFERROR(VLOOKUP(I13756,'DE-PARA'!B:D,3,0),VLOOKUP(I13756,'DE-PARA'!C:D,2,0)),"NÃO ENCONTRADO")</f>
        <v>Despesas com Viagens</v>
      </c>
      <c r="L13756" s="50" t="str">
        <f>VLOOKUP(K13756,'Base -Receita-Despesa'!$B:$AS,1,FALSE)</f>
        <v>Despesas com Viagens</v>
      </c>
    </row>
    <row r="13757" spans="1:12" x14ac:dyDescent="0.3">
      <c r="A13757" s="82" t="str">
        <f t="shared" si="430"/>
        <v>2019</v>
      </c>
      <c r="B13757" s="260" t="s">
        <v>2228</v>
      </c>
      <c r="C13757" s="261" t="s">
        <v>138</v>
      </c>
      <c r="D13757" s="74" t="str">
        <f t="shared" si="429"/>
        <v>jun/2019</v>
      </c>
      <c r="E13757" s="264">
        <v>43619</v>
      </c>
      <c r="F13757" s="260" t="s">
        <v>4517</v>
      </c>
      <c r="G13757" s="260" t="s">
        <v>2229</v>
      </c>
      <c r="H13757" s="265" t="s">
        <v>1119</v>
      </c>
      <c r="I13757" s="265" t="s">
        <v>2209</v>
      </c>
      <c r="J13757" s="265">
        <v>-350.66</v>
      </c>
      <c r="K13757" s="83" t="str">
        <f>IFERROR(IFERROR(VLOOKUP(I13757,'DE-PARA'!B:D,3,0),VLOOKUP(I13757,'DE-PARA'!C:D,2,0)),"NÃO ENCONTRADO")</f>
        <v>Despesas com Viagens</v>
      </c>
      <c r="L13757" s="50" t="str">
        <f>VLOOKUP(K13757,'Base -Receita-Despesa'!$B:$AS,1,FALSE)</f>
        <v>Despesas com Viagens</v>
      </c>
    </row>
    <row r="13758" spans="1:12" x14ac:dyDescent="0.3">
      <c r="A13758" s="82" t="str">
        <f t="shared" si="430"/>
        <v>2019</v>
      </c>
      <c r="B13758" s="260" t="s">
        <v>2228</v>
      </c>
      <c r="C13758" s="261" t="s">
        <v>138</v>
      </c>
      <c r="D13758" s="74" t="str">
        <f t="shared" si="429"/>
        <v>jun/2019</v>
      </c>
      <c r="E13758" s="264">
        <v>43619</v>
      </c>
      <c r="F13758" s="260" t="s">
        <v>4517</v>
      </c>
      <c r="G13758" s="260" t="s">
        <v>2229</v>
      </c>
      <c r="H13758" s="265" t="s">
        <v>1119</v>
      </c>
      <c r="I13758" s="265" t="s">
        <v>2209</v>
      </c>
      <c r="J13758" s="265">
        <v>-306.91000000000003</v>
      </c>
      <c r="K13758" s="83" t="str">
        <f>IFERROR(IFERROR(VLOOKUP(I13758,'DE-PARA'!B:D,3,0),VLOOKUP(I13758,'DE-PARA'!C:D,2,0)),"NÃO ENCONTRADO")</f>
        <v>Despesas com Viagens</v>
      </c>
      <c r="L13758" s="50" t="str">
        <f>VLOOKUP(K13758,'Base -Receita-Despesa'!$B:$AS,1,FALSE)</f>
        <v>Despesas com Viagens</v>
      </c>
    </row>
    <row r="13759" spans="1:12" x14ac:dyDescent="0.3">
      <c r="A13759" s="82" t="str">
        <f t="shared" si="430"/>
        <v>2019</v>
      </c>
      <c r="B13759" s="260" t="s">
        <v>2228</v>
      </c>
      <c r="C13759" s="261" t="s">
        <v>138</v>
      </c>
      <c r="D13759" s="74" t="str">
        <f t="shared" si="429"/>
        <v>jun/2019</v>
      </c>
      <c r="E13759" s="264">
        <v>43619</v>
      </c>
      <c r="F13759" s="260" t="s">
        <v>4517</v>
      </c>
      <c r="G13759" s="260" t="s">
        <v>2229</v>
      </c>
      <c r="H13759" s="265" t="s">
        <v>4559</v>
      </c>
      <c r="I13759" s="267" t="s">
        <v>2209</v>
      </c>
      <c r="J13759" s="265">
        <v>-70</v>
      </c>
      <c r="K13759" s="83" t="str">
        <f>IFERROR(IFERROR(VLOOKUP(I13759,'DE-PARA'!B:D,3,0),VLOOKUP(I13759,'DE-PARA'!C:D,2,0)),"NÃO ENCONTRADO")</f>
        <v>Despesas com Viagens</v>
      </c>
      <c r="L13759" s="50" t="str">
        <f>VLOOKUP(K13759,'Base -Receita-Despesa'!$B:$AS,1,FALSE)</f>
        <v>Despesas com Viagens</v>
      </c>
    </row>
    <row r="13760" spans="1:12" x14ac:dyDescent="0.3">
      <c r="A13760" s="82" t="str">
        <f t="shared" si="430"/>
        <v>2019</v>
      </c>
      <c r="B13760" s="260" t="s">
        <v>2228</v>
      </c>
      <c r="C13760" s="261" t="s">
        <v>138</v>
      </c>
      <c r="D13760" s="74" t="str">
        <f t="shared" si="429"/>
        <v>jun/2019</v>
      </c>
      <c r="E13760" s="264">
        <v>43619</v>
      </c>
      <c r="F13760" s="260" t="s">
        <v>4517</v>
      </c>
      <c r="G13760" s="260" t="s">
        <v>2229</v>
      </c>
      <c r="H13760" s="265" t="s">
        <v>697</v>
      </c>
      <c r="I13760" s="265" t="s">
        <v>2209</v>
      </c>
      <c r="J13760" s="265">
        <v>-43.75</v>
      </c>
      <c r="K13760" s="83" t="str">
        <f>IFERROR(IFERROR(VLOOKUP(I13760,'DE-PARA'!B:D,3,0),VLOOKUP(I13760,'DE-PARA'!C:D,2,0)),"NÃO ENCONTRADO")</f>
        <v>Despesas com Viagens</v>
      </c>
      <c r="L13760" s="50" t="str">
        <f>VLOOKUP(K13760,'Base -Receita-Despesa'!$B:$AS,1,FALSE)</f>
        <v>Despesas com Viagens</v>
      </c>
    </row>
    <row r="13761" spans="1:12" x14ac:dyDescent="0.3">
      <c r="A13761" s="82" t="str">
        <f t="shared" si="430"/>
        <v>2019</v>
      </c>
      <c r="B13761" s="260" t="s">
        <v>2228</v>
      </c>
      <c r="C13761" s="261" t="s">
        <v>138</v>
      </c>
      <c r="D13761" s="74" t="str">
        <f t="shared" si="429"/>
        <v>jun/2019</v>
      </c>
      <c r="E13761" s="264">
        <v>43619</v>
      </c>
      <c r="F13761" s="260" t="s">
        <v>208</v>
      </c>
      <c r="G13761" s="260" t="s">
        <v>2229</v>
      </c>
      <c r="H13761" s="265" t="s">
        <v>4560</v>
      </c>
      <c r="I13761" s="265" t="s">
        <v>160</v>
      </c>
      <c r="J13761" s="265">
        <v>-12.5</v>
      </c>
      <c r="K13761" s="83" t="str">
        <f>IFERROR(IFERROR(VLOOKUP(I13761,'DE-PARA'!B:D,3,0),VLOOKUP(I13761,'DE-PARA'!C:D,2,0)),"NÃO ENCONTRADO")</f>
        <v>Outras Saídas</v>
      </c>
      <c r="L13761" s="50" t="str">
        <f>VLOOKUP(K13761,'Base -Receita-Despesa'!$B:$AS,1,FALSE)</f>
        <v>Outras Saídas</v>
      </c>
    </row>
    <row r="13762" spans="1:12" x14ac:dyDescent="0.3">
      <c r="A13762" s="82" t="str">
        <f t="shared" si="430"/>
        <v>2019</v>
      </c>
      <c r="B13762" s="260" t="s">
        <v>2228</v>
      </c>
      <c r="C13762" s="261" t="s">
        <v>138</v>
      </c>
      <c r="D13762" s="74" t="str">
        <f t="shared" si="429"/>
        <v>jun/2019</v>
      </c>
      <c r="E13762" s="264">
        <v>43619</v>
      </c>
      <c r="F13762" s="260" t="s">
        <v>208</v>
      </c>
      <c r="G13762" s="260" t="s">
        <v>2229</v>
      </c>
      <c r="H13762" s="265" t="s">
        <v>4560</v>
      </c>
      <c r="I13762" s="265" t="s">
        <v>160</v>
      </c>
      <c r="J13762" s="265">
        <v>-12.86</v>
      </c>
      <c r="K13762" s="83" t="str">
        <f>IFERROR(IFERROR(VLOOKUP(I13762,'DE-PARA'!B:D,3,0),VLOOKUP(I13762,'DE-PARA'!C:D,2,0)),"NÃO ENCONTRADO")</f>
        <v>Outras Saídas</v>
      </c>
      <c r="L13762" s="50" t="str">
        <f>VLOOKUP(K13762,'Base -Receita-Despesa'!$B:$AS,1,FALSE)</f>
        <v>Outras Saídas</v>
      </c>
    </row>
    <row r="13763" spans="1:12" x14ac:dyDescent="0.3">
      <c r="A13763" s="82" t="str">
        <f t="shared" si="430"/>
        <v>2019</v>
      </c>
      <c r="B13763" s="260" t="s">
        <v>2228</v>
      </c>
      <c r="C13763" s="261" t="s">
        <v>138</v>
      </c>
      <c r="D13763" s="74" t="str">
        <f t="shared" si="429"/>
        <v>jun/2019</v>
      </c>
      <c r="E13763" s="264">
        <v>43619</v>
      </c>
      <c r="F13763" s="260" t="s">
        <v>4517</v>
      </c>
      <c r="G13763" s="260" t="s">
        <v>2229</v>
      </c>
      <c r="H13763" s="265" t="s">
        <v>4561</v>
      </c>
      <c r="I13763" s="265" t="s">
        <v>2209</v>
      </c>
      <c r="J13763" s="265">
        <v>-35</v>
      </c>
      <c r="K13763" s="83" t="str">
        <f>IFERROR(IFERROR(VLOOKUP(I13763,'DE-PARA'!B:D,3,0),VLOOKUP(I13763,'DE-PARA'!C:D,2,0)),"NÃO ENCONTRADO")</f>
        <v>Despesas com Viagens</v>
      </c>
      <c r="L13763" s="50" t="str">
        <f>VLOOKUP(K13763,'Base -Receita-Despesa'!$B:$AS,1,FALSE)</f>
        <v>Despesas com Viagens</v>
      </c>
    </row>
    <row r="13764" spans="1:12" x14ac:dyDescent="0.3">
      <c r="A13764" s="82" t="str">
        <f t="shared" si="430"/>
        <v>2019</v>
      </c>
      <c r="B13764" s="260" t="s">
        <v>2228</v>
      </c>
      <c r="C13764" s="261" t="s">
        <v>138</v>
      </c>
      <c r="D13764" s="74" t="str">
        <f t="shared" ref="D13764:D13827" si="431">TEXT(E13764,"mmm/aaaa")</f>
        <v>jun/2019</v>
      </c>
      <c r="E13764" s="264">
        <v>43619</v>
      </c>
      <c r="F13764" s="260">
        <v>45</v>
      </c>
      <c r="G13764" s="260" t="s">
        <v>2229</v>
      </c>
      <c r="H13764" s="265" t="s">
        <v>3189</v>
      </c>
      <c r="I13764" s="265" t="s">
        <v>2176</v>
      </c>
      <c r="J13764" s="266">
        <v>-120000</v>
      </c>
      <c r="K13764" s="83" t="str">
        <f>IFERROR(IFERROR(VLOOKUP(I13764,'DE-PARA'!B:D,3,0),VLOOKUP(I13764,'DE-PARA'!C:D,2,0)),"NÃO ENCONTRADO")</f>
        <v>Pessoal</v>
      </c>
      <c r="L13764" s="50" t="str">
        <f>VLOOKUP(K13764,'Base -Receita-Despesa'!$B:$AS,1,FALSE)</f>
        <v>Pessoal</v>
      </c>
    </row>
    <row r="13765" spans="1:12" x14ac:dyDescent="0.3">
      <c r="A13765" s="82" t="str">
        <f t="shared" si="430"/>
        <v>2019</v>
      </c>
      <c r="B13765" s="260" t="s">
        <v>2228</v>
      </c>
      <c r="C13765" s="261" t="s">
        <v>138</v>
      </c>
      <c r="D13765" s="74" t="str">
        <f t="shared" si="431"/>
        <v>jun/2019</v>
      </c>
      <c r="E13765" s="264">
        <v>43619</v>
      </c>
      <c r="F13765" s="260">
        <v>44</v>
      </c>
      <c r="G13765" s="260" t="s">
        <v>2229</v>
      </c>
      <c r="H13765" s="265" t="s">
        <v>3189</v>
      </c>
      <c r="I13765" s="265" t="s">
        <v>2176</v>
      </c>
      <c r="J13765" s="266">
        <v>-433658.9</v>
      </c>
      <c r="K13765" s="83" t="str">
        <f>IFERROR(IFERROR(VLOOKUP(I13765,'DE-PARA'!B:D,3,0),VLOOKUP(I13765,'DE-PARA'!C:D,2,0)),"NÃO ENCONTRADO")</f>
        <v>Pessoal</v>
      </c>
      <c r="L13765" s="50" t="str">
        <f>VLOOKUP(K13765,'Base -Receita-Despesa'!$B:$AS,1,FALSE)</f>
        <v>Pessoal</v>
      </c>
    </row>
    <row r="13766" spans="1:12" x14ac:dyDescent="0.3">
      <c r="A13766" s="82" t="str">
        <f t="shared" si="430"/>
        <v>2019</v>
      </c>
      <c r="B13766" s="260" t="s">
        <v>2228</v>
      </c>
      <c r="C13766" s="261" t="s">
        <v>138</v>
      </c>
      <c r="D13766" s="74" t="str">
        <f t="shared" si="431"/>
        <v>jun/2019</v>
      </c>
      <c r="E13766" s="264">
        <v>43619</v>
      </c>
      <c r="F13766" s="260">
        <v>43</v>
      </c>
      <c r="G13766" s="260" t="s">
        <v>2229</v>
      </c>
      <c r="H13766" s="265" t="s">
        <v>3189</v>
      </c>
      <c r="I13766" s="265" t="s">
        <v>2176</v>
      </c>
      <c r="J13766" s="266">
        <v>-368932.88</v>
      </c>
      <c r="K13766" s="83" t="str">
        <f>IFERROR(IFERROR(VLOOKUP(I13766,'DE-PARA'!B:D,3,0),VLOOKUP(I13766,'DE-PARA'!C:D,2,0)),"NÃO ENCONTRADO")</f>
        <v>Pessoal</v>
      </c>
      <c r="L13766" s="50" t="str">
        <f>VLOOKUP(K13766,'Base -Receita-Despesa'!$B:$AS,1,FALSE)</f>
        <v>Pessoal</v>
      </c>
    </row>
    <row r="13767" spans="1:12" x14ac:dyDescent="0.3">
      <c r="A13767" s="82" t="str">
        <f t="shared" si="430"/>
        <v>2019</v>
      </c>
      <c r="B13767" s="260" t="s">
        <v>2228</v>
      </c>
      <c r="C13767" s="261" t="s">
        <v>138</v>
      </c>
      <c r="D13767" s="74" t="str">
        <f t="shared" si="431"/>
        <v>jun/2019</v>
      </c>
      <c r="E13767" s="264">
        <v>43619</v>
      </c>
      <c r="F13767" s="260">
        <v>182</v>
      </c>
      <c r="G13767" s="260" t="s">
        <v>2229</v>
      </c>
      <c r="H13767" s="270" t="s">
        <v>2344</v>
      </c>
      <c r="I13767" s="270" t="s">
        <v>2210</v>
      </c>
      <c r="J13767" s="266">
        <v>-14750</v>
      </c>
      <c r="K13767" s="83" t="str">
        <f>IFERROR(IFERROR(VLOOKUP(I13767,'DE-PARA'!B:D,3,0),VLOOKUP(I13767,'DE-PARA'!C:D,2,0)),"NÃO ENCONTRADO")</f>
        <v>Serviços</v>
      </c>
      <c r="L13767" s="50" t="str">
        <f>VLOOKUP(K13767,'Base -Receita-Despesa'!$B:$AS,1,FALSE)</f>
        <v>Serviços</v>
      </c>
    </row>
    <row r="13768" spans="1:12" x14ac:dyDescent="0.3">
      <c r="A13768" s="82" t="str">
        <f t="shared" si="430"/>
        <v>2019</v>
      </c>
      <c r="B13768" s="260" t="s">
        <v>2228</v>
      </c>
      <c r="C13768" s="261" t="s">
        <v>138</v>
      </c>
      <c r="D13768" s="74" t="str">
        <f t="shared" si="431"/>
        <v>jun/2019</v>
      </c>
      <c r="E13768" s="264">
        <v>43619</v>
      </c>
      <c r="F13768" s="260">
        <v>255</v>
      </c>
      <c r="G13768" s="260" t="s">
        <v>2229</v>
      </c>
      <c r="H13768" s="265" t="s">
        <v>2357</v>
      </c>
      <c r="I13768" s="265" t="s">
        <v>164</v>
      </c>
      <c r="J13768" s="266">
        <v>-7000</v>
      </c>
      <c r="K13768" s="83" t="str">
        <f>IFERROR(IFERROR(VLOOKUP(I13768,'DE-PARA'!B:D,3,0),VLOOKUP(I13768,'DE-PARA'!C:D,2,0)),"NÃO ENCONTRADO")</f>
        <v>Concessionárias (água, luz e telefone)</v>
      </c>
      <c r="L13768" s="50" t="str">
        <f>VLOOKUP(K13768,'Base -Receita-Despesa'!$B:$AS,1,FALSE)</f>
        <v>Concessionárias (água, luz e telefone)</v>
      </c>
    </row>
    <row r="13769" spans="1:12" x14ac:dyDescent="0.3">
      <c r="A13769" s="82" t="str">
        <f t="shared" si="430"/>
        <v>2019</v>
      </c>
      <c r="B13769" s="260" t="s">
        <v>2228</v>
      </c>
      <c r="C13769" s="261" t="s">
        <v>138</v>
      </c>
      <c r="D13769" s="74" t="str">
        <f t="shared" si="431"/>
        <v>jun/2019</v>
      </c>
      <c r="E13769" s="264">
        <v>43619</v>
      </c>
      <c r="F13769" s="260">
        <v>457</v>
      </c>
      <c r="G13769" s="260" t="s">
        <v>2229</v>
      </c>
      <c r="H13769" s="270" t="s">
        <v>4385</v>
      </c>
      <c r="I13769" s="270" t="s">
        <v>120</v>
      </c>
      <c r="J13769" s="266">
        <v>-42620</v>
      </c>
      <c r="K13769" s="83" t="str">
        <f>IFERROR(IFERROR(VLOOKUP(I13769,'DE-PARA'!B:D,3,0),VLOOKUP(I13769,'DE-PARA'!C:D,2,0)),"NÃO ENCONTRADO")</f>
        <v>Serviços</v>
      </c>
      <c r="L13769" s="50" t="str">
        <f>VLOOKUP(K13769,'Base -Receita-Despesa'!$B:$AS,1,FALSE)</f>
        <v>Serviços</v>
      </c>
    </row>
    <row r="13770" spans="1:12" x14ac:dyDescent="0.3">
      <c r="A13770" s="82" t="str">
        <f t="shared" si="430"/>
        <v>2019</v>
      </c>
      <c r="B13770" s="260" t="s">
        <v>2228</v>
      </c>
      <c r="C13770" s="261" t="s">
        <v>138</v>
      </c>
      <c r="D13770" s="74" t="str">
        <f t="shared" si="431"/>
        <v>jun/2019</v>
      </c>
      <c r="E13770" s="264">
        <v>43619</v>
      </c>
      <c r="F13770" s="260" t="s">
        <v>1070</v>
      </c>
      <c r="G13770" s="260" t="s">
        <v>2229</v>
      </c>
      <c r="H13770" s="265" t="s">
        <v>1071</v>
      </c>
      <c r="I13770" s="265" t="s">
        <v>2237</v>
      </c>
      <c r="J13770" s="266">
        <v>172472.28</v>
      </c>
      <c r="K13770" s="83" t="str">
        <f>IFERROR(IFERROR(VLOOKUP(I13770,'DE-PARA'!B:D,3,0),VLOOKUP(I13770,'DE-PARA'!C:D,2,0)),"NÃO ENCONTRADO")</f>
        <v>Entrada Conta Aplicação (+)</v>
      </c>
      <c r="L13770" s="50" t="str">
        <f>VLOOKUP(K13770,'Base -Receita-Despesa'!$B:$AS,1,FALSE)</f>
        <v>ENTRADA CONTA APLICAÇÃO (+)</v>
      </c>
    </row>
    <row r="13771" spans="1:12" x14ac:dyDescent="0.3">
      <c r="A13771" s="82" t="str">
        <f t="shared" si="430"/>
        <v>2019</v>
      </c>
      <c r="B13771" s="260" t="s">
        <v>2228</v>
      </c>
      <c r="C13771" s="261" t="s">
        <v>138</v>
      </c>
      <c r="D13771" s="74" t="str">
        <f t="shared" si="431"/>
        <v>jun/2019</v>
      </c>
      <c r="E13771" s="264">
        <v>43619</v>
      </c>
      <c r="F13771" s="260" t="s">
        <v>4517</v>
      </c>
      <c r="G13771" s="260" t="s">
        <v>2229</v>
      </c>
      <c r="H13771" s="265" t="s">
        <v>4562</v>
      </c>
      <c r="I13771" s="265" t="s">
        <v>2209</v>
      </c>
      <c r="J13771" s="265">
        <v>-87.5</v>
      </c>
      <c r="K13771" s="83" t="str">
        <f>IFERROR(IFERROR(VLOOKUP(I13771,'DE-PARA'!B:D,3,0),VLOOKUP(I13771,'DE-PARA'!C:D,2,0)),"NÃO ENCONTRADO")</f>
        <v>Despesas com Viagens</v>
      </c>
      <c r="L13771" s="50" t="str">
        <f>VLOOKUP(K13771,'Base -Receita-Despesa'!$B:$AS,1,FALSE)</f>
        <v>Despesas com Viagens</v>
      </c>
    </row>
    <row r="13772" spans="1:12" x14ac:dyDescent="0.3">
      <c r="A13772" s="82" t="str">
        <f t="shared" si="430"/>
        <v>2019</v>
      </c>
      <c r="B13772" s="260" t="s">
        <v>2228</v>
      </c>
      <c r="C13772" s="261" t="s">
        <v>138</v>
      </c>
      <c r="D13772" s="74" t="str">
        <f t="shared" si="431"/>
        <v>jun/2019</v>
      </c>
      <c r="E13772" s="264">
        <v>43619</v>
      </c>
      <c r="F13772" s="260" t="s">
        <v>4517</v>
      </c>
      <c r="G13772" s="260" t="s">
        <v>2229</v>
      </c>
      <c r="H13772" s="265" t="s">
        <v>4562</v>
      </c>
      <c r="I13772" s="265" t="s">
        <v>2209</v>
      </c>
      <c r="J13772" s="265">
        <v>-43.75</v>
      </c>
      <c r="K13772" s="83" t="str">
        <f>IFERROR(IFERROR(VLOOKUP(I13772,'DE-PARA'!B:D,3,0),VLOOKUP(I13772,'DE-PARA'!C:D,2,0)),"NÃO ENCONTRADO")</f>
        <v>Despesas com Viagens</v>
      </c>
      <c r="L13772" s="50" t="str">
        <f>VLOOKUP(K13772,'Base -Receita-Despesa'!$B:$AS,1,FALSE)</f>
        <v>Despesas com Viagens</v>
      </c>
    </row>
    <row r="13773" spans="1:12" x14ac:dyDescent="0.3">
      <c r="A13773" s="82" t="str">
        <f t="shared" si="430"/>
        <v>2019</v>
      </c>
      <c r="B13773" s="260" t="s">
        <v>2228</v>
      </c>
      <c r="C13773" s="261" t="s">
        <v>138</v>
      </c>
      <c r="D13773" s="74" t="str">
        <f t="shared" si="431"/>
        <v>jun/2019</v>
      </c>
      <c r="E13773" s="264">
        <v>43619</v>
      </c>
      <c r="F13773" s="260" t="s">
        <v>4517</v>
      </c>
      <c r="G13773" s="260" t="s">
        <v>2229</v>
      </c>
      <c r="H13773" s="265" t="s">
        <v>4562</v>
      </c>
      <c r="I13773" s="265" t="s">
        <v>2209</v>
      </c>
      <c r="J13773" s="265">
        <v>-43.75</v>
      </c>
      <c r="K13773" s="83" t="str">
        <f>IFERROR(IFERROR(VLOOKUP(I13773,'DE-PARA'!B:D,3,0),VLOOKUP(I13773,'DE-PARA'!C:D,2,0)),"NÃO ENCONTRADO")</f>
        <v>Despesas com Viagens</v>
      </c>
      <c r="L13773" s="50" t="str">
        <f>VLOOKUP(K13773,'Base -Receita-Despesa'!$B:$AS,1,FALSE)</f>
        <v>Despesas com Viagens</v>
      </c>
    </row>
    <row r="13774" spans="1:12" x14ac:dyDescent="0.3">
      <c r="A13774" s="82" t="str">
        <f t="shared" si="430"/>
        <v>2019</v>
      </c>
      <c r="B13774" s="260" t="s">
        <v>2228</v>
      </c>
      <c r="C13774" s="261" t="s">
        <v>138</v>
      </c>
      <c r="D13774" s="74" t="str">
        <f t="shared" si="431"/>
        <v>jun/2019</v>
      </c>
      <c r="E13774" s="264">
        <v>43619</v>
      </c>
      <c r="F13774" s="260" t="s">
        <v>1261</v>
      </c>
      <c r="G13774" s="260" t="s">
        <v>2229</v>
      </c>
      <c r="H13774" s="265" t="s">
        <v>4381</v>
      </c>
      <c r="I13774" s="265" t="s">
        <v>135</v>
      </c>
      <c r="J13774" s="265">
        <v>-9.5</v>
      </c>
      <c r="K13774" s="83" t="str">
        <f>IFERROR(IFERROR(VLOOKUP(I13774,'DE-PARA'!B:D,3,0),VLOOKUP(I13774,'DE-PARA'!C:D,2,0)),"NÃO ENCONTRADO")</f>
        <v>Outras Saídas</v>
      </c>
      <c r="L13774" s="50" t="str">
        <f>VLOOKUP(K13774,'Base -Receita-Despesa'!$B:$AS,1,FALSE)</f>
        <v>Outras Saídas</v>
      </c>
    </row>
    <row r="13775" spans="1:12" x14ac:dyDescent="0.3">
      <c r="A13775" s="82" t="str">
        <f t="shared" si="430"/>
        <v>2019</v>
      </c>
      <c r="B13775" s="260" t="s">
        <v>2228</v>
      </c>
      <c r="C13775" s="261" t="s">
        <v>138</v>
      </c>
      <c r="D13775" s="74" t="str">
        <f t="shared" si="431"/>
        <v>jun/2019</v>
      </c>
      <c r="E13775" s="264">
        <v>43619</v>
      </c>
      <c r="F13775" s="260" t="s">
        <v>1261</v>
      </c>
      <c r="G13775" s="260" t="s">
        <v>2229</v>
      </c>
      <c r="H13775" s="265" t="s">
        <v>2250</v>
      </c>
      <c r="I13775" s="265" t="s">
        <v>135</v>
      </c>
      <c r="J13775" s="265">
        <v>-9.5</v>
      </c>
      <c r="K13775" s="83" t="str">
        <f>IFERROR(IFERROR(VLOOKUP(I13775,'DE-PARA'!B:D,3,0),VLOOKUP(I13775,'DE-PARA'!C:D,2,0)),"NÃO ENCONTRADO")</f>
        <v>Outras Saídas</v>
      </c>
      <c r="L13775" s="50" t="str">
        <f>VLOOKUP(K13775,'Base -Receita-Despesa'!$B:$AS,1,FALSE)</f>
        <v>Outras Saídas</v>
      </c>
    </row>
    <row r="13776" spans="1:12" x14ac:dyDescent="0.3">
      <c r="A13776" s="82" t="str">
        <f t="shared" si="430"/>
        <v>2019</v>
      </c>
      <c r="B13776" s="260" t="s">
        <v>2228</v>
      </c>
      <c r="C13776" s="261" t="s">
        <v>138</v>
      </c>
      <c r="D13776" s="74" t="str">
        <f t="shared" si="431"/>
        <v>jun/2019</v>
      </c>
      <c r="E13776" s="264">
        <v>43619</v>
      </c>
      <c r="F13776" s="260" t="s">
        <v>1261</v>
      </c>
      <c r="G13776" s="260" t="s">
        <v>2229</v>
      </c>
      <c r="H13776" s="265" t="s">
        <v>2250</v>
      </c>
      <c r="I13776" s="265" t="s">
        <v>135</v>
      </c>
      <c r="J13776" s="265">
        <v>-9.5</v>
      </c>
      <c r="K13776" s="83" t="str">
        <f>IFERROR(IFERROR(VLOOKUP(I13776,'DE-PARA'!B:D,3,0),VLOOKUP(I13776,'DE-PARA'!C:D,2,0)),"NÃO ENCONTRADO")</f>
        <v>Outras Saídas</v>
      </c>
      <c r="L13776" s="50" t="str">
        <f>VLOOKUP(K13776,'Base -Receita-Despesa'!$B:$AS,1,FALSE)</f>
        <v>Outras Saídas</v>
      </c>
    </row>
    <row r="13777" spans="1:12" x14ac:dyDescent="0.3">
      <c r="A13777" s="82" t="str">
        <f t="shared" si="430"/>
        <v>2019</v>
      </c>
      <c r="B13777" s="260" t="s">
        <v>2228</v>
      </c>
      <c r="C13777" s="261" t="s">
        <v>138</v>
      </c>
      <c r="D13777" s="74" t="str">
        <f t="shared" si="431"/>
        <v>jun/2019</v>
      </c>
      <c r="E13777" s="264">
        <v>43619</v>
      </c>
      <c r="F13777" s="260" t="s">
        <v>1261</v>
      </c>
      <c r="G13777" s="260" t="s">
        <v>2229</v>
      </c>
      <c r="H13777" s="265" t="s">
        <v>2250</v>
      </c>
      <c r="I13777" s="265" t="s">
        <v>135</v>
      </c>
      <c r="J13777" s="265">
        <v>-9.5</v>
      </c>
      <c r="K13777" s="83" t="str">
        <f>IFERROR(IFERROR(VLOOKUP(I13777,'DE-PARA'!B:D,3,0),VLOOKUP(I13777,'DE-PARA'!C:D,2,0)),"NÃO ENCONTRADO")</f>
        <v>Outras Saídas</v>
      </c>
      <c r="L13777" s="50" t="str">
        <f>VLOOKUP(K13777,'Base -Receita-Despesa'!$B:$AS,1,FALSE)</f>
        <v>Outras Saídas</v>
      </c>
    </row>
    <row r="13778" spans="1:12" x14ac:dyDescent="0.3">
      <c r="A13778" s="82" t="str">
        <f t="shared" si="430"/>
        <v>2019</v>
      </c>
      <c r="B13778" s="260" t="s">
        <v>2228</v>
      </c>
      <c r="C13778" s="261" t="s">
        <v>138</v>
      </c>
      <c r="D13778" s="74" t="str">
        <f t="shared" si="431"/>
        <v>jun/2019</v>
      </c>
      <c r="E13778" s="264">
        <v>43619</v>
      </c>
      <c r="F13778" s="260" t="s">
        <v>1261</v>
      </c>
      <c r="G13778" s="260" t="s">
        <v>2229</v>
      </c>
      <c r="H13778" s="265" t="s">
        <v>2250</v>
      </c>
      <c r="I13778" s="265" t="s">
        <v>135</v>
      </c>
      <c r="J13778" s="265">
        <v>-9.5</v>
      </c>
      <c r="K13778" s="83" t="str">
        <f>IFERROR(IFERROR(VLOOKUP(I13778,'DE-PARA'!B:D,3,0),VLOOKUP(I13778,'DE-PARA'!C:D,2,0)),"NÃO ENCONTRADO")</f>
        <v>Outras Saídas</v>
      </c>
      <c r="L13778" s="50" t="str">
        <f>VLOOKUP(K13778,'Base -Receita-Despesa'!$B:$AS,1,FALSE)</f>
        <v>Outras Saídas</v>
      </c>
    </row>
    <row r="13779" spans="1:12" x14ac:dyDescent="0.3">
      <c r="A13779" s="82" t="str">
        <f t="shared" si="430"/>
        <v>2019</v>
      </c>
      <c r="B13779" s="260" t="s">
        <v>2228</v>
      </c>
      <c r="C13779" s="261" t="s">
        <v>138</v>
      </c>
      <c r="D13779" s="74" t="str">
        <f t="shared" si="431"/>
        <v>jun/2019</v>
      </c>
      <c r="E13779" s="264">
        <v>43619</v>
      </c>
      <c r="F13779" s="260" t="s">
        <v>1261</v>
      </c>
      <c r="G13779" s="260" t="s">
        <v>2229</v>
      </c>
      <c r="H13779" s="265" t="s">
        <v>2250</v>
      </c>
      <c r="I13779" s="265" t="s">
        <v>135</v>
      </c>
      <c r="J13779" s="265">
        <v>-9.5</v>
      </c>
      <c r="K13779" s="83" t="str">
        <f>IFERROR(IFERROR(VLOOKUP(I13779,'DE-PARA'!B:D,3,0),VLOOKUP(I13779,'DE-PARA'!C:D,2,0)),"NÃO ENCONTRADO")</f>
        <v>Outras Saídas</v>
      </c>
      <c r="L13779" s="50" t="str">
        <f>VLOOKUP(K13779,'Base -Receita-Despesa'!$B:$AS,1,FALSE)</f>
        <v>Outras Saídas</v>
      </c>
    </row>
    <row r="13780" spans="1:12" x14ac:dyDescent="0.3">
      <c r="A13780" s="82" t="str">
        <f t="shared" si="430"/>
        <v>2019</v>
      </c>
      <c r="B13780" s="260" t="s">
        <v>2228</v>
      </c>
      <c r="C13780" s="261" t="s">
        <v>138</v>
      </c>
      <c r="D13780" s="74" t="str">
        <f t="shared" si="431"/>
        <v>jun/2019</v>
      </c>
      <c r="E13780" s="264">
        <v>43619</v>
      </c>
      <c r="F13780" s="260" t="s">
        <v>1261</v>
      </c>
      <c r="G13780" s="260" t="s">
        <v>2229</v>
      </c>
      <c r="H13780" s="265" t="s">
        <v>2250</v>
      </c>
      <c r="I13780" s="265" t="s">
        <v>135</v>
      </c>
      <c r="J13780" s="265">
        <v>-9.5</v>
      </c>
      <c r="K13780" s="83" t="str">
        <f>IFERROR(IFERROR(VLOOKUP(I13780,'DE-PARA'!B:D,3,0),VLOOKUP(I13780,'DE-PARA'!C:D,2,0)),"NÃO ENCONTRADO")</f>
        <v>Outras Saídas</v>
      </c>
      <c r="L13780" s="50" t="str">
        <f>VLOOKUP(K13780,'Base -Receita-Despesa'!$B:$AS,1,FALSE)</f>
        <v>Outras Saídas</v>
      </c>
    </row>
    <row r="13781" spans="1:12" x14ac:dyDescent="0.3">
      <c r="A13781" s="82" t="str">
        <f t="shared" si="430"/>
        <v>2019</v>
      </c>
      <c r="B13781" s="260" t="s">
        <v>2228</v>
      </c>
      <c r="C13781" s="261" t="s">
        <v>138</v>
      </c>
      <c r="D13781" s="74" t="str">
        <f t="shared" si="431"/>
        <v>jun/2019</v>
      </c>
      <c r="E13781" s="264">
        <v>43619</v>
      </c>
      <c r="F13781" s="260" t="s">
        <v>1261</v>
      </c>
      <c r="G13781" s="260" t="s">
        <v>2229</v>
      </c>
      <c r="H13781" s="265" t="s">
        <v>2250</v>
      </c>
      <c r="I13781" s="265" t="s">
        <v>135</v>
      </c>
      <c r="J13781" s="265">
        <v>-9.5</v>
      </c>
      <c r="K13781" s="83" t="str">
        <f>IFERROR(IFERROR(VLOOKUP(I13781,'DE-PARA'!B:D,3,0),VLOOKUP(I13781,'DE-PARA'!C:D,2,0)),"NÃO ENCONTRADO")</f>
        <v>Outras Saídas</v>
      </c>
      <c r="L13781" s="50" t="str">
        <f>VLOOKUP(K13781,'Base -Receita-Despesa'!$B:$AS,1,FALSE)</f>
        <v>Outras Saídas</v>
      </c>
    </row>
    <row r="13782" spans="1:12" x14ac:dyDescent="0.3">
      <c r="A13782" s="82" t="str">
        <f t="shared" si="430"/>
        <v>2019</v>
      </c>
      <c r="B13782" s="260" t="s">
        <v>2228</v>
      </c>
      <c r="C13782" s="261" t="s">
        <v>138</v>
      </c>
      <c r="D13782" s="74" t="str">
        <f t="shared" si="431"/>
        <v>jun/2019</v>
      </c>
      <c r="E13782" s="264">
        <v>43619</v>
      </c>
      <c r="F13782" s="260" t="s">
        <v>1261</v>
      </c>
      <c r="G13782" s="260" t="s">
        <v>2229</v>
      </c>
      <c r="H13782" s="265" t="s">
        <v>2250</v>
      </c>
      <c r="I13782" s="265" t="s">
        <v>135</v>
      </c>
      <c r="J13782" s="265">
        <v>-9.5</v>
      </c>
      <c r="K13782" s="83" t="str">
        <f>IFERROR(IFERROR(VLOOKUP(I13782,'DE-PARA'!B:D,3,0),VLOOKUP(I13782,'DE-PARA'!C:D,2,0)),"NÃO ENCONTRADO")</f>
        <v>Outras Saídas</v>
      </c>
      <c r="L13782" s="50" t="str">
        <f>VLOOKUP(K13782,'Base -Receita-Despesa'!$B:$AS,1,FALSE)</f>
        <v>Outras Saídas</v>
      </c>
    </row>
    <row r="13783" spans="1:12" x14ac:dyDescent="0.3">
      <c r="A13783" s="82" t="str">
        <f t="shared" si="430"/>
        <v>2019</v>
      </c>
      <c r="B13783" s="260" t="s">
        <v>2228</v>
      </c>
      <c r="C13783" s="261" t="s">
        <v>138</v>
      </c>
      <c r="D13783" s="74" t="str">
        <f t="shared" si="431"/>
        <v>jun/2019</v>
      </c>
      <c r="E13783" s="264">
        <v>43619</v>
      </c>
      <c r="F13783" s="260" t="s">
        <v>1261</v>
      </c>
      <c r="G13783" s="260" t="s">
        <v>2229</v>
      </c>
      <c r="H13783" s="265" t="s">
        <v>2250</v>
      </c>
      <c r="I13783" s="265" t="s">
        <v>135</v>
      </c>
      <c r="J13783" s="265">
        <v>-9.5</v>
      </c>
      <c r="K13783" s="83" t="str">
        <f>IFERROR(IFERROR(VLOOKUP(I13783,'DE-PARA'!B:D,3,0),VLOOKUP(I13783,'DE-PARA'!C:D,2,0)),"NÃO ENCONTRADO")</f>
        <v>Outras Saídas</v>
      </c>
      <c r="L13783" s="50" t="str">
        <f>VLOOKUP(K13783,'Base -Receita-Despesa'!$B:$AS,1,FALSE)</f>
        <v>Outras Saídas</v>
      </c>
    </row>
    <row r="13784" spans="1:12" x14ac:dyDescent="0.3">
      <c r="A13784" s="82" t="str">
        <f t="shared" si="430"/>
        <v>2019</v>
      </c>
      <c r="B13784" s="260" t="s">
        <v>2228</v>
      </c>
      <c r="C13784" s="261" t="s">
        <v>138</v>
      </c>
      <c r="D13784" s="74" t="str">
        <f t="shared" si="431"/>
        <v>jun/2019</v>
      </c>
      <c r="E13784" s="264">
        <v>43619</v>
      </c>
      <c r="F13784" s="260" t="s">
        <v>1261</v>
      </c>
      <c r="G13784" s="260" t="s">
        <v>2229</v>
      </c>
      <c r="H13784" s="265" t="s">
        <v>2250</v>
      </c>
      <c r="I13784" s="265" t="s">
        <v>135</v>
      </c>
      <c r="J13784" s="265">
        <v>-9.5</v>
      </c>
      <c r="K13784" s="83" t="str">
        <f>IFERROR(IFERROR(VLOOKUP(I13784,'DE-PARA'!B:D,3,0),VLOOKUP(I13784,'DE-PARA'!C:D,2,0)),"NÃO ENCONTRADO")</f>
        <v>Outras Saídas</v>
      </c>
      <c r="L13784" s="50" t="str">
        <f>VLOOKUP(K13784,'Base -Receita-Despesa'!$B:$AS,1,FALSE)</f>
        <v>Outras Saídas</v>
      </c>
    </row>
    <row r="13785" spans="1:12" x14ac:dyDescent="0.3">
      <c r="A13785" s="82" t="str">
        <f t="shared" si="430"/>
        <v>2019</v>
      </c>
      <c r="B13785" s="260" t="s">
        <v>2228</v>
      </c>
      <c r="C13785" s="261" t="s">
        <v>138</v>
      </c>
      <c r="D13785" s="74" t="str">
        <f t="shared" si="431"/>
        <v>jun/2019</v>
      </c>
      <c r="E13785" s="264">
        <v>43619</v>
      </c>
      <c r="F13785" s="260" t="s">
        <v>1261</v>
      </c>
      <c r="G13785" s="260" t="s">
        <v>2229</v>
      </c>
      <c r="H13785" s="265" t="s">
        <v>2250</v>
      </c>
      <c r="I13785" s="265" t="s">
        <v>135</v>
      </c>
      <c r="J13785" s="265">
        <v>-9.5</v>
      </c>
      <c r="K13785" s="83" t="str">
        <f>IFERROR(IFERROR(VLOOKUP(I13785,'DE-PARA'!B:D,3,0),VLOOKUP(I13785,'DE-PARA'!C:D,2,0)),"NÃO ENCONTRADO")</f>
        <v>Outras Saídas</v>
      </c>
      <c r="L13785" s="50" t="str">
        <f>VLOOKUP(K13785,'Base -Receita-Despesa'!$B:$AS,1,FALSE)</f>
        <v>Outras Saídas</v>
      </c>
    </row>
    <row r="13786" spans="1:12" x14ac:dyDescent="0.3">
      <c r="A13786" s="82" t="str">
        <f t="shared" si="430"/>
        <v>2019</v>
      </c>
      <c r="B13786" s="260" t="s">
        <v>2228</v>
      </c>
      <c r="C13786" s="261" t="s">
        <v>138</v>
      </c>
      <c r="D13786" s="74" t="str">
        <f t="shared" si="431"/>
        <v>jun/2019</v>
      </c>
      <c r="E13786" s="264">
        <v>43619</v>
      </c>
      <c r="F13786" s="260" t="s">
        <v>1261</v>
      </c>
      <c r="G13786" s="260" t="s">
        <v>2229</v>
      </c>
      <c r="H13786" s="265" t="s">
        <v>2250</v>
      </c>
      <c r="I13786" s="265" t="s">
        <v>135</v>
      </c>
      <c r="J13786" s="265">
        <v>-9.5</v>
      </c>
      <c r="K13786" s="83" t="str">
        <f>IFERROR(IFERROR(VLOOKUP(I13786,'DE-PARA'!B:D,3,0),VLOOKUP(I13786,'DE-PARA'!C:D,2,0)),"NÃO ENCONTRADO")</f>
        <v>Outras Saídas</v>
      </c>
      <c r="L13786" s="50" t="str">
        <f>VLOOKUP(K13786,'Base -Receita-Despesa'!$B:$AS,1,FALSE)</f>
        <v>Outras Saídas</v>
      </c>
    </row>
    <row r="13787" spans="1:12" x14ac:dyDescent="0.3">
      <c r="A13787" s="82" t="str">
        <f t="shared" si="430"/>
        <v>2019</v>
      </c>
      <c r="B13787" s="260" t="s">
        <v>2228</v>
      </c>
      <c r="C13787" s="261" t="s">
        <v>138</v>
      </c>
      <c r="D13787" s="74" t="str">
        <f t="shared" si="431"/>
        <v>jun/2019</v>
      </c>
      <c r="E13787" s="264">
        <v>43619</v>
      </c>
      <c r="F13787" s="260" t="s">
        <v>1261</v>
      </c>
      <c r="G13787" s="260" t="s">
        <v>2229</v>
      </c>
      <c r="H13787" s="265" t="s">
        <v>2250</v>
      </c>
      <c r="I13787" s="265" t="s">
        <v>135</v>
      </c>
      <c r="J13787" s="265">
        <v>-9.5</v>
      </c>
      <c r="K13787" s="83" t="str">
        <f>IFERROR(IFERROR(VLOOKUP(I13787,'DE-PARA'!B:D,3,0),VLOOKUP(I13787,'DE-PARA'!C:D,2,0)),"NÃO ENCONTRADO")</f>
        <v>Outras Saídas</v>
      </c>
      <c r="L13787" s="50" t="str">
        <f>VLOOKUP(K13787,'Base -Receita-Despesa'!$B:$AS,1,FALSE)</f>
        <v>Outras Saídas</v>
      </c>
    </row>
    <row r="13788" spans="1:12" x14ac:dyDescent="0.3">
      <c r="A13788" s="82" t="str">
        <f t="shared" si="430"/>
        <v>2019</v>
      </c>
      <c r="B13788" s="260" t="s">
        <v>2228</v>
      </c>
      <c r="C13788" s="261" t="s">
        <v>138</v>
      </c>
      <c r="D13788" s="74" t="str">
        <f t="shared" si="431"/>
        <v>jun/2019</v>
      </c>
      <c r="E13788" s="264">
        <v>43619</v>
      </c>
      <c r="F13788" s="260" t="s">
        <v>1261</v>
      </c>
      <c r="G13788" s="260" t="s">
        <v>2229</v>
      </c>
      <c r="H13788" s="265" t="s">
        <v>2250</v>
      </c>
      <c r="I13788" s="265" t="s">
        <v>135</v>
      </c>
      <c r="J13788" s="265">
        <v>-9.5</v>
      </c>
      <c r="K13788" s="83" t="str">
        <f>IFERROR(IFERROR(VLOOKUP(I13788,'DE-PARA'!B:D,3,0),VLOOKUP(I13788,'DE-PARA'!C:D,2,0)),"NÃO ENCONTRADO")</f>
        <v>Outras Saídas</v>
      </c>
      <c r="L13788" s="50" t="str">
        <f>VLOOKUP(K13788,'Base -Receita-Despesa'!$B:$AS,1,FALSE)</f>
        <v>Outras Saídas</v>
      </c>
    </row>
    <row r="13789" spans="1:12" x14ac:dyDescent="0.3">
      <c r="A13789" s="82" t="str">
        <f t="shared" si="430"/>
        <v>2019</v>
      </c>
      <c r="B13789" s="260" t="s">
        <v>2228</v>
      </c>
      <c r="C13789" s="261" t="s">
        <v>138</v>
      </c>
      <c r="D13789" s="74" t="str">
        <f t="shared" si="431"/>
        <v>jun/2019</v>
      </c>
      <c r="E13789" s="264">
        <v>43619</v>
      </c>
      <c r="F13789" s="260">
        <v>1965</v>
      </c>
      <c r="G13789" s="260" t="s">
        <v>2229</v>
      </c>
      <c r="H13789" s="265" t="s">
        <v>4464</v>
      </c>
      <c r="I13789" s="265" t="s">
        <v>118</v>
      </c>
      <c r="J13789" s="266">
        <v>-116447.21</v>
      </c>
      <c r="K13789" s="83" t="str">
        <f>IFERROR(IFERROR(VLOOKUP(I13789,'DE-PARA'!B:D,3,0),VLOOKUP(I13789,'DE-PARA'!C:D,2,0)),"NÃO ENCONTRADO")</f>
        <v>Serviços</v>
      </c>
      <c r="L13789" s="50" t="str">
        <f>VLOOKUP(K13789,'Base -Receita-Despesa'!$B:$AS,1,FALSE)</f>
        <v>Serviços</v>
      </c>
    </row>
    <row r="13790" spans="1:12" x14ac:dyDescent="0.3">
      <c r="A13790" s="82" t="str">
        <f t="shared" si="430"/>
        <v>2019</v>
      </c>
      <c r="B13790" s="260" t="s">
        <v>2228</v>
      </c>
      <c r="C13790" s="261" t="s">
        <v>138</v>
      </c>
      <c r="D13790" s="74" t="str">
        <f t="shared" si="431"/>
        <v>jun/2019</v>
      </c>
      <c r="E13790" s="264">
        <v>43619</v>
      </c>
      <c r="F13790" s="260">
        <v>5591</v>
      </c>
      <c r="G13790" s="260" t="s">
        <v>2229</v>
      </c>
      <c r="H13790" s="265" t="s">
        <v>2349</v>
      </c>
      <c r="I13790" s="265" t="s">
        <v>181</v>
      </c>
      <c r="J13790" s="266">
        <v>-20085.2</v>
      </c>
      <c r="K13790" s="83" t="str">
        <f>IFERROR(IFERROR(VLOOKUP(I13790,'DE-PARA'!B:D,3,0),VLOOKUP(I13790,'DE-PARA'!C:D,2,0)),"NÃO ENCONTRADO")</f>
        <v>Serviços</v>
      </c>
      <c r="L13790" s="50" t="str">
        <f>VLOOKUP(K13790,'Base -Receita-Despesa'!$B:$AS,1,FALSE)</f>
        <v>Serviços</v>
      </c>
    </row>
    <row r="13791" spans="1:12" x14ac:dyDescent="0.3">
      <c r="A13791" s="82" t="str">
        <f t="shared" si="430"/>
        <v>2019</v>
      </c>
      <c r="B13791" s="260" t="s">
        <v>2228</v>
      </c>
      <c r="C13791" s="261" t="s">
        <v>138</v>
      </c>
      <c r="D13791" s="74" t="str">
        <f t="shared" si="431"/>
        <v>jun/2019</v>
      </c>
      <c r="E13791" s="264">
        <v>43619</v>
      </c>
      <c r="F13791" s="260">
        <v>5592</v>
      </c>
      <c r="G13791" s="260" t="s">
        <v>2229</v>
      </c>
      <c r="H13791" s="265" t="s">
        <v>2349</v>
      </c>
      <c r="I13791" s="265" t="s">
        <v>181</v>
      </c>
      <c r="J13791" s="266">
        <v>-13660.25</v>
      </c>
      <c r="K13791" s="83" t="str">
        <f>IFERROR(IFERROR(VLOOKUP(I13791,'DE-PARA'!B:D,3,0),VLOOKUP(I13791,'DE-PARA'!C:D,2,0)),"NÃO ENCONTRADO")</f>
        <v>Serviços</v>
      </c>
      <c r="L13791" s="50" t="str">
        <f>VLOOKUP(K13791,'Base -Receita-Despesa'!$B:$AS,1,FALSE)</f>
        <v>Serviços</v>
      </c>
    </row>
    <row r="13792" spans="1:12" x14ac:dyDescent="0.3">
      <c r="A13792" s="82" t="str">
        <f t="shared" si="430"/>
        <v>2019</v>
      </c>
      <c r="B13792" s="260" t="s">
        <v>2228</v>
      </c>
      <c r="C13792" s="261" t="s">
        <v>138</v>
      </c>
      <c r="D13792" s="74" t="str">
        <f t="shared" si="431"/>
        <v>jun/2019</v>
      </c>
      <c r="E13792" s="264">
        <v>43619</v>
      </c>
      <c r="F13792" s="260" t="s">
        <v>1061</v>
      </c>
      <c r="G13792" s="260" t="s">
        <v>2229</v>
      </c>
      <c r="H13792" s="265" t="s">
        <v>4370</v>
      </c>
      <c r="I13792" s="265" t="s">
        <v>126</v>
      </c>
      <c r="J13792" s="266">
        <v>627594.19999999995</v>
      </c>
      <c r="K13792" s="83" t="str">
        <f>IFERROR(IFERROR(VLOOKUP(I13792,'DE-PARA'!B:D,3,0),VLOOKUP(I13792,'DE-PARA'!C:D,2,0)),"NÃO ENCONTRADO")</f>
        <v>TEV – Transferências Entre Contas (Entradas)</v>
      </c>
      <c r="L13792" s="50" t="str">
        <f>VLOOKUP(K13792,'Base -Receita-Despesa'!$B:$AS,1,FALSE)</f>
        <v>TEV – Transferências Entre Contas (Entradas)</v>
      </c>
    </row>
    <row r="13793" spans="1:12" x14ac:dyDescent="0.3">
      <c r="A13793" s="82" t="str">
        <f t="shared" si="430"/>
        <v>2019</v>
      </c>
      <c r="B13793" s="260" t="s">
        <v>2228</v>
      </c>
      <c r="C13793" s="261" t="s">
        <v>138</v>
      </c>
      <c r="D13793" s="74" t="str">
        <f t="shared" si="431"/>
        <v>jun/2019</v>
      </c>
      <c r="E13793" s="264">
        <v>43619</v>
      </c>
      <c r="F13793" s="260" t="s">
        <v>1061</v>
      </c>
      <c r="G13793" s="260" t="s">
        <v>2229</v>
      </c>
      <c r="H13793" s="265" t="s">
        <v>4370</v>
      </c>
      <c r="I13793" s="265" t="s">
        <v>126</v>
      </c>
      <c r="J13793" s="266">
        <v>500000</v>
      </c>
      <c r="K13793" s="83" t="str">
        <f>IFERROR(IFERROR(VLOOKUP(I13793,'DE-PARA'!B:D,3,0),VLOOKUP(I13793,'DE-PARA'!C:D,2,0)),"NÃO ENCONTRADO")</f>
        <v>TEV – Transferências Entre Contas (Entradas)</v>
      </c>
      <c r="L13793" s="50" t="str">
        <f>VLOOKUP(K13793,'Base -Receita-Despesa'!$B:$AS,1,FALSE)</f>
        <v>TEV – Transferências Entre Contas (Entradas)</v>
      </c>
    </row>
    <row r="13794" spans="1:12" x14ac:dyDescent="0.3">
      <c r="A13794" s="82" t="str">
        <f t="shared" si="430"/>
        <v>2019</v>
      </c>
      <c r="B13794" s="260" t="s">
        <v>2228</v>
      </c>
      <c r="C13794" s="261" t="s">
        <v>138</v>
      </c>
      <c r="D13794" s="74" t="str">
        <f t="shared" si="431"/>
        <v>jun/2019</v>
      </c>
      <c r="E13794" s="264">
        <v>43620</v>
      </c>
      <c r="F13794" s="260">
        <v>25771</v>
      </c>
      <c r="G13794" s="260" t="s">
        <v>2229</v>
      </c>
      <c r="H13794" s="265" t="s">
        <v>2456</v>
      </c>
      <c r="I13794" s="265" t="s">
        <v>2182</v>
      </c>
      <c r="J13794" s="266">
        <v>-1930.94</v>
      </c>
      <c r="K13794" s="83" t="str">
        <f>IFERROR(IFERROR(VLOOKUP(I13794,'DE-PARA'!B:D,3,0),VLOOKUP(I13794,'DE-PARA'!C:D,2,0)),"NÃO ENCONTRADO")</f>
        <v>Materiais</v>
      </c>
      <c r="L13794" s="50" t="str">
        <f>VLOOKUP(K13794,'Base -Receita-Despesa'!$B:$AS,1,FALSE)</f>
        <v>Materiais</v>
      </c>
    </row>
    <row r="13795" spans="1:12" x14ac:dyDescent="0.3">
      <c r="A13795" s="82" t="str">
        <f t="shared" si="430"/>
        <v>2019</v>
      </c>
      <c r="B13795" s="260" t="s">
        <v>2228</v>
      </c>
      <c r="C13795" s="261" t="s">
        <v>138</v>
      </c>
      <c r="D13795" s="74" t="str">
        <f t="shared" si="431"/>
        <v>jun/2019</v>
      </c>
      <c r="E13795" s="264">
        <v>43620</v>
      </c>
      <c r="F13795" s="260">
        <v>15247</v>
      </c>
      <c r="G13795" s="260" t="s">
        <v>2229</v>
      </c>
      <c r="H13795" s="265" t="s">
        <v>4384</v>
      </c>
      <c r="I13795" s="265" t="s">
        <v>200</v>
      </c>
      <c r="J13795" s="266">
        <v>-9308.61</v>
      </c>
      <c r="K13795" s="83" t="str">
        <f>IFERROR(IFERROR(VLOOKUP(I13795,'DE-PARA'!B:D,3,0),VLOOKUP(I13795,'DE-PARA'!C:D,2,0)),"NÃO ENCONTRADO")</f>
        <v>Serviços</v>
      </c>
      <c r="L13795" s="50" t="str">
        <f>VLOOKUP(K13795,'Base -Receita-Despesa'!$B:$AS,1,FALSE)</f>
        <v>Serviços</v>
      </c>
    </row>
    <row r="13796" spans="1:12" x14ac:dyDescent="0.3">
      <c r="A13796" s="82" t="str">
        <f t="shared" si="430"/>
        <v>2019</v>
      </c>
      <c r="B13796" s="260" t="s">
        <v>2228</v>
      </c>
      <c r="C13796" s="261" t="s">
        <v>138</v>
      </c>
      <c r="D13796" s="74" t="str">
        <f t="shared" si="431"/>
        <v>jun/2019</v>
      </c>
      <c r="E13796" s="264">
        <v>43620</v>
      </c>
      <c r="F13796" s="260">
        <v>85745</v>
      </c>
      <c r="G13796" s="262" t="s">
        <v>2229</v>
      </c>
      <c r="H13796" s="265" t="s">
        <v>528</v>
      </c>
      <c r="I13796" s="265" t="s">
        <v>2181</v>
      </c>
      <c r="J13796" s="265">
        <v>-194</v>
      </c>
      <c r="K13796" s="83" t="str">
        <f>IFERROR(IFERROR(VLOOKUP(I13796,'DE-PARA'!B:D,3,0),VLOOKUP(I13796,'DE-PARA'!C:D,2,0)),"NÃO ENCONTRADO")</f>
        <v>Materiais</v>
      </c>
      <c r="L13796" s="50" t="str">
        <f>VLOOKUP(K13796,'Base -Receita-Despesa'!$B:$AS,1,FALSE)</f>
        <v>Materiais</v>
      </c>
    </row>
    <row r="13797" spans="1:12" x14ac:dyDescent="0.3">
      <c r="A13797" s="82" t="str">
        <f t="shared" si="430"/>
        <v>2019</v>
      </c>
      <c r="B13797" s="260" t="s">
        <v>2228</v>
      </c>
      <c r="C13797" s="261" t="s">
        <v>138</v>
      </c>
      <c r="D13797" s="74" t="str">
        <f t="shared" si="431"/>
        <v>jun/2019</v>
      </c>
      <c r="E13797" s="264">
        <v>43620</v>
      </c>
      <c r="F13797" s="260">
        <v>86487</v>
      </c>
      <c r="G13797" s="262" t="s">
        <v>2229</v>
      </c>
      <c r="H13797" s="265" t="s">
        <v>528</v>
      </c>
      <c r="I13797" s="265" t="s">
        <v>2182</v>
      </c>
      <c r="J13797" s="265">
        <v>-468</v>
      </c>
      <c r="K13797" s="83" t="str">
        <f>IFERROR(IFERROR(VLOOKUP(I13797,'DE-PARA'!B:D,3,0),VLOOKUP(I13797,'DE-PARA'!C:D,2,0)),"NÃO ENCONTRADO")</f>
        <v>Materiais</v>
      </c>
      <c r="L13797" s="50" t="str">
        <f>VLOOKUP(K13797,'Base -Receita-Despesa'!$B:$AS,1,FALSE)</f>
        <v>Materiais</v>
      </c>
    </row>
    <row r="13798" spans="1:12" x14ac:dyDescent="0.3">
      <c r="A13798" s="82" t="str">
        <f t="shared" si="430"/>
        <v>2019</v>
      </c>
      <c r="B13798" s="260" t="s">
        <v>2228</v>
      </c>
      <c r="C13798" s="261" t="s">
        <v>138</v>
      </c>
      <c r="D13798" s="74" t="str">
        <f t="shared" si="431"/>
        <v>jun/2019</v>
      </c>
      <c r="E13798" s="264">
        <v>43620</v>
      </c>
      <c r="F13798" s="260">
        <v>86523</v>
      </c>
      <c r="G13798" s="262" t="s">
        <v>2229</v>
      </c>
      <c r="H13798" s="265" t="s">
        <v>528</v>
      </c>
      <c r="I13798" s="265" t="s">
        <v>2182</v>
      </c>
      <c r="J13798" s="266">
        <v>-4072.52</v>
      </c>
      <c r="K13798" s="83" t="str">
        <f>IFERROR(IFERROR(VLOOKUP(I13798,'DE-PARA'!B:D,3,0),VLOOKUP(I13798,'DE-PARA'!C:D,2,0)),"NÃO ENCONTRADO")</f>
        <v>Materiais</v>
      </c>
      <c r="L13798" s="50" t="str">
        <f>VLOOKUP(K13798,'Base -Receita-Despesa'!$B:$AS,1,FALSE)</f>
        <v>Materiais</v>
      </c>
    </row>
    <row r="13799" spans="1:12" x14ac:dyDescent="0.3">
      <c r="A13799" s="82" t="str">
        <f t="shared" si="430"/>
        <v>2019</v>
      </c>
      <c r="B13799" s="260" t="s">
        <v>2228</v>
      </c>
      <c r="C13799" s="261" t="s">
        <v>138</v>
      </c>
      <c r="D13799" s="74" t="str">
        <f t="shared" si="431"/>
        <v>jun/2019</v>
      </c>
      <c r="E13799" s="264">
        <v>43620</v>
      </c>
      <c r="F13799" s="260">
        <v>87618</v>
      </c>
      <c r="G13799" s="260" t="s">
        <v>2229</v>
      </c>
      <c r="H13799" s="269" t="s">
        <v>528</v>
      </c>
      <c r="I13799" s="265" t="s">
        <v>2182</v>
      </c>
      <c r="J13799" s="266">
        <v>-1038.4000000000001</v>
      </c>
      <c r="K13799" s="83" t="str">
        <f>IFERROR(IFERROR(VLOOKUP(I13799,'DE-PARA'!B:D,3,0),VLOOKUP(I13799,'DE-PARA'!C:D,2,0)),"NÃO ENCONTRADO")</f>
        <v>Materiais</v>
      </c>
      <c r="L13799" s="50" t="str">
        <f>VLOOKUP(K13799,'Base -Receita-Despesa'!$B:$AS,1,FALSE)</f>
        <v>Materiais</v>
      </c>
    </row>
    <row r="13800" spans="1:12" x14ac:dyDescent="0.3">
      <c r="A13800" s="82" t="str">
        <f t="shared" si="430"/>
        <v>2019</v>
      </c>
      <c r="B13800" s="260" t="s">
        <v>2228</v>
      </c>
      <c r="C13800" s="261" t="s">
        <v>138</v>
      </c>
      <c r="D13800" s="74" t="str">
        <f t="shared" si="431"/>
        <v>jun/2019</v>
      </c>
      <c r="E13800" s="264">
        <v>43620</v>
      </c>
      <c r="F13800" s="260">
        <v>1071641</v>
      </c>
      <c r="G13800" s="260" t="s">
        <v>2284</v>
      </c>
      <c r="H13800" s="265" t="s">
        <v>2605</v>
      </c>
      <c r="I13800" s="265" t="s">
        <v>2182</v>
      </c>
      <c r="J13800" s="266">
        <v>-4551.49</v>
      </c>
      <c r="K13800" s="83" t="str">
        <f>IFERROR(IFERROR(VLOOKUP(I13800,'DE-PARA'!B:D,3,0),VLOOKUP(I13800,'DE-PARA'!C:D,2,0)),"NÃO ENCONTRADO")</f>
        <v>Materiais</v>
      </c>
      <c r="L13800" s="50" t="str">
        <f>VLOOKUP(K13800,'Base -Receita-Despesa'!$B:$AS,1,FALSE)</f>
        <v>Materiais</v>
      </c>
    </row>
    <row r="13801" spans="1:12" x14ac:dyDescent="0.3">
      <c r="A13801" s="82" t="str">
        <f t="shared" si="430"/>
        <v>2019</v>
      </c>
      <c r="B13801" s="260" t="s">
        <v>2228</v>
      </c>
      <c r="C13801" s="261" t="s">
        <v>138</v>
      </c>
      <c r="D13801" s="74" t="str">
        <f t="shared" si="431"/>
        <v>jun/2019</v>
      </c>
      <c r="E13801" s="264">
        <v>43620</v>
      </c>
      <c r="F13801" s="260">
        <v>1077852</v>
      </c>
      <c r="G13801" s="262" t="s">
        <v>2229</v>
      </c>
      <c r="H13801" s="265" t="s">
        <v>2605</v>
      </c>
      <c r="I13801" s="265" t="s">
        <v>2182</v>
      </c>
      <c r="J13801" s="266">
        <v>-1502.21</v>
      </c>
      <c r="K13801" s="83" t="str">
        <f>IFERROR(IFERROR(VLOOKUP(I13801,'DE-PARA'!B:D,3,0),VLOOKUP(I13801,'DE-PARA'!C:D,2,0)),"NÃO ENCONTRADO")</f>
        <v>Materiais</v>
      </c>
      <c r="L13801" s="50" t="str">
        <f>VLOOKUP(K13801,'Base -Receita-Despesa'!$B:$AS,1,FALSE)</f>
        <v>Materiais</v>
      </c>
    </row>
    <row r="13802" spans="1:12" x14ac:dyDescent="0.3">
      <c r="A13802" s="82" t="str">
        <f t="shared" ref="A13802:A13865" si="432">IF(K13802="NÃO ENCONTRADO",0,RIGHT(D13802,4))</f>
        <v>2019</v>
      </c>
      <c r="B13802" s="260" t="s">
        <v>2228</v>
      </c>
      <c r="C13802" s="261" t="s">
        <v>138</v>
      </c>
      <c r="D13802" s="74" t="str">
        <f t="shared" si="431"/>
        <v>jun/2019</v>
      </c>
      <c r="E13802" s="264">
        <v>43620</v>
      </c>
      <c r="F13802" s="260">
        <v>1142405</v>
      </c>
      <c r="G13802" s="260" t="s">
        <v>2229</v>
      </c>
      <c r="H13802" s="265" t="s">
        <v>4400</v>
      </c>
      <c r="I13802" s="265" t="s">
        <v>2181</v>
      </c>
      <c r="J13802" s="266">
        <v>-2205.16</v>
      </c>
      <c r="K13802" s="83" t="str">
        <f>IFERROR(IFERROR(VLOOKUP(I13802,'DE-PARA'!B:D,3,0),VLOOKUP(I13802,'DE-PARA'!C:D,2,0)),"NÃO ENCONTRADO")</f>
        <v>Materiais</v>
      </c>
      <c r="L13802" s="50" t="str">
        <f>VLOOKUP(K13802,'Base -Receita-Despesa'!$B:$AS,1,FALSE)</f>
        <v>Materiais</v>
      </c>
    </row>
    <row r="13803" spans="1:12" x14ac:dyDescent="0.3">
      <c r="A13803" s="82" t="str">
        <f t="shared" si="432"/>
        <v>2019</v>
      </c>
      <c r="B13803" s="260" t="s">
        <v>2228</v>
      </c>
      <c r="C13803" s="261" t="s">
        <v>138</v>
      </c>
      <c r="D13803" s="74" t="str">
        <f t="shared" si="431"/>
        <v>jun/2019</v>
      </c>
      <c r="E13803" s="264">
        <v>43620</v>
      </c>
      <c r="F13803" s="260">
        <v>2612967</v>
      </c>
      <c r="G13803" s="260" t="s">
        <v>2229</v>
      </c>
      <c r="H13803" s="265" t="s">
        <v>2784</v>
      </c>
      <c r="I13803" s="265" t="s">
        <v>164</v>
      </c>
      <c r="J13803" s="265">
        <v>-46.17</v>
      </c>
      <c r="K13803" s="83" t="str">
        <f>IFERROR(IFERROR(VLOOKUP(I13803,'DE-PARA'!B:D,3,0),VLOOKUP(I13803,'DE-PARA'!C:D,2,0)),"NÃO ENCONTRADO")</f>
        <v>Concessionárias (água, luz e telefone)</v>
      </c>
      <c r="L13803" s="50" t="str">
        <f>VLOOKUP(K13803,'Base -Receita-Despesa'!$B:$AS,1,FALSE)</f>
        <v>Concessionárias (água, luz e telefone)</v>
      </c>
    </row>
    <row r="13804" spans="1:12" x14ac:dyDescent="0.3">
      <c r="A13804" s="82" t="str">
        <f t="shared" si="432"/>
        <v>2019</v>
      </c>
      <c r="B13804" s="260" t="s">
        <v>2228</v>
      </c>
      <c r="C13804" s="261" t="s">
        <v>138</v>
      </c>
      <c r="D13804" s="74" t="str">
        <f t="shared" si="431"/>
        <v>jun/2019</v>
      </c>
      <c r="E13804" s="264">
        <v>43620</v>
      </c>
      <c r="F13804" s="260">
        <v>2612967</v>
      </c>
      <c r="G13804" s="260" t="s">
        <v>2229</v>
      </c>
      <c r="H13804" s="265" t="s">
        <v>2784</v>
      </c>
      <c r="I13804" s="265" t="s">
        <v>562</v>
      </c>
      <c r="J13804" s="265">
        <v>-0.74</v>
      </c>
      <c r="K13804" s="83" t="str">
        <f>IFERROR(IFERROR(VLOOKUP(I13804,'DE-PARA'!B:D,3,0),VLOOKUP(I13804,'DE-PARA'!C:D,2,0)),"NÃO ENCONTRADO")</f>
        <v>Outras Saídas</v>
      </c>
      <c r="L13804" s="50" t="str">
        <f>VLOOKUP(K13804,'Base -Receita-Despesa'!$B:$AS,1,FALSE)</f>
        <v>Outras Saídas</v>
      </c>
    </row>
    <row r="13805" spans="1:12" x14ac:dyDescent="0.3">
      <c r="A13805" s="82" t="str">
        <f t="shared" si="432"/>
        <v>2019</v>
      </c>
      <c r="B13805" s="260" t="s">
        <v>2228</v>
      </c>
      <c r="C13805" s="261" t="s">
        <v>138</v>
      </c>
      <c r="D13805" s="74" t="str">
        <f t="shared" si="431"/>
        <v>jun/2019</v>
      </c>
      <c r="E13805" s="264">
        <v>43620</v>
      </c>
      <c r="F13805" s="260">
        <v>198</v>
      </c>
      <c r="G13805" s="262" t="s">
        <v>2229</v>
      </c>
      <c r="H13805" s="265" t="s">
        <v>212</v>
      </c>
      <c r="I13805" s="265" t="s">
        <v>213</v>
      </c>
      <c r="J13805" s="266">
        <v>-5133.33</v>
      </c>
      <c r="K13805" s="83" t="str">
        <f>IFERROR(IFERROR(VLOOKUP(I13805,'DE-PARA'!B:D,3,0),VLOOKUP(I13805,'DE-PARA'!C:D,2,0)),"NÃO ENCONTRADO")</f>
        <v>Serviços</v>
      </c>
      <c r="L13805" s="50" t="str">
        <f>VLOOKUP(K13805,'Base -Receita-Despesa'!$B:$AS,1,FALSE)</f>
        <v>Serviços</v>
      </c>
    </row>
    <row r="13806" spans="1:12" x14ac:dyDescent="0.3">
      <c r="A13806" s="82" t="str">
        <f t="shared" si="432"/>
        <v>2019</v>
      </c>
      <c r="B13806" s="260" t="s">
        <v>2228</v>
      </c>
      <c r="C13806" s="261" t="s">
        <v>138</v>
      </c>
      <c r="D13806" s="74" t="str">
        <f t="shared" si="431"/>
        <v>jun/2019</v>
      </c>
      <c r="E13806" s="264">
        <v>43620</v>
      </c>
      <c r="F13806" s="260" t="s">
        <v>1431</v>
      </c>
      <c r="G13806" s="260" t="s">
        <v>2229</v>
      </c>
      <c r="H13806" s="265" t="s">
        <v>4563</v>
      </c>
      <c r="I13806" s="265" t="s">
        <v>141</v>
      </c>
      <c r="J13806" s="266">
        <v>-3303.02</v>
      </c>
      <c r="K13806" s="83" t="str">
        <f>IFERROR(IFERROR(VLOOKUP(I13806,'DE-PARA'!B:D,3,0),VLOOKUP(I13806,'DE-PARA'!C:D,2,0)),"NÃO ENCONTRADO")</f>
        <v>Pessoal</v>
      </c>
      <c r="L13806" s="50" t="str">
        <f>VLOOKUP(K13806,'Base -Receita-Despesa'!$B:$AS,1,FALSE)</f>
        <v>Pessoal</v>
      </c>
    </row>
    <row r="13807" spans="1:12" x14ac:dyDescent="0.3">
      <c r="A13807" s="82" t="str">
        <f t="shared" si="432"/>
        <v>2019</v>
      </c>
      <c r="B13807" s="260" t="s">
        <v>2228</v>
      </c>
      <c r="C13807" s="261" t="s">
        <v>138</v>
      </c>
      <c r="D13807" s="74" t="str">
        <f t="shared" si="431"/>
        <v>jun/2019</v>
      </c>
      <c r="E13807" s="264">
        <v>43620</v>
      </c>
      <c r="F13807" s="260" t="s">
        <v>1267</v>
      </c>
      <c r="G13807" s="260" t="s">
        <v>2229</v>
      </c>
      <c r="H13807" s="265" t="s">
        <v>4564</v>
      </c>
      <c r="I13807" s="265" t="s">
        <v>160</v>
      </c>
      <c r="J13807" s="266">
        <v>-2000</v>
      </c>
      <c r="K13807" s="83" t="str">
        <f>IFERROR(IFERROR(VLOOKUP(I13807,'DE-PARA'!B:D,3,0),VLOOKUP(I13807,'DE-PARA'!C:D,2,0)),"NÃO ENCONTRADO")</f>
        <v>Outras Saídas</v>
      </c>
      <c r="L13807" s="50" t="str">
        <f>VLOOKUP(K13807,'Base -Receita-Despesa'!$B:$AS,1,FALSE)</f>
        <v>Outras Saídas</v>
      </c>
    </row>
    <row r="13808" spans="1:12" x14ac:dyDescent="0.3">
      <c r="A13808" s="82" t="str">
        <f t="shared" si="432"/>
        <v>2019</v>
      </c>
      <c r="B13808" s="260" t="s">
        <v>2228</v>
      </c>
      <c r="C13808" s="261" t="s">
        <v>138</v>
      </c>
      <c r="D13808" s="74" t="str">
        <f t="shared" si="431"/>
        <v>jun/2019</v>
      </c>
      <c r="E13808" s="264">
        <v>43620</v>
      </c>
      <c r="F13808" s="260" t="s">
        <v>4517</v>
      </c>
      <c r="G13808" s="260" t="s">
        <v>2229</v>
      </c>
      <c r="H13808" s="265" t="s">
        <v>1785</v>
      </c>
      <c r="I13808" s="265" t="s">
        <v>2209</v>
      </c>
      <c r="J13808" s="265">
        <v>-313.16000000000003</v>
      </c>
      <c r="K13808" s="83" t="str">
        <f>IFERROR(IFERROR(VLOOKUP(I13808,'DE-PARA'!B:D,3,0),VLOOKUP(I13808,'DE-PARA'!C:D,2,0)),"NÃO ENCONTRADO")</f>
        <v>Despesas com Viagens</v>
      </c>
      <c r="L13808" s="50" t="str">
        <f>VLOOKUP(K13808,'Base -Receita-Despesa'!$B:$AS,1,FALSE)</f>
        <v>Despesas com Viagens</v>
      </c>
    </row>
    <row r="13809" spans="1:12" x14ac:dyDescent="0.3">
      <c r="A13809" s="82" t="str">
        <f t="shared" si="432"/>
        <v>2019</v>
      </c>
      <c r="B13809" s="260" t="s">
        <v>2228</v>
      </c>
      <c r="C13809" s="261" t="s">
        <v>138</v>
      </c>
      <c r="D13809" s="74" t="str">
        <f t="shared" si="431"/>
        <v>jun/2019</v>
      </c>
      <c r="E13809" s="264">
        <v>43620</v>
      </c>
      <c r="F13809" s="260">
        <v>8661</v>
      </c>
      <c r="G13809" s="260" t="s">
        <v>2229</v>
      </c>
      <c r="H13809" s="265" t="s">
        <v>4443</v>
      </c>
      <c r="I13809" s="265" t="s">
        <v>2182</v>
      </c>
      <c r="J13809" s="265">
        <v>-929.95</v>
      </c>
      <c r="K13809" s="83" t="str">
        <f>IFERROR(IFERROR(VLOOKUP(I13809,'DE-PARA'!B:D,3,0),VLOOKUP(I13809,'DE-PARA'!C:D,2,0)),"NÃO ENCONTRADO")</f>
        <v>Materiais</v>
      </c>
      <c r="L13809" s="50" t="str">
        <f>VLOOKUP(K13809,'Base -Receita-Despesa'!$B:$AS,1,FALSE)</f>
        <v>Materiais</v>
      </c>
    </row>
    <row r="13810" spans="1:12" x14ac:dyDescent="0.3">
      <c r="A13810" s="82" t="str">
        <f t="shared" si="432"/>
        <v>2019</v>
      </c>
      <c r="B13810" s="260" t="s">
        <v>2228</v>
      </c>
      <c r="C13810" s="261" t="s">
        <v>138</v>
      </c>
      <c r="D13810" s="74" t="str">
        <f t="shared" si="431"/>
        <v>jun/2019</v>
      </c>
      <c r="E13810" s="264">
        <v>43620</v>
      </c>
      <c r="F13810" s="260">
        <v>8661</v>
      </c>
      <c r="G13810" s="260" t="s">
        <v>2229</v>
      </c>
      <c r="H13810" s="265" t="s">
        <v>4443</v>
      </c>
      <c r="I13810" s="265" t="s">
        <v>562</v>
      </c>
      <c r="J13810" s="265">
        <v>-37.200000000000003</v>
      </c>
      <c r="K13810" s="83" t="str">
        <f>IFERROR(IFERROR(VLOOKUP(I13810,'DE-PARA'!B:D,3,0),VLOOKUP(I13810,'DE-PARA'!C:D,2,0)),"NÃO ENCONTRADO")</f>
        <v>Outras Saídas</v>
      </c>
      <c r="L13810" s="50" t="str">
        <f>VLOOKUP(K13810,'Base -Receita-Despesa'!$B:$AS,1,FALSE)</f>
        <v>Outras Saídas</v>
      </c>
    </row>
    <row r="13811" spans="1:12" x14ac:dyDescent="0.3">
      <c r="A13811" s="82" t="str">
        <f t="shared" si="432"/>
        <v>2019</v>
      </c>
      <c r="B13811" s="260" t="s">
        <v>2228</v>
      </c>
      <c r="C13811" s="261" t="s">
        <v>138</v>
      </c>
      <c r="D13811" s="74" t="str">
        <f t="shared" si="431"/>
        <v>jun/2019</v>
      </c>
      <c r="E13811" s="264">
        <v>43620</v>
      </c>
      <c r="F13811" s="260" t="s">
        <v>4565</v>
      </c>
      <c r="G13811" s="260" t="s">
        <v>2229</v>
      </c>
      <c r="H13811" s="265" t="s">
        <v>4566</v>
      </c>
      <c r="I13811" s="265" t="s">
        <v>194</v>
      </c>
      <c r="J13811" s="266">
        <v>-22948.39</v>
      </c>
      <c r="K13811" s="83" t="str">
        <f>IFERROR(IFERROR(VLOOKUP(I13811,'DE-PARA'!B:D,3,0),VLOOKUP(I13811,'DE-PARA'!C:D,2,0)),"NÃO ENCONTRADO")</f>
        <v>Encargos sobre Folha de Pagamento</v>
      </c>
      <c r="L13811" s="50" t="str">
        <f>VLOOKUP(K13811,'Base -Receita-Despesa'!$B:$AS,1,FALSE)</f>
        <v>Encargos sobre Folha de Pagamento</v>
      </c>
    </row>
    <row r="13812" spans="1:12" x14ac:dyDescent="0.3">
      <c r="A13812" s="82" t="str">
        <f t="shared" si="432"/>
        <v>2019</v>
      </c>
      <c r="B13812" s="260" t="s">
        <v>2228</v>
      </c>
      <c r="C13812" s="261" t="s">
        <v>138</v>
      </c>
      <c r="D13812" s="74" t="str">
        <f t="shared" si="431"/>
        <v>jun/2019</v>
      </c>
      <c r="E13812" s="264">
        <v>43620</v>
      </c>
      <c r="F13812" s="260" t="s">
        <v>4565</v>
      </c>
      <c r="G13812" s="260" t="s">
        <v>2229</v>
      </c>
      <c r="H13812" s="265" t="s">
        <v>4566</v>
      </c>
      <c r="I13812" s="265" t="s">
        <v>562</v>
      </c>
      <c r="J13812" s="266">
        <v>-1365.42</v>
      </c>
      <c r="K13812" s="83" t="str">
        <f>IFERROR(IFERROR(VLOOKUP(I13812,'DE-PARA'!B:D,3,0),VLOOKUP(I13812,'DE-PARA'!C:D,2,0)),"NÃO ENCONTRADO")</f>
        <v>Outras Saídas</v>
      </c>
      <c r="L13812" s="50" t="str">
        <f>VLOOKUP(K13812,'Base -Receita-Despesa'!$B:$AS,1,FALSE)</f>
        <v>Outras Saídas</v>
      </c>
    </row>
    <row r="13813" spans="1:12" x14ac:dyDescent="0.3">
      <c r="A13813" s="82" t="str">
        <f t="shared" si="432"/>
        <v>2019</v>
      </c>
      <c r="B13813" s="260" t="s">
        <v>2228</v>
      </c>
      <c r="C13813" s="261" t="s">
        <v>138</v>
      </c>
      <c r="D13813" s="74" t="str">
        <f t="shared" si="431"/>
        <v>jun/2019</v>
      </c>
      <c r="E13813" s="264">
        <v>43620</v>
      </c>
      <c r="F13813" s="260">
        <v>231</v>
      </c>
      <c r="G13813" s="260" t="s">
        <v>2229</v>
      </c>
      <c r="H13813" s="265" t="s">
        <v>4393</v>
      </c>
      <c r="I13813" s="265" t="s">
        <v>116</v>
      </c>
      <c r="J13813" s="266">
        <v>-23663.55</v>
      </c>
      <c r="K13813" s="83" t="str">
        <f>IFERROR(IFERROR(VLOOKUP(I13813,'DE-PARA'!B:D,3,0),VLOOKUP(I13813,'DE-PARA'!C:D,2,0)),"NÃO ENCONTRADO")</f>
        <v>Serviços</v>
      </c>
      <c r="L13813" s="50" t="str">
        <f>VLOOKUP(K13813,'Base -Receita-Despesa'!$B:$AS,1,FALSE)</f>
        <v>Serviços</v>
      </c>
    </row>
    <row r="13814" spans="1:12" x14ac:dyDescent="0.3">
      <c r="A13814" s="82" t="str">
        <f t="shared" si="432"/>
        <v>2019</v>
      </c>
      <c r="B13814" s="260" t="s">
        <v>2228</v>
      </c>
      <c r="C13814" s="261" t="s">
        <v>138</v>
      </c>
      <c r="D13814" s="74" t="str">
        <f t="shared" si="431"/>
        <v>jun/2019</v>
      </c>
      <c r="E13814" s="264">
        <v>43620</v>
      </c>
      <c r="F13814" s="260">
        <v>232</v>
      </c>
      <c r="G13814" s="260" t="s">
        <v>2229</v>
      </c>
      <c r="H13814" s="265" t="s">
        <v>4393</v>
      </c>
      <c r="I13814" s="265" t="s">
        <v>116</v>
      </c>
      <c r="J13814" s="265">
        <v>-325.20999999999998</v>
      </c>
      <c r="K13814" s="83" t="str">
        <f>IFERROR(IFERROR(VLOOKUP(I13814,'DE-PARA'!B:D,3,0),VLOOKUP(I13814,'DE-PARA'!C:D,2,0)),"NÃO ENCONTRADO")</f>
        <v>Serviços</v>
      </c>
      <c r="L13814" s="50" t="str">
        <f>VLOOKUP(K13814,'Base -Receita-Despesa'!$B:$AS,1,FALSE)</f>
        <v>Serviços</v>
      </c>
    </row>
    <row r="13815" spans="1:12" x14ac:dyDescent="0.3">
      <c r="A13815" s="82" t="str">
        <f t="shared" si="432"/>
        <v>2019</v>
      </c>
      <c r="B13815" s="260" t="s">
        <v>2228</v>
      </c>
      <c r="C13815" s="261" t="s">
        <v>138</v>
      </c>
      <c r="D13815" s="74" t="str">
        <f t="shared" si="431"/>
        <v>jun/2019</v>
      </c>
      <c r="E13815" s="264">
        <v>43620</v>
      </c>
      <c r="F13815" s="260" t="s">
        <v>4517</v>
      </c>
      <c r="G13815" s="260" t="s">
        <v>2229</v>
      </c>
      <c r="H13815" s="265" t="s">
        <v>4567</v>
      </c>
      <c r="I13815" s="265" t="s">
        <v>2209</v>
      </c>
      <c r="J13815" s="265">
        <v>-87.5</v>
      </c>
      <c r="K13815" s="83" t="str">
        <f>IFERROR(IFERROR(VLOOKUP(I13815,'DE-PARA'!B:D,3,0),VLOOKUP(I13815,'DE-PARA'!C:D,2,0)),"NÃO ENCONTRADO")</f>
        <v>Despesas com Viagens</v>
      </c>
      <c r="L13815" s="50" t="str">
        <f>VLOOKUP(K13815,'Base -Receita-Despesa'!$B:$AS,1,FALSE)</f>
        <v>Despesas com Viagens</v>
      </c>
    </row>
    <row r="13816" spans="1:12" x14ac:dyDescent="0.3">
      <c r="A13816" s="82" t="str">
        <f t="shared" si="432"/>
        <v>2019</v>
      </c>
      <c r="B13816" s="260" t="s">
        <v>2228</v>
      </c>
      <c r="C13816" s="261" t="s">
        <v>138</v>
      </c>
      <c r="D13816" s="74" t="str">
        <f t="shared" si="431"/>
        <v>jun/2019</v>
      </c>
      <c r="E13816" s="264">
        <v>43620</v>
      </c>
      <c r="F13816" s="260" t="s">
        <v>4517</v>
      </c>
      <c r="G13816" s="260" t="s">
        <v>2229</v>
      </c>
      <c r="H13816" s="265" t="s">
        <v>4568</v>
      </c>
      <c r="I13816" s="265" t="s">
        <v>2209</v>
      </c>
      <c r="J13816" s="265">
        <v>303.16000000000003</v>
      </c>
      <c r="K13816" s="83" t="str">
        <f>IFERROR(IFERROR(VLOOKUP(I13816,'DE-PARA'!B:D,3,0),VLOOKUP(I13816,'DE-PARA'!C:D,2,0)),"NÃO ENCONTRADO")</f>
        <v>Despesas com Viagens</v>
      </c>
      <c r="L13816" s="50" t="str">
        <f>VLOOKUP(K13816,'Base -Receita-Despesa'!$B:$AS,1,FALSE)</f>
        <v>Despesas com Viagens</v>
      </c>
    </row>
    <row r="13817" spans="1:12" x14ac:dyDescent="0.3">
      <c r="A13817" s="82" t="str">
        <f t="shared" si="432"/>
        <v>2019</v>
      </c>
      <c r="B13817" s="260" t="s">
        <v>2228</v>
      </c>
      <c r="C13817" s="261" t="s">
        <v>138</v>
      </c>
      <c r="D13817" s="74" t="str">
        <f t="shared" si="431"/>
        <v>jun/2019</v>
      </c>
      <c r="E13817" s="264">
        <v>43620</v>
      </c>
      <c r="F13817" s="260" t="s">
        <v>4517</v>
      </c>
      <c r="G13817" s="260" t="s">
        <v>2229</v>
      </c>
      <c r="H13817" s="265" t="s">
        <v>4568</v>
      </c>
      <c r="I13817" s="265" t="s">
        <v>2209</v>
      </c>
      <c r="J13817" s="265">
        <v>-303.16000000000003</v>
      </c>
      <c r="K13817" s="83" t="str">
        <f>IFERROR(IFERROR(VLOOKUP(I13817,'DE-PARA'!B:D,3,0),VLOOKUP(I13817,'DE-PARA'!C:D,2,0)),"NÃO ENCONTRADO")</f>
        <v>Despesas com Viagens</v>
      </c>
      <c r="L13817" s="50" t="str">
        <f>VLOOKUP(K13817,'Base -Receita-Despesa'!$B:$AS,1,FALSE)</f>
        <v>Despesas com Viagens</v>
      </c>
    </row>
    <row r="13818" spans="1:12" x14ac:dyDescent="0.3">
      <c r="A13818" s="82" t="str">
        <f t="shared" si="432"/>
        <v>2019</v>
      </c>
      <c r="B13818" s="260" t="s">
        <v>2228</v>
      </c>
      <c r="C13818" s="261" t="s">
        <v>138</v>
      </c>
      <c r="D13818" s="74" t="str">
        <f t="shared" si="431"/>
        <v>jun/2019</v>
      </c>
      <c r="E13818" s="264">
        <v>43620</v>
      </c>
      <c r="F13818" s="260" t="s">
        <v>4517</v>
      </c>
      <c r="G13818" s="260" t="s">
        <v>2229</v>
      </c>
      <c r="H13818" s="265" t="s">
        <v>4568</v>
      </c>
      <c r="I13818" s="265" t="s">
        <v>2209</v>
      </c>
      <c r="J13818" s="265">
        <v>-303.16000000000003</v>
      </c>
      <c r="K13818" s="83" t="str">
        <f>IFERROR(IFERROR(VLOOKUP(I13818,'DE-PARA'!B:D,3,0),VLOOKUP(I13818,'DE-PARA'!C:D,2,0)),"NÃO ENCONTRADO")</f>
        <v>Despesas com Viagens</v>
      </c>
      <c r="L13818" s="50" t="str">
        <f>VLOOKUP(K13818,'Base -Receita-Despesa'!$B:$AS,1,FALSE)</f>
        <v>Despesas com Viagens</v>
      </c>
    </row>
    <row r="13819" spans="1:12" x14ac:dyDescent="0.3">
      <c r="A13819" s="82" t="str">
        <f t="shared" si="432"/>
        <v>2019</v>
      </c>
      <c r="B13819" s="260" t="s">
        <v>2228</v>
      </c>
      <c r="C13819" s="261" t="s">
        <v>138</v>
      </c>
      <c r="D13819" s="74" t="str">
        <f t="shared" si="431"/>
        <v>jun/2019</v>
      </c>
      <c r="E13819" s="264">
        <v>43620</v>
      </c>
      <c r="F13819" s="260">
        <v>25</v>
      </c>
      <c r="G13819" s="260" t="s">
        <v>2229</v>
      </c>
      <c r="H13819" s="265" t="s">
        <v>3533</v>
      </c>
      <c r="I13819" s="265" t="s">
        <v>119</v>
      </c>
      <c r="J13819" s="266">
        <v>-148828.76999999999</v>
      </c>
      <c r="K13819" s="83" t="str">
        <f>IFERROR(IFERROR(VLOOKUP(I13819,'DE-PARA'!B:D,3,0),VLOOKUP(I13819,'DE-PARA'!C:D,2,0)),"NÃO ENCONTRADO")</f>
        <v>Serviços</v>
      </c>
      <c r="L13819" s="50" t="str">
        <f>VLOOKUP(K13819,'Base -Receita-Despesa'!$B:$AS,1,FALSE)</f>
        <v>Serviços</v>
      </c>
    </row>
    <row r="13820" spans="1:12" x14ac:dyDescent="0.3">
      <c r="A13820" s="82" t="str">
        <f t="shared" si="432"/>
        <v>2019</v>
      </c>
      <c r="B13820" s="260" t="s">
        <v>2228</v>
      </c>
      <c r="C13820" s="261" t="s">
        <v>138</v>
      </c>
      <c r="D13820" s="74" t="str">
        <f t="shared" si="431"/>
        <v>jun/2019</v>
      </c>
      <c r="E13820" s="264">
        <v>43620</v>
      </c>
      <c r="F13820" s="260">
        <v>18027</v>
      </c>
      <c r="G13820" s="260" t="s">
        <v>2232</v>
      </c>
      <c r="H13820" s="265" t="s">
        <v>4515</v>
      </c>
      <c r="I13820" s="265" t="s">
        <v>2181</v>
      </c>
      <c r="J13820" s="266">
        <v>-3772.62</v>
      </c>
      <c r="K13820" s="83" t="str">
        <f>IFERROR(IFERROR(VLOOKUP(I13820,'DE-PARA'!B:D,3,0),VLOOKUP(I13820,'DE-PARA'!C:D,2,0)),"NÃO ENCONTRADO")</f>
        <v>Materiais</v>
      </c>
      <c r="L13820" s="50" t="str">
        <f>VLOOKUP(K13820,'Base -Receita-Despesa'!$B:$AS,1,FALSE)</f>
        <v>Materiais</v>
      </c>
    </row>
    <row r="13821" spans="1:12" x14ac:dyDescent="0.3">
      <c r="A13821" s="82" t="str">
        <f t="shared" si="432"/>
        <v>2019</v>
      </c>
      <c r="B13821" s="260" t="s">
        <v>2228</v>
      </c>
      <c r="C13821" s="261" t="s">
        <v>138</v>
      </c>
      <c r="D13821" s="74" t="str">
        <f t="shared" si="431"/>
        <v>jun/2019</v>
      </c>
      <c r="E13821" s="264">
        <v>43620</v>
      </c>
      <c r="F13821" s="260" t="s">
        <v>4517</v>
      </c>
      <c r="G13821" s="260" t="s">
        <v>2229</v>
      </c>
      <c r="H13821" s="265" t="s">
        <v>4569</v>
      </c>
      <c r="I13821" s="265" t="s">
        <v>2209</v>
      </c>
      <c r="J13821" s="265">
        <v>-132.6</v>
      </c>
      <c r="K13821" s="83" t="str">
        <f>IFERROR(IFERROR(VLOOKUP(I13821,'DE-PARA'!B:D,3,0),VLOOKUP(I13821,'DE-PARA'!C:D,2,0)),"NÃO ENCONTRADO")</f>
        <v>Despesas com Viagens</v>
      </c>
      <c r="L13821" s="50" t="str">
        <f>VLOOKUP(K13821,'Base -Receita-Despesa'!$B:$AS,1,FALSE)</f>
        <v>Despesas com Viagens</v>
      </c>
    </row>
    <row r="13822" spans="1:12" x14ac:dyDescent="0.3">
      <c r="A13822" s="82" t="str">
        <f t="shared" si="432"/>
        <v>2019</v>
      </c>
      <c r="B13822" s="260" t="s">
        <v>2228</v>
      </c>
      <c r="C13822" s="261" t="s">
        <v>138</v>
      </c>
      <c r="D13822" s="74" t="str">
        <f t="shared" si="431"/>
        <v>jun/2019</v>
      </c>
      <c r="E13822" s="264">
        <v>43620</v>
      </c>
      <c r="F13822" s="260" t="s">
        <v>4517</v>
      </c>
      <c r="G13822" s="260" t="s">
        <v>2229</v>
      </c>
      <c r="H13822" s="265" t="s">
        <v>4385</v>
      </c>
      <c r="I13822" s="265" t="s">
        <v>2209</v>
      </c>
      <c r="J13822" s="265">
        <v>-160</v>
      </c>
      <c r="K13822" s="83" t="str">
        <f>IFERROR(IFERROR(VLOOKUP(I13822,'DE-PARA'!B:D,3,0),VLOOKUP(I13822,'DE-PARA'!C:D,2,0)),"NÃO ENCONTRADO")</f>
        <v>Despesas com Viagens</v>
      </c>
      <c r="L13822" s="50" t="str">
        <f>VLOOKUP(K13822,'Base -Receita-Despesa'!$B:$AS,1,FALSE)</f>
        <v>Despesas com Viagens</v>
      </c>
    </row>
    <row r="13823" spans="1:12" x14ac:dyDescent="0.3">
      <c r="A13823" s="82" t="str">
        <f t="shared" si="432"/>
        <v>2019</v>
      </c>
      <c r="B13823" s="260" t="s">
        <v>2228</v>
      </c>
      <c r="C13823" s="261" t="s">
        <v>138</v>
      </c>
      <c r="D13823" s="74" t="str">
        <f t="shared" si="431"/>
        <v>jun/2019</v>
      </c>
      <c r="E13823" s="264">
        <v>43620</v>
      </c>
      <c r="F13823" s="260" t="s">
        <v>1070</v>
      </c>
      <c r="G13823" s="260" t="s">
        <v>2229</v>
      </c>
      <c r="H13823" s="265" t="s">
        <v>1071</v>
      </c>
      <c r="I13823" s="265" t="s">
        <v>2237</v>
      </c>
      <c r="J13823" s="266">
        <v>273788.25</v>
      </c>
      <c r="K13823" s="83" t="str">
        <f>IFERROR(IFERROR(VLOOKUP(I13823,'DE-PARA'!B:D,3,0),VLOOKUP(I13823,'DE-PARA'!C:D,2,0)),"NÃO ENCONTRADO")</f>
        <v>Entrada Conta Aplicação (+)</v>
      </c>
      <c r="L13823" s="50" t="str">
        <f>VLOOKUP(K13823,'Base -Receita-Despesa'!$B:$AS,1,FALSE)</f>
        <v>ENTRADA CONTA APLICAÇÃO (+)</v>
      </c>
    </row>
    <row r="13824" spans="1:12" x14ac:dyDescent="0.3">
      <c r="A13824" s="82" t="str">
        <f t="shared" si="432"/>
        <v>2019</v>
      </c>
      <c r="B13824" s="260" t="s">
        <v>2228</v>
      </c>
      <c r="C13824" s="261" t="s">
        <v>138</v>
      </c>
      <c r="D13824" s="74" t="str">
        <f t="shared" si="431"/>
        <v>jun/2019</v>
      </c>
      <c r="E13824" s="264">
        <v>43620</v>
      </c>
      <c r="F13824" s="260">
        <v>280895</v>
      </c>
      <c r="G13824" s="260" t="s">
        <v>2229</v>
      </c>
      <c r="H13824" s="269" t="s">
        <v>4471</v>
      </c>
      <c r="I13824" s="265" t="s">
        <v>2182</v>
      </c>
      <c r="J13824" s="265">
        <v>-342.26</v>
      </c>
      <c r="K13824" s="83" t="str">
        <f>IFERROR(IFERROR(VLOOKUP(I13824,'DE-PARA'!B:D,3,0),VLOOKUP(I13824,'DE-PARA'!C:D,2,0)),"NÃO ENCONTRADO")</f>
        <v>Materiais</v>
      </c>
      <c r="L13824" s="50" t="str">
        <f>VLOOKUP(K13824,'Base -Receita-Despesa'!$B:$AS,1,FALSE)</f>
        <v>Materiais</v>
      </c>
    </row>
    <row r="13825" spans="1:12" x14ac:dyDescent="0.3">
      <c r="A13825" s="82" t="str">
        <f t="shared" si="432"/>
        <v>2019</v>
      </c>
      <c r="B13825" s="260" t="s">
        <v>2228</v>
      </c>
      <c r="C13825" s="261" t="s">
        <v>138</v>
      </c>
      <c r="D13825" s="74" t="str">
        <f t="shared" si="431"/>
        <v>jun/2019</v>
      </c>
      <c r="E13825" s="264">
        <v>43620</v>
      </c>
      <c r="F13825" s="260">
        <v>280895</v>
      </c>
      <c r="G13825" s="260" t="s">
        <v>2229</v>
      </c>
      <c r="H13825" s="269" t="s">
        <v>4471</v>
      </c>
      <c r="I13825" s="265" t="s">
        <v>562</v>
      </c>
      <c r="J13825" s="265">
        <v>-1.37</v>
      </c>
      <c r="K13825" s="83" t="str">
        <f>IFERROR(IFERROR(VLOOKUP(I13825,'DE-PARA'!B:D,3,0),VLOOKUP(I13825,'DE-PARA'!C:D,2,0)),"NÃO ENCONTRADO")</f>
        <v>Outras Saídas</v>
      </c>
      <c r="L13825" s="50" t="str">
        <f>VLOOKUP(K13825,'Base -Receita-Despesa'!$B:$AS,1,FALSE)</f>
        <v>Outras Saídas</v>
      </c>
    </row>
    <row r="13826" spans="1:12" x14ac:dyDescent="0.3">
      <c r="A13826" s="82" t="str">
        <f t="shared" si="432"/>
        <v>2019</v>
      </c>
      <c r="B13826" s="260" t="s">
        <v>2228</v>
      </c>
      <c r="C13826" s="261" t="s">
        <v>138</v>
      </c>
      <c r="D13826" s="74" t="str">
        <f t="shared" si="431"/>
        <v>jun/2019</v>
      </c>
      <c r="E13826" s="264">
        <v>43620</v>
      </c>
      <c r="F13826" s="260">
        <v>280555</v>
      </c>
      <c r="G13826" s="260" t="s">
        <v>2229</v>
      </c>
      <c r="H13826" s="269" t="s">
        <v>4471</v>
      </c>
      <c r="I13826" s="265" t="s">
        <v>2181</v>
      </c>
      <c r="J13826" s="265">
        <v>-585.28</v>
      </c>
      <c r="K13826" s="83" t="str">
        <f>IFERROR(IFERROR(VLOOKUP(I13826,'DE-PARA'!B:D,3,0),VLOOKUP(I13826,'DE-PARA'!C:D,2,0)),"NÃO ENCONTRADO")</f>
        <v>Materiais</v>
      </c>
      <c r="L13826" s="50" t="str">
        <f>VLOOKUP(K13826,'Base -Receita-Despesa'!$B:$AS,1,FALSE)</f>
        <v>Materiais</v>
      </c>
    </row>
    <row r="13827" spans="1:12" x14ac:dyDescent="0.3">
      <c r="A13827" s="82" t="str">
        <f t="shared" si="432"/>
        <v>2019</v>
      </c>
      <c r="B13827" s="260" t="s">
        <v>2228</v>
      </c>
      <c r="C13827" s="261" t="s">
        <v>138</v>
      </c>
      <c r="D13827" s="74" t="str">
        <f t="shared" si="431"/>
        <v>jun/2019</v>
      </c>
      <c r="E13827" s="264">
        <v>43620</v>
      </c>
      <c r="F13827" s="260">
        <v>280555</v>
      </c>
      <c r="G13827" s="260" t="s">
        <v>2229</v>
      </c>
      <c r="H13827" s="269" t="s">
        <v>4471</v>
      </c>
      <c r="I13827" s="265" t="s">
        <v>562</v>
      </c>
      <c r="J13827" s="265">
        <v>-4.29</v>
      </c>
      <c r="K13827" s="83" t="str">
        <f>IFERROR(IFERROR(VLOOKUP(I13827,'DE-PARA'!B:D,3,0),VLOOKUP(I13827,'DE-PARA'!C:D,2,0)),"NÃO ENCONTRADO")</f>
        <v>Outras Saídas</v>
      </c>
      <c r="L13827" s="50" t="str">
        <f>VLOOKUP(K13827,'Base -Receita-Despesa'!$B:$AS,1,FALSE)</f>
        <v>Outras Saídas</v>
      </c>
    </row>
    <row r="13828" spans="1:12" x14ac:dyDescent="0.3">
      <c r="A13828" s="82" t="str">
        <f t="shared" si="432"/>
        <v>2019</v>
      </c>
      <c r="B13828" s="260" t="s">
        <v>2228</v>
      </c>
      <c r="C13828" s="261" t="s">
        <v>138</v>
      </c>
      <c r="D13828" s="74" t="str">
        <f t="shared" ref="D13828:D13891" si="433">TEXT(E13828,"mmm/aaaa")</f>
        <v>jun/2019</v>
      </c>
      <c r="E13828" s="264">
        <v>43620</v>
      </c>
      <c r="F13828" s="260">
        <v>280554</v>
      </c>
      <c r="G13828" s="260" t="s">
        <v>2229</v>
      </c>
      <c r="H13828" s="269" t="s">
        <v>4471</v>
      </c>
      <c r="I13828" s="265" t="s">
        <v>2181</v>
      </c>
      <c r="J13828" s="265">
        <v>-270</v>
      </c>
      <c r="K13828" s="83" t="str">
        <f>IFERROR(IFERROR(VLOOKUP(I13828,'DE-PARA'!B:D,3,0),VLOOKUP(I13828,'DE-PARA'!C:D,2,0)),"NÃO ENCONTRADO")</f>
        <v>Materiais</v>
      </c>
      <c r="L13828" s="50" t="str">
        <f>VLOOKUP(K13828,'Base -Receita-Despesa'!$B:$AS,1,FALSE)</f>
        <v>Materiais</v>
      </c>
    </row>
    <row r="13829" spans="1:12" x14ac:dyDescent="0.3">
      <c r="A13829" s="82" t="str">
        <f t="shared" si="432"/>
        <v>2019</v>
      </c>
      <c r="B13829" s="260" t="s">
        <v>2228</v>
      </c>
      <c r="C13829" s="261" t="s">
        <v>138</v>
      </c>
      <c r="D13829" s="74" t="str">
        <f t="shared" si="433"/>
        <v>jun/2019</v>
      </c>
      <c r="E13829" s="264">
        <v>43620</v>
      </c>
      <c r="F13829" s="260">
        <v>280554</v>
      </c>
      <c r="G13829" s="260" t="s">
        <v>2229</v>
      </c>
      <c r="H13829" s="269" t="s">
        <v>4471</v>
      </c>
      <c r="I13829" s="265" t="s">
        <v>562</v>
      </c>
      <c r="J13829" s="265">
        <v>-1.98</v>
      </c>
      <c r="K13829" s="83" t="str">
        <f>IFERROR(IFERROR(VLOOKUP(I13829,'DE-PARA'!B:D,3,0),VLOOKUP(I13829,'DE-PARA'!C:D,2,0)),"NÃO ENCONTRADO")</f>
        <v>Outras Saídas</v>
      </c>
      <c r="L13829" s="50" t="str">
        <f>VLOOKUP(K13829,'Base -Receita-Despesa'!$B:$AS,1,FALSE)</f>
        <v>Outras Saídas</v>
      </c>
    </row>
    <row r="13830" spans="1:12" x14ac:dyDescent="0.3">
      <c r="A13830" s="82" t="str">
        <f t="shared" si="432"/>
        <v>2019</v>
      </c>
      <c r="B13830" s="260" t="s">
        <v>2228</v>
      </c>
      <c r="C13830" s="261" t="s">
        <v>138</v>
      </c>
      <c r="D13830" s="74" t="str">
        <f t="shared" si="433"/>
        <v>jun/2019</v>
      </c>
      <c r="E13830" s="264">
        <v>43620</v>
      </c>
      <c r="F13830" s="260">
        <v>279714</v>
      </c>
      <c r="G13830" s="260" t="s">
        <v>2324</v>
      </c>
      <c r="H13830" s="269" t="s">
        <v>4471</v>
      </c>
      <c r="I13830" s="265" t="s">
        <v>2181</v>
      </c>
      <c r="J13830" s="266">
        <v>-4493.6499999999996</v>
      </c>
      <c r="K13830" s="83" t="str">
        <f>IFERROR(IFERROR(VLOOKUP(I13830,'DE-PARA'!B:D,3,0),VLOOKUP(I13830,'DE-PARA'!C:D,2,0)),"NÃO ENCONTRADO")</f>
        <v>Materiais</v>
      </c>
      <c r="L13830" s="50" t="str">
        <f>VLOOKUP(K13830,'Base -Receita-Despesa'!$B:$AS,1,FALSE)</f>
        <v>Materiais</v>
      </c>
    </row>
    <row r="13831" spans="1:12" x14ac:dyDescent="0.3">
      <c r="A13831" s="82" t="str">
        <f t="shared" si="432"/>
        <v>2019</v>
      </c>
      <c r="B13831" s="260" t="s">
        <v>2228</v>
      </c>
      <c r="C13831" s="261" t="s">
        <v>138</v>
      </c>
      <c r="D13831" s="74" t="str">
        <f t="shared" si="433"/>
        <v>jun/2019</v>
      </c>
      <c r="E13831" s="264">
        <v>43620</v>
      </c>
      <c r="F13831" s="260">
        <v>279714</v>
      </c>
      <c r="G13831" s="260" t="s">
        <v>2324</v>
      </c>
      <c r="H13831" s="269" t="s">
        <v>4471</v>
      </c>
      <c r="I13831" s="265" t="s">
        <v>562</v>
      </c>
      <c r="J13831" s="265">
        <v>-26.96</v>
      </c>
      <c r="K13831" s="83" t="str">
        <f>IFERROR(IFERROR(VLOOKUP(I13831,'DE-PARA'!B:D,3,0),VLOOKUP(I13831,'DE-PARA'!C:D,2,0)),"NÃO ENCONTRADO")</f>
        <v>Outras Saídas</v>
      </c>
      <c r="L13831" s="50" t="str">
        <f>VLOOKUP(K13831,'Base -Receita-Despesa'!$B:$AS,1,FALSE)</f>
        <v>Outras Saídas</v>
      </c>
    </row>
    <row r="13832" spans="1:12" x14ac:dyDescent="0.3">
      <c r="A13832" s="82" t="str">
        <f t="shared" si="432"/>
        <v>2019</v>
      </c>
      <c r="B13832" s="260" t="s">
        <v>2228</v>
      </c>
      <c r="C13832" s="261" t="s">
        <v>138</v>
      </c>
      <c r="D13832" s="74" t="str">
        <f t="shared" si="433"/>
        <v>jun/2019</v>
      </c>
      <c r="E13832" s="264">
        <v>43620</v>
      </c>
      <c r="F13832" s="260">
        <v>279717</v>
      </c>
      <c r="G13832" s="260" t="s">
        <v>2324</v>
      </c>
      <c r="H13832" s="269" t="s">
        <v>4471</v>
      </c>
      <c r="I13832" s="265" t="s">
        <v>2182</v>
      </c>
      <c r="J13832" s="266">
        <v>-1355.43</v>
      </c>
      <c r="K13832" s="83" t="str">
        <f>IFERROR(IFERROR(VLOOKUP(I13832,'DE-PARA'!B:D,3,0),VLOOKUP(I13832,'DE-PARA'!C:D,2,0)),"NÃO ENCONTRADO")</f>
        <v>Materiais</v>
      </c>
      <c r="L13832" s="50" t="str">
        <f>VLOOKUP(K13832,'Base -Receita-Despesa'!$B:$AS,1,FALSE)</f>
        <v>Materiais</v>
      </c>
    </row>
    <row r="13833" spans="1:12" x14ac:dyDescent="0.3">
      <c r="A13833" s="82" t="str">
        <f t="shared" si="432"/>
        <v>2019</v>
      </c>
      <c r="B13833" s="260" t="s">
        <v>2228</v>
      </c>
      <c r="C13833" s="261" t="s">
        <v>138</v>
      </c>
      <c r="D13833" s="74" t="str">
        <f t="shared" si="433"/>
        <v>jun/2019</v>
      </c>
      <c r="E13833" s="264">
        <v>43620</v>
      </c>
      <c r="F13833" s="260">
        <v>279717</v>
      </c>
      <c r="G13833" s="260" t="s">
        <v>2324</v>
      </c>
      <c r="H13833" s="269" t="s">
        <v>4471</v>
      </c>
      <c r="I13833" s="265" t="s">
        <v>562</v>
      </c>
      <c r="J13833" s="265">
        <v>-8.1300000000000008</v>
      </c>
      <c r="K13833" s="83" t="str">
        <f>IFERROR(IFERROR(VLOOKUP(I13833,'DE-PARA'!B:D,3,0),VLOOKUP(I13833,'DE-PARA'!C:D,2,0)),"NÃO ENCONTRADO")</f>
        <v>Outras Saídas</v>
      </c>
      <c r="L13833" s="50" t="str">
        <f>VLOOKUP(K13833,'Base -Receita-Despesa'!$B:$AS,1,FALSE)</f>
        <v>Outras Saídas</v>
      </c>
    </row>
    <row r="13834" spans="1:12" x14ac:dyDescent="0.3">
      <c r="A13834" s="82" t="str">
        <f t="shared" si="432"/>
        <v>2019</v>
      </c>
      <c r="B13834" s="260" t="s">
        <v>2228</v>
      </c>
      <c r="C13834" s="261" t="s">
        <v>138</v>
      </c>
      <c r="D13834" s="74" t="str">
        <f t="shared" si="433"/>
        <v>jun/2019</v>
      </c>
      <c r="E13834" s="264">
        <v>43620</v>
      </c>
      <c r="F13834" s="260">
        <v>279715</v>
      </c>
      <c r="G13834" s="260" t="s">
        <v>2324</v>
      </c>
      <c r="H13834" s="269" t="s">
        <v>4471</v>
      </c>
      <c r="I13834" s="265" t="s">
        <v>2181</v>
      </c>
      <c r="J13834" s="266">
        <v>-1903.78</v>
      </c>
      <c r="K13834" s="83" t="str">
        <f>IFERROR(IFERROR(VLOOKUP(I13834,'DE-PARA'!B:D,3,0),VLOOKUP(I13834,'DE-PARA'!C:D,2,0)),"NÃO ENCONTRADO")</f>
        <v>Materiais</v>
      </c>
      <c r="L13834" s="50" t="str">
        <f>VLOOKUP(K13834,'Base -Receita-Despesa'!$B:$AS,1,FALSE)</f>
        <v>Materiais</v>
      </c>
    </row>
    <row r="13835" spans="1:12" x14ac:dyDescent="0.3">
      <c r="A13835" s="82" t="str">
        <f t="shared" si="432"/>
        <v>2019</v>
      </c>
      <c r="B13835" s="260" t="s">
        <v>2228</v>
      </c>
      <c r="C13835" s="261" t="s">
        <v>138</v>
      </c>
      <c r="D13835" s="74" t="str">
        <f t="shared" si="433"/>
        <v>jun/2019</v>
      </c>
      <c r="E13835" s="264">
        <v>43620</v>
      </c>
      <c r="F13835" s="260">
        <v>279715</v>
      </c>
      <c r="G13835" s="260" t="s">
        <v>2324</v>
      </c>
      <c r="H13835" s="269" t="s">
        <v>4471</v>
      </c>
      <c r="I13835" s="265" t="s">
        <v>562</v>
      </c>
      <c r="J13835" s="265">
        <v>-11.42</v>
      </c>
      <c r="K13835" s="83" t="str">
        <f>IFERROR(IFERROR(VLOOKUP(I13835,'DE-PARA'!B:D,3,0),VLOOKUP(I13835,'DE-PARA'!C:D,2,0)),"NÃO ENCONTRADO")</f>
        <v>Outras Saídas</v>
      </c>
      <c r="L13835" s="50" t="str">
        <f>VLOOKUP(K13835,'Base -Receita-Despesa'!$B:$AS,1,FALSE)</f>
        <v>Outras Saídas</v>
      </c>
    </row>
    <row r="13836" spans="1:12" x14ac:dyDescent="0.3">
      <c r="A13836" s="82" t="str">
        <f t="shared" si="432"/>
        <v>2019</v>
      </c>
      <c r="B13836" s="260" t="s">
        <v>2228</v>
      </c>
      <c r="C13836" s="261" t="s">
        <v>138</v>
      </c>
      <c r="D13836" s="74" t="str">
        <f t="shared" si="433"/>
        <v>jun/2019</v>
      </c>
      <c r="E13836" s="264">
        <v>43620</v>
      </c>
      <c r="F13836" s="260">
        <v>279716</v>
      </c>
      <c r="G13836" s="260" t="s">
        <v>2229</v>
      </c>
      <c r="H13836" s="269" t="s">
        <v>4471</v>
      </c>
      <c r="I13836" s="265" t="s">
        <v>2182</v>
      </c>
      <c r="J13836" s="265">
        <v>-163.19999999999999</v>
      </c>
      <c r="K13836" s="83" t="str">
        <f>IFERROR(IFERROR(VLOOKUP(I13836,'DE-PARA'!B:D,3,0),VLOOKUP(I13836,'DE-PARA'!C:D,2,0)),"NÃO ENCONTRADO")</f>
        <v>Materiais</v>
      </c>
      <c r="L13836" s="50" t="str">
        <f>VLOOKUP(K13836,'Base -Receita-Despesa'!$B:$AS,1,FALSE)</f>
        <v>Materiais</v>
      </c>
    </row>
    <row r="13837" spans="1:12" x14ac:dyDescent="0.3">
      <c r="A13837" s="82" t="str">
        <f t="shared" si="432"/>
        <v>2019</v>
      </c>
      <c r="B13837" s="260" t="s">
        <v>2228</v>
      </c>
      <c r="C13837" s="261" t="s">
        <v>138</v>
      </c>
      <c r="D13837" s="74" t="str">
        <f t="shared" si="433"/>
        <v>jun/2019</v>
      </c>
      <c r="E13837" s="264">
        <v>43620</v>
      </c>
      <c r="F13837" s="260">
        <v>279716</v>
      </c>
      <c r="G13837" s="260" t="s">
        <v>2229</v>
      </c>
      <c r="H13837" s="269" t="s">
        <v>4471</v>
      </c>
      <c r="I13837" s="265" t="s">
        <v>562</v>
      </c>
      <c r="J13837" s="265">
        <v>-0.98</v>
      </c>
      <c r="K13837" s="83" t="str">
        <f>IFERROR(IFERROR(VLOOKUP(I13837,'DE-PARA'!B:D,3,0),VLOOKUP(I13837,'DE-PARA'!C:D,2,0)),"NÃO ENCONTRADO")</f>
        <v>Outras Saídas</v>
      </c>
      <c r="L13837" s="50" t="str">
        <f>VLOOKUP(K13837,'Base -Receita-Despesa'!$B:$AS,1,FALSE)</f>
        <v>Outras Saídas</v>
      </c>
    </row>
    <row r="13838" spans="1:12" x14ac:dyDescent="0.3">
      <c r="A13838" s="82" t="str">
        <f t="shared" si="432"/>
        <v>2019</v>
      </c>
      <c r="B13838" s="260" t="s">
        <v>2228</v>
      </c>
      <c r="C13838" s="261" t="s">
        <v>138</v>
      </c>
      <c r="D13838" s="74" t="str">
        <f t="shared" si="433"/>
        <v>jun/2019</v>
      </c>
      <c r="E13838" s="264">
        <v>43620</v>
      </c>
      <c r="F13838" s="260">
        <v>280256</v>
      </c>
      <c r="G13838" s="260" t="s">
        <v>2330</v>
      </c>
      <c r="H13838" s="269" t="s">
        <v>4471</v>
      </c>
      <c r="I13838" s="265" t="s">
        <v>2181</v>
      </c>
      <c r="J13838" s="265">
        <v>-998.93</v>
      </c>
      <c r="K13838" s="83" t="str">
        <f>IFERROR(IFERROR(VLOOKUP(I13838,'DE-PARA'!B:D,3,0),VLOOKUP(I13838,'DE-PARA'!C:D,2,0)),"NÃO ENCONTRADO")</f>
        <v>Materiais</v>
      </c>
      <c r="L13838" s="50" t="str">
        <f>VLOOKUP(K13838,'Base -Receita-Despesa'!$B:$AS,1,FALSE)</f>
        <v>Materiais</v>
      </c>
    </row>
    <row r="13839" spans="1:12" x14ac:dyDescent="0.3">
      <c r="A13839" s="82" t="str">
        <f t="shared" si="432"/>
        <v>2019</v>
      </c>
      <c r="B13839" s="260" t="s">
        <v>2228</v>
      </c>
      <c r="C13839" s="261" t="s">
        <v>138</v>
      </c>
      <c r="D13839" s="74" t="str">
        <f t="shared" si="433"/>
        <v>jun/2019</v>
      </c>
      <c r="E13839" s="264">
        <v>43620</v>
      </c>
      <c r="F13839" s="260">
        <v>280256</v>
      </c>
      <c r="G13839" s="260" t="s">
        <v>2330</v>
      </c>
      <c r="H13839" s="269" t="s">
        <v>4471</v>
      </c>
      <c r="I13839" s="265" t="s">
        <v>562</v>
      </c>
      <c r="J13839" s="265">
        <v>-1.33</v>
      </c>
      <c r="K13839" s="83" t="str">
        <f>IFERROR(IFERROR(VLOOKUP(I13839,'DE-PARA'!B:D,3,0),VLOOKUP(I13839,'DE-PARA'!C:D,2,0)),"NÃO ENCONTRADO")</f>
        <v>Outras Saídas</v>
      </c>
      <c r="L13839" s="50" t="str">
        <f>VLOOKUP(K13839,'Base -Receita-Despesa'!$B:$AS,1,FALSE)</f>
        <v>Outras Saídas</v>
      </c>
    </row>
    <row r="13840" spans="1:12" x14ac:dyDescent="0.3">
      <c r="A13840" s="82" t="str">
        <f t="shared" si="432"/>
        <v>2019</v>
      </c>
      <c r="B13840" s="260" t="s">
        <v>2228</v>
      </c>
      <c r="C13840" s="261" t="s">
        <v>138</v>
      </c>
      <c r="D13840" s="74" t="str">
        <f t="shared" si="433"/>
        <v>jun/2019</v>
      </c>
      <c r="E13840" s="264">
        <v>43620</v>
      </c>
      <c r="F13840" s="260">
        <v>280256</v>
      </c>
      <c r="G13840" s="260" t="s">
        <v>2324</v>
      </c>
      <c r="H13840" s="269" t="s">
        <v>4471</v>
      </c>
      <c r="I13840" s="265" t="s">
        <v>2181</v>
      </c>
      <c r="J13840" s="265">
        <v>-998.93</v>
      </c>
      <c r="K13840" s="83" t="str">
        <f>IFERROR(IFERROR(VLOOKUP(I13840,'DE-PARA'!B:D,3,0),VLOOKUP(I13840,'DE-PARA'!C:D,2,0)),"NÃO ENCONTRADO")</f>
        <v>Materiais</v>
      </c>
      <c r="L13840" s="50" t="str">
        <f>VLOOKUP(K13840,'Base -Receita-Despesa'!$B:$AS,1,FALSE)</f>
        <v>Materiais</v>
      </c>
    </row>
    <row r="13841" spans="1:12" x14ac:dyDescent="0.3">
      <c r="A13841" s="82" t="str">
        <f t="shared" si="432"/>
        <v>2019</v>
      </c>
      <c r="B13841" s="260" t="s">
        <v>2228</v>
      </c>
      <c r="C13841" s="261" t="s">
        <v>138</v>
      </c>
      <c r="D13841" s="74" t="str">
        <f t="shared" si="433"/>
        <v>jun/2019</v>
      </c>
      <c r="E13841" s="264">
        <v>43620</v>
      </c>
      <c r="F13841" s="260">
        <v>280256</v>
      </c>
      <c r="G13841" s="260" t="s">
        <v>2324</v>
      </c>
      <c r="H13841" s="269" t="s">
        <v>4471</v>
      </c>
      <c r="I13841" s="265" t="s">
        <v>562</v>
      </c>
      <c r="J13841" s="265">
        <v>-11.32</v>
      </c>
      <c r="K13841" s="83" t="str">
        <f>IFERROR(IFERROR(VLOOKUP(I13841,'DE-PARA'!B:D,3,0),VLOOKUP(I13841,'DE-PARA'!C:D,2,0)),"NÃO ENCONTRADO")</f>
        <v>Outras Saídas</v>
      </c>
      <c r="L13841" s="50" t="str">
        <f>VLOOKUP(K13841,'Base -Receita-Despesa'!$B:$AS,1,FALSE)</f>
        <v>Outras Saídas</v>
      </c>
    </row>
    <row r="13842" spans="1:12" x14ac:dyDescent="0.3">
      <c r="A13842" s="82" t="str">
        <f t="shared" si="432"/>
        <v>2019</v>
      </c>
      <c r="B13842" s="260" t="s">
        <v>2228</v>
      </c>
      <c r="C13842" s="261" t="s">
        <v>138</v>
      </c>
      <c r="D13842" s="74" t="str">
        <f t="shared" si="433"/>
        <v>jun/2019</v>
      </c>
      <c r="E13842" s="264">
        <v>43620</v>
      </c>
      <c r="F13842" s="260" t="s">
        <v>4517</v>
      </c>
      <c r="G13842" s="260" t="s">
        <v>2229</v>
      </c>
      <c r="H13842" s="265" t="s">
        <v>4570</v>
      </c>
      <c r="I13842" s="265" t="s">
        <v>2209</v>
      </c>
      <c r="J13842" s="270">
        <v>70</v>
      </c>
      <c r="K13842" s="83" t="str">
        <f>IFERROR(IFERROR(VLOOKUP(I13842,'DE-PARA'!B:D,3,0),VLOOKUP(I13842,'DE-PARA'!C:D,2,0)),"NÃO ENCONTRADO")</f>
        <v>Despesas com Viagens</v>
      </c>
      <c r="L13842" s="50" t="str">
        <f>VLOOKUP(K13842,'Base -Receita-Despesa'!$B:$AS,1,FALSE)</f>
        <v>Despesas com Viagens</v>
      </c>
    </row>
    <row r="13843" spans="1:12" x14ac:dyDescent="0.3">
      <c r="A13843" s="82" t="str">
        <f t="shared" si="432"/>
        <v>2019</v>
      </c>
      <c r="B13843" s="260" t="s">
        <v>2228</v>
      </c>
      <c r="C13843" s="261" t="s">
        <v>138</v>
      </c>
      <c r="D13843" s="74" t="str">
        <f t="shared" si="433"/>
        <v>jun/2019</v>
      </c>
      <c r="E13843" s="264">
        <v>43620</v>
      </c>
      <c r="F13843" s="260" t="s">
        <v>4517</v>
      </c>
      <c r="G13843" s="260" t="s">
        <v>2229</v>
      </c>
      <c r="H13843" s="265" t="s">
        <v>4570</v>
      </c>
      <c r="I13843" s="265" t="s">
        <v>2209</v>
      </c>
      <c r="J13843" s="270">
        <v>-70</v>
      </c>
      <c r="K13843" s="83" t="str">
        <f>IFERROR(IFERROR(VLOOKUP(I13843,'DE-PARA'!B:D,3,0),VLOOKUP(I13843,'DE-PARA'!C:D,2,0)),"NÃO ENCONTRADO")</f>
        <v>Despesas com Viagens</v>
      </c>
      <c r="L13843" s="50" t="str">
        <f>VLOOKUP(K13843,'Base -Receita-Despesa'!$B:$AS,1,FALSE)</f>
        <v>Despesas com Viagens</v>
      </c>
    </row>
    <row r="13844" spans="1:12" x14ac:dyDescent="0.3">
      <c r="A13844" s="82" t="str">
        <f t="shared" si="432"/>
        <v>2019</v>
      </c>
      <c r="B13844" s="260" t="s">
        <v>2228</v>
      </c>
      <c r="C13844" s="261" t="s">
        <v>138</v>
      </c>
      <c r="D13844" s="74" t="str">
        <f t="shared" si="433"/>
        <v>jun/2019</v>
      </c>
      <c r="E13844" s="264">
        <v>43620</v>
      </c>
      <c r="F13844" s="260" t="s">
        <v>1261</v>
      </c>
      <c r="G13844" s="260" t="s">
        <v>2229</v>
      </c>
      <c r="H13844" s="265" t="s">
        <v>2250</v>
      </c>
      <c r="I13844" s="265" t="s">
        <v>135</v>
      </c>
      <c r="J13844" s="265">
        <v>-9.5</v>
      </c>
      <c r="K13844" s="83" t="str">
        <f>IFERROR(IFERROR(VLOOKUP(I13844,'DE-PARA'!B:D,3,0),VLOOKUP(I13844,'DE-PARA'!C:D,2,0)),"NÃO ENCONTRADO")</f>
        <v>Outras Saídas</v>
      </c>
      <c r="L13844" s="50" t="str">
        <f>VLOOKUP(K13844,'Base -Receita-Despesa'!$B:$AS,1,FALSE)</f>
        <v>Outras Saídas</v>
      </c>
    </row>
    <row r="13845" spans="1:12" x14ac:dyDescent="0.3">
      <c r="A13845" s="82" t="str">
        <f t="shared" si="432"/>
        <v>2019</v>
      </c>
      <c r="B13845" s="260" t="s">
        <v>2228</v>
      </c>
      <c r="C13845" s="261" t="s">
        <v>138</v>
      </c>
      <c r="D13845" s="74" t="str">
        <f t="shared" si="433"/>
        <v>jun/2019</v>
      </c>
      <c r="E13845" s="264">
        <v>43620</v>
      </c>
      <c r="F13845" s="260" t="s">
        <v>1261</v>
      </c>
      <c r="G13845" s="260" t="s">
        <v>2229</v>
      </c>
      <c r="H13845" s="265" t="s">
        <v>2250</v>
      </c>
      <c r="I13845" s="265" t="s">
        <v>135</v>
      </c>
      <c r="J13845" s="265">
        <v>-9.5</v>
      </c>
      <c r="K13845" s="83" t="str">
        <f>IFERROR(IFERROR(VLOOKUP(I13845,'DE-PARA'!B:D,3,0),VLOOKUP(I13845,'DE-PARA'!C:D,2,0)),"NÃO ENCONTRADO")</f>
        <v>Outras Saídas</v>
      </c>
      <c r="L13845" s="50" t="str">
        <f>VLOOKUP(K13845,'Base -Receita-Despesa'!$B:$AS,1,FALSE)</f>
        <v>Outras Saídas</v>
      </c>
    </row>
    <row r="13846" spans="1:12" x14ac:dyDescent="0.3">
      <c r="A13846" s="82" t="str">
        <f t="shared" si="432"/>
        <v>2019</v>
      </c>
      <c r="B13846" s="260" t="s">
        <v>2228</v>
      </c>
      <c r="C13846" s="261" t="s">
        <v>138</v>
      </c>
      <c r="D13846" s="74" t="str">
        <f t="shared" si="433"/>
        <v>jun/2019</v>
      </c>
      <c r="E13846" s="264">
        <v>43620</v>
      </c>
      <c r="F13846" s="260" t="s">
        <v>1261</v>
      </c>
      <c r="G13846" s="260" t="s">
        <v>2229</v>
      </c>
      <c r="H13846" s="265" t="s">
        <v>2250</v>
      </c>
      <c r="I13846" s="265" t="s">
        <v>135</v>
      </c>
      <c r="J13846" s="265">
        <v>-9.5</v>
      </c>
      <c r="K13846" s="83" t="str">
        <f>IFERROR(IFERROR(VLOOKUP(I13846,'DE-PARA'!B:D,3,0),VLOOKUP(I13846,'DE-PARA'!C:D,2,0)),"NÃO ENCONTRADO")</f>
        <v>Outras Saídas</v>
      </c>
      <c r="L13846" s="50" t="str">
        <f>VLOOKUP(K13846,'Base -Receita-Despesa'!$B:$AS,1,FALSE)</f>
        <v>Outras Saídas</v>
      </c>
    </row>
    <row r="13847" spans="1:12" x14ac:dyDescent="0.3">
      <c r="A13847" s="82" t="str">
        <f t="shared" si="432"/>
        <v>2019</v>
      </c>
      <c r="B13847" s="260" t="s">
        <v>2228</v>
      </c>
      <c r="C13847" s="261" t="s">
        <v>138</v>
      </c>
      <c r="D13847" s="74" t="str">
        <f t="shared" si="433"/>
        <v>jun/2019</v>
      </c>
      <c r="E13847" s="264">
        <v>43620</v>
      </c>
      <c r="F13847" s="260" t="s">
        <v>1261</v>
      </c>
      <c r="G13847" s="260" t="s">
        <v>2229</v>
      </c>
      <c r="H13847" s="265" t="s">
        <v>2250</v>
      </c>
      <c r="I13847" s="265" t="s">
        <v>135</v>
      </c>
      <c r="J13847" s="265">
        <v>-9.5</v>
      </c>
      <c r="K13847" s="83" t="str">
        <f>IFERROR(IFERROR(VLOOKUP(I13847,'DE-PARA'!B:D,3,0),VLOOKUP(I13847,'DE-PARA'!C:D,2,0)),"NÃO ENCONTRADO")</f>
        <v>Outras Saídas</v>
      </c>
      <c r="L13847" s="50" t="str">
        <f>VLOOKUP(K13847,'Base -Receita-Despesa'!$B:$AS,1,FALSE)</f>
        <v>Outras Saídas</v>
      </c>
    </row>
    <row r="13848" spans="1:12" x14ac:dyDescent="0.3">
      <c r="A13848" s="82" t="str">
        <f t="shared" si="432"/>
        <v>2019</v>
      </c>
      <c r="B13848" s="260" t="s">
        <v>2228</v>
      </c>
      <c r="C13848" s="261" t="s">
        <v>138</v>
      </c>
      <c r="D13848" s="74" t="str">
        <f t="shared" si="433"/>
        <v>jun/2019</v>
      </c>
      <c r="E13848" s="264">
        <v>43620</v>
      </c>
      <c r="F13848" s="260" t="s">
        <v>1261</v>
      </c>
      <c r="G13848" s="260" t="s">
        <v>2229</v>
      </c>
      <c r="H13848" s="265" t="s">
        <v>2250</v>
      </c>
      <c r="I13848" s="265" t="s">
        <v>135</v>
      </c>
      <c r="J13848" s="265">
        <v>-9.5</v>
      </c>
      <c r="K13848" s="83" t="str">
        <f>IFERROR(IFERROR(VLOOKUP(I13848,'DE-PARA'!B:D,3,0),VLOOKUP(I13848,'DE-PARA'!C:D,2,0)),"NÃO ENCONTRADO")</f>
        <v>Outras Saídas</v>
      </c>
      <c r="L13848" s="50" t="str">
        <f>VLOOKUP(K13848,'Base -Receita-Despesa'!$B:$AS,1,FALSE)</f>
        <v>Outras Saídas</v>
      </c>
    </row>
    <row r="13849" spans="1:12" x14ac:dyDescent="0.3">
      <c r="A13849" s="82" t="str">
        <f t="shared" si="432"/>
        <v>2019</v>
      </c>
      <c r="B13849" s="260" t="s">
        <v>2228</v>
      </c>
      <c r="C13849" s="261" t="s">
        <v>138</v>
      </c>
      <c r="D13849" s="74" t="str">
        <f t="shared" si="433"/>
        <v>jun/2019</v>
      </c>
      <c r="E13849" s="264">
        <v>43620</v>
      </c>
      <c r="F13849" s="260" t="s">
        <v>1261</v>
      </c>
      <c r="G13849" s="260" t="s">
        <v>2229</v>
      </c>
      <c r="H13849" s="265" t="s">
        <v>2250</v>
      </c>
      <c r="I13849" s="265" t="s">
        <v>135</v>
      </c>
      <c r="J13849" s="265">
        <v>-9.5</v>
      </c>
      <c r="K13849" s="83" t="str">
        <f>IFERROR(IFERROR(VLOOKUP(I13849,'DE-PARA'!B:D,3,0),VLOOKUP(I13849,'DE-PARA'!C:D,2,0)),"NÃO ENCONTRADO")</f>
        <v>Outras Saídas</v>
      </c>
      <c r="L13849" s="50" t="str">
        <f>VLOOKUP(K13849,'Base -Receita-Despesa'!$B:$AS,1,FALSE)</f>
        <v>Outras Saídas</v>
      </c>
    </row>
    <row r="13850" spans="1:12" x14ac:dyDescent="0.3">
      <c r="A13850" s="82" t="str">
        <f t="shared" si="432"/>
        <v>2019</v>
      </c>
      <c r="B13850" s="260" t="s">
        <v>2228</v>
      </c>
      <c r="C13850" s="261" t="s">
        <v>138</v>
      </c>
      <c r="D13850" s="74" t="str">
        <f t="shared" si="433"/>
        <v>jun/2019</v>
      </c>
      <c r="E13850" s="264">
        <v>43620</v>
      </c>
      <c r="F13850" s="260" t="s">
        <v>1261</v>
      </c>
      <c r="G13850" s="260" t="s">
        <v>2229</v>
      </c>
      <c r="H13850" s="265" t="s">
        <v>2250</v>
      </c>
      <c r="I13850" s="265" t="s">
        <v>135</v>
      </c>
      <c r="J13850" s="265">
        <v>-9.5</v>
      </c>
      <c r="K13850" s="83" t="str">
        <f>IFERROR(IFERROR(VLOOKUP(I13850,'DE-PARA'!B:D,3,0),VLOOKUP(I13850,'DE-PARA'!C:D,2,0)),"NÃO ENCONTRADO")</f>
        <v>Outras Saídas</v>
      </c>
      <c r="L13850" s="50" t="str">
        <f>VLOOKUP(K13850,'Base -Receita-Despesa'!$B:$AS,1,FALSE)</f>
        <v>Outras Saídas</v>
      </c>
    </row>
    <row r="13851" spans="1:12" x14ac:dyDescent="0.3">
      <c r="A13851" s="82" t="str">
        <f t="shared" si="432"/>
        <v>2019</v>
      </c>
      <c r="B13851" s="260" t="s">
        <v>2228</v>
      </c>
      <c r="C13851" s="261" t="s">
        <v>138</v>
      </c>
      <c r="D13851" s="74" t="str">
        <f t="shared" si="433"/>
        <v>jun/2019</v>
      </c>
      <c r="E13851" s="264">
        <v>43620</v>
      </c>
      <c r="F13851" s="260" t="s">
        <v>1261</v>
      </c>
      <c r="G13851" s="260" t="s">
        <v>2229</v>
      </c>
      <c r="H13851" s="265" t="s">
        <v>2250</v>
      </c>
      <c r="I13851" s="265" t="s">
        <v>135</v>
      </c>
      <c r="J13851" s="265">
        <v>-9.5</v>
      </c>
      <c r="K13851" s="83" t="str">
        <f>IFERROR(IFERROR(VLOOKUP(I13851,'DE-PARA'!B:D,3,0),VLOOKUP(I13851,'DE-PARA'!C:D,2,0)),"NÃO ENCONTRADO")</f>
        <v>Outras Saídas</v>
      </c>
      <c r="L13851" s="50" t="str">
        <f>VLOOKUP(K13851,'Base -Receita-Despesa'!$B:$AS,1,FALSE)</f>
        <v>Outras Saídas</v>
      </c>
    </row>
    <row r="13852" spans="1:12" x14ac:dyDescent="0.3">
      <c r="A13852" s="82" t="str">
        <f t="shared" si="432"/>
        <v>2019</v>
      </c>
      <c r="B13852" s="260" t="s">
        <v>2228</v>
      </c>
      <c r="C13852" s="261" t="s">
        <v>138</v>
      </c>
      <c r="D13852" s="74" t="str">
        <f t="shared" si="433"/>
        <v>jun/2019</v>
      </c>
      <c r="E13852" s="264">
        <v>43620</v>
      </c>
      <c r="F13852" s="260" t="s">
        <v>1261</v>
      </c>
      <c r="G13852" s="260" t="s">
        <v>2229</v>
      </c>
      <c r="H13852" s="265" t="s">
        <v>2250</v>
      </c>
      <c r="I13852" s="265" t="s">
        <v>135</v>
      </c>
      <c r="J13852" s="265">
        <v>-9.5</v>
      </c>
      <c r="K13852" s="83" t="str">
        <f>IFERROR(IFERROR(VLOOKUP(I13852,'DE-PARA'!B:D,3,0),VLOOKUP(I13852,'DE-PARA'!C:D,2,0)),"NÃO ENCONTRADO")</f>
        <v>Outras Saídas</v>
      </c>
      <c r="L13852" s="50" t="str">
        <f>VLOOKUP(K13852,'Base -Receita-Despesa'!$B:$AS,1,FALSE)</f>
        <v>Outras Saídas</v>
      </c>
    </row>
    <row r="13853" spans="1:12" x14ac:dyDescent="0.3">
      <c r="A13853" s="82" t="str">
        <f t="shared" si="432"/>
        <v>2019</v>
      </c>
      <c r="B13853" s="260" t="s">
        <v>2228</v>
      </c>
      <c r="C13853" s="261" t="s">
        <v>138</v>
      </c>
      <c r="D13853" s="74" t="str">
        <f t="shared" si="433"/>
        <v>jun/2019</v>
      </c>
      <c r="E13853" s="264">
        <v>43620</v>
      </c>
      <c r="F13853" s="260" t="s">
        <v>1261</v>
      </c>
      <c r="G13853" s="260" t="s">
        <v>2229</v>
      </c>
      <c r="H13853" s="265" t="s">
        <v>2250</v>
      </c>
      <c r="I13853" s="265" t="s">
        <v>135</v>
      </c>
      <c r="J13853" s="265">
        <v>-9.5</v>
      </c>
      <c r="K13853" s="83" t="str">
        <f>IFERROR(IFERROR(VLOOKUP(I13853,'DE-PARA'!B:D,3,0),VLOOKUP(I13853,'DE-PARA'!C:D,2,0)),"NÃO ENCONTRADO")</f>
        <v>Outras Saídas</v>
      </c>
      <c r="L13853" s="50" t="str">
        <f>VLOOKUP(K13853,'Base -Receita-Despesa'!$B:$AS,1,FALSE)</f>
        <v>Outras Saídas</v>
      </c>
    </row>
    <row r="13854" spans="1:12" x14ac:dyDescent="0.3">
      <c r="A13854" s="82" t="str">
        <f t="shared" si="432"/>
        <v>2019</v>
      </c>
      <c r="B13854" s="260" t="s">
        <v>2228</v>
      </c>
      <c r="C13854" s="261" t="s">
        <v>138</v>
      </c>
      <c r="D13854" s="74" t="str">
        <f t="shared" si="433"/>
        <v>jun/2019</v>
      </c>
      <c r="E13854" s="264">
        <v>43620</v>
      </c>
      <c r="F13854" s="260" t="s">
        <v>1261</v>
      </c>
      <c r="G13854" s="260" t="s">
        <v>2229</v>
      </c>
      <c r="H13854" s="265" t="s">
        <v>2250</v>
      </c>
      <c r="I13854" s="265" t="s">
        <v>135</v>
      </c>
      <c r="J13854" s="265">
        <v>-9.5</v>
      </c>
      <c r="K13854" s="83" t="str">
        <f>IFERROR(IFERROR(VLOOKUP(I13854,'DE-PARA'!B:D,3,0),VLOOKUP(I13854,'DE-PARA'!C:D,2,0)),"NÃO ENCONTRADO")</f>
        <v>Outras Saídas</v>
      </c>
      <c r="L13854" s="50" t="str">
        <f>VLOOKUP(K13854,'Base -Receita-Despesa'!$B:$AS,1,FALSE)</f>
        <v>Outras Saídas</v>
      </c>
    </row>
    <row r="13855" spans="1:12" x14ac:dyDescent="0.3">
      <c r="A13855" s="82" t="str">
        <f t="shared" si="432"/>
        <v>2019</v>
      </c>
      <c r="B13855" s="260" t="s">
        <v>2228</v>
      </c>
      <c r="C13855" s="261" t="s">
        <v>138</v>
      </c>
      <c r="D13855" s="74" t="str">
        <f t="shared" si="433"/>
        <v>jun/2019</v>
      </c>
      <c r="E13855" s="264">
        <v>43620</v>
      </c>
      <c r="F13855" s="260" t="s">
        <v>1261</v>
      </c>
      <c r="G13855" s="260" t="s">
        <v>2229</v>
      </c>
      <c r="H13855" s="265" t="s">
        <v>2250</v>
      </c>
      <c r="I13855" s="265" t="s">
        <v>135</v>
      </c>
      <c r="J13855" s="265">
        <v>-9.5</v>
      </c>
      <c r="K13855" s="83" t="str">
        <f>IFERROR(IFERROR(VLOOKUP(I13855,'DE-PARA'!B:D,3,0),VLOOKUP(I13855,'DE-PARA'!C:D,2,0)),"NÃO ENCONTRADO")</f>
        <v>Outras Saídas</v>
      </c>
      <c r="L13855" s="50" t="str">
        <f>VLOOKUP(K13855,'Base -Receita-Despesa'!$B:$AS,1,FALSE)</f>
        <v>Outras Saídas</v>
      </c>
    </row>
    <row r="13856" spans="1:12" x14ac:dyDescent="0.3">
      <c r="A13856" s="82" t="str">
        <f t="shared" si="432"/>
        <v>2019</v>
      </c>
      <c r="B13856" s="260" t="s">
        <v>2228</v>
      </c>
      <c r="C13856" s="261" t="s">
        <v>138</v>
      </c>
      <c r="D13856" s="74" t="str">
        <f t="shared" si="433"/>
        <v>jun/2019</v>
      </c>
      <c r="E13856" s="264">
        <v>43620</v>
      </c>
      <c r="F13856" s="260" t="s">
        <v>1261</v>
      </c>
      <c r="G13856" s="260" t="s">
        <v>2229</v>
      </c>
      <c r="H13856" s="265" t="s">
        <v>2250</v>
      </c>
      <c r="I13856" s="265" t="s">
        <v>135</v>
      </c>
      <c r="J13856" s="265">
        <v>-9.5</v>
      </c>
      <c r="K13856" s="83" t="str">
        <f>IFERROR(IFERROR(VLOOKUP(I13856,'DE-PARA'!B:D,3,0),VLOOKUP(I13856,'DE-PARA'!C:D,2,0)),"NÃO ENCONTRADO")</f>
        <v>Outras Saídas</v>
      </c>
      <c r="L13856" s="50" t="str">
        <f>VLOOKUP(K13856,'Base -Receita-Despesa'!$B:$AS,1,FALSE)</f>
        <v>Outras Saídas</v>
      </c>
    </row>
    <row r="13857" spans="1:12" x14ac:dyDescent="0.3">
      <c r="A13857" s="82" t="str">
        <f t="shared" si="432"/>
        <v>2019</v>
      </c>
      <c r="B13857" s="260" t="s">
        <v>2228</v>
      </c>
      <c r="C13857" s="261" t="s">
        <v>138</v>
      </c>
      <c r="D13857" s="74" t="str">
        <f t="shared" si="433"/>
        <v>jun/2019</v>
      </c>
      <c r="E13857" s="264">
        <v>43620</v>
      </c>
      <c r="F13857" s="260" t="s">
        <v>1261</v>
      </c>
      <c r="G13857" s="260" t="s">
        <v>2229</v>
      </c>
      <c r="H13857" s="265" t="s">
        <v>2250</v>
      </c>
      <c r="I13857" s="265" t="s">
        <v>135</v>
      </c>
      <c r="J13857" s="265">
        <v>-9.5</v>
      </c>
      <c r="K13857" s="83" t="str">
        <f>IFERROR(IFERROR(VLOOKUP(I13857,'DE-PARA'!B:D,3,0),VLOOKUP(I13857,'DE-PARA'!C:D,2,0)),"NÃO ENCONTRADO")</f>
        <v>Outras Saídas</v>
      </c>
      <c r="L13857" s="50" t="str">
        <f>VLOOKUP(K13857,'Base -Receita-Despesa'!$B:$AS,1,FALSE)</f>
        <v>Outras Saídas</v>
      </c>
    </row>
    <row r="13858" spans="1:12" x14ac:dyDescent="0.3">
      <c r="A13858" s="82" t="str">
        <f t="shared" si="432"/>
        <v>2019</v>
      </c>
      <c r="B13858" s="260" t="s">
        <v>2228</v>
      </c>
      <c r="C13858" s="261" t="s">
        <v>138</v>
      </c>
      <c r="D13858" s="74" t="str">
        <f t="shared" si="433"/>
        <v>jun/2019</v>
      </c>
      <c r="E13858" s="264">
        <v>43620</v>
      </c>
      <c r="F13858" s="260" t="s">
        <v>1261</v>
      </c>
      <c r="G13858" s="260" t="s">
        <v>2229</v>
      </c>
      <c r="H13858" s="265" t="s">
        <v>2250</v>
      </c>
      <c r="I13858" s="265" t="s">
        <v>135</v>
      </c>
      <c r="J13858" s="265">
        <v>-9.5</v>
      </c>
      <c r="K13858" s="83" t="str">
        <f>IFERROR(IFERROR(VLOOKUP(I13858,'DE-PARA'!B:D,3,0),VLOOKUP(I13858,'DE-PARA'!C:D,2,0)),"NÃO ENCONTRADO")</f>
        <v>Outras Saídas</v>
      </c>
      <c r="L13858" s="50" t="str">
        <f>VLOOKUP(K13858,'Base -Receita-Despesa'!$B:$AS,1,FALSE)</f>
        <v>Outras Saídas</v>
      </c>
    </row>
    <row r="13859" spans="1:12" x14ac:dyDescent="0.3">
      <c r="A13859" s="82" t="str">
        <f t="shared" si="432"/>
        <v>2019</v>
      </c>
      <c r="B13859" s="260" t="s">
        <v>2228</v>
      </c>
      <c r="C13859" s="261" t="s">
        <v>138</v>
      </c>
      <c r="D13859" s="74" t="str">
        <f t="shared" si="433"/>
        <v>jun/2019</v>
      </c>
      <c r="E13859" s="264">
        <v>43620</v>
      </c>
      <c r="F13859" s="260" t="s">
        <v>1261</v>
      </c>
      <c r="G13859" s="260" t="s">
        <v>2229</v>
      </c>
      <c r="H13859" s="265" t="s">
        <v>2250</v>
      </c>
      <c r="I13859" s="265" t="s">
        <v>135</v>
      </c>
      <c r="J13859" s="265">
        <v>-9.5</v>
      </c>
      <c r="K13859" s="83" t="str">
        <f>IFERROR(IFERROR(VLOOKUP(I13859,'DE-PARA'!B:D,3,0),VLOOKUP(I13859,'DE-PARA'!C:D,2,0)),"NÃO ENCONTRADO")</f>
        <v>Outras Saídas</v>
      </c>
      <c r="L13859" s="50" t="str">
        <f>VLOOKUP(K13859,'Base -Receita-Despesa'!$B:$AS,1,FALSE)</f>
        <v>Outras Saídas</v>
      </c>
    </row>
    <row r="13860" spans="1:12" x14ac:dyDescent="0.3">
      <c r="A13860" s="82" t="str">
        <f t="shared" si="432"/>
        <v>2019</v>
      </c>
      <c r="B13860" s="260" t="s">
        <v>2228</v>
      </c>
      <c r="C13860" s="261" t="s">
        <v>138</v>
      </c>
      <c r="D13860" s="74" t="str">
        <f t="shared" si="433"/>
        <v>jun/2019</v>
      </c>
      <c r="E13860" s="264">
        <v>43620</v>
      </c>
      <c r="F13860" s="260" t="s">
        <v>1261</v>
      </c>
      <c r="G13860" s="260" t="s">
        <v>2229</v>
      </c>
      <c r="H13860" s="265" t="s">
        <v>2250</v>
      </c>
      <c r="I13860" s="265" t="s">
        <v>135</v>
      </c>
      <c r="J13860" s="265">
        <v>-9.5</v>
      </c>
      <c r="K13860" s="83" t="str">
        <f>IFERROR(IFERROR(VLOOKUP(I13860,'DE-PARA'!B:D,3,0),VLOOKUP(I13860,'DE-PARA'!C:D,2,0)),"NÃO ENCONTRADO")</f>
        <v>Outras Saídas</v>
      </c>
      <c r="L13860" s="50" t="str">
        <f>VLOOKUP(K13860,'Base -Receita-Despesa'!$B:$AS,1,FALSE)</f>
        <v>Outras Saídas</v>
      </c>
    </row>
    <row r="13861" spans="1:12" x14ac:dyDescent="0.3">
      <c r="A13861" s="82" t="str">
        <f t="shared" si="432"/>
        <v>2019</v>
      </c>
      <c r="B13861" s="260" t="s">
        <v>2228</v>
      </c>
      <c r="C13861" s="261" t="s">
        <v>138</v>
      </c>
      <c r="D13861" s="74" t="str">
        <f t="shared" si="433"/>
        <v>jun/2019</v>
      </c>
      <c r="E13861" s="264">
        <v>43620</v>
      </c>
      <c r="F13861" s="260">
        <v>49</v>
      </c>
      <c r="G13861" s="260" t="s">
        <v>2229</v>
      </c>
      <c r="H13861" s="265" t="s">
        <v>2351</v>
      </c>
      <c r="I13861" s="270" t="s">
        <v>145</v>
      </c>
      <c r="J13861" s="266">
        <v>-21980</v>
      </c>
      <c r="K13861" s="83" t="str">
        <f>IFERROR(IFERROR(VLOOKUP(I13861,'DE-PARA'!B:D,3,0),VLOOKUP(I13861,'DE-PARA'!C:D,2,0)),"NÃO ENCONTRADO")</f>
        <v>Serviços</v>
      </c>
      <c r="L13861" s="50" t="str">
        <f>VLOOKUP(K13861,'Base -Receita-Despesa'!$B:$AS,1,FALSE)</f>
        <v>Serviços</v>
      </c>
    </row>
    <row r="13862" spans="1:12" x14ac:dyDescent="0.3">
      <c r="A13862" s="82" t="str">
        <f t="shared" si="432"/>
        <v>2019</v>
      </c>
      <c r="B13862" s="260" t="s">
        <v>2228</v>
      </c>
      <c r="C13862" s="261" t="s">
        <v>138</v>
      </c>
      <c r="D13862" s="74" t="str">
        <f t="shared" si="433"/>
        <v>jun/2019</v>
      </c>
      <c r="E13862" s="264">
        <v>43620</v>
      </c>
      <c r="F13862" s="260">
        <v>68755</v>
      </c>
      <c r="G13862" s="260" t="s">
        <v>2324</v>
      </c>
      <c r="H13862" s="265" t="s">
        <v>4383</v>
      </c>
      <c r="I13862" s="265" t="s">
        <v>2183</v>
      </c>
      <c r="J13862" s="265">
        <v>-673.33</v>
      </c>
      <c r="K13862" s="83" t="str">
        <f>IFERROR(IFERROR(VLOOKUP(I13862,'DE-PARA'!B:D,3,0),VLOOKUP(I13862,'DE-PARA'!C:D,2,0)),"NÃO ENCONTRADO")</f>
        <v>Materiais</v>
      </c>
      <c r="L13862" s="50" t="str">
        <f>VLOOKUP(K13862,'Base -Receita-Despesa'!$B:$AS,1,FALSE)</f>
        <v>Materiais</v>
      </c>
    </row>
    <row r="13863" spans="1:12" x14ac:dyDescent="0.3">
      <c r="A13863" s="82" t="str">
        <f t="shared" si="432"/>
        <v>2019</v>
      </c>
      <c r="B13863" s="260" t="s">
        <v>2228</v>
      </c>
      <c r="C13863" s="261" t="s">
        <v>138</v>
      </c>
      <c r="D13863" s="74" t="str">
        <f t="shared" si="433"/>
        <v>jun/2019</v>
      </c>
      <c r="E13863" s="264">
        <v>43620</v>
      </c>
      <c r="F13863" s="260">
        <v>68597</v>
      </c>
      <c r="G13863" s="260" t="s">
        <v>2324</v>
      </c>
      <c r="H13863" s="265" t="s">
        <v>4383</v>
      </c>
      <c r="I13863" s="265" t="s">
        <v>2183</v>
      </c>
      <c r="J13863" s="265">
        <v>-30.94</v>
      </c>
      <c r="K13863" s="83" t="str">
        <f>IFERROR(IFERROR(VLOOKUP(I13863,'DE-PARA'!B:D,3,0),VLOOKUP(I13863,'DE-PARA'!C:D,2,0)),"NÃO ENCONTRADO")</f>
        <v>Materiais</v>
      </c>
      <c r="L13863" s="50" t="str">
        <f>VLOOKUP(K13863,'Base -Receita-Despesa'!$B:$AS,1,FALSE)</f>
        <v>Materiais</v>
      </c>
    </row>
    <row r="13864" spans="1:12" x14ac:dyDescent="0.3">
      <c r="A13864" s="82" t="str">
        <f t="shared" si="432"/>
        <v>2019</v>
      </c>
      <c r="B13864" s="260" t="s">
        <v>2228</v>
      </c>
      <c r="C13864" s="261" t="s">
        <v>138</v>
      </c>
      <c r="D13864" s="74" t="str">
        <f t="shared" si="433"/>
        <v>jun/2019</v>
      </c>
      <c r="E13864" s="264">
        <v>43620</v>
      </c>
      <c r="F13864" s="260" t="s">
        <v>4517</v>
      </c>
      <c r="G13864" s="260" t="s">
        <v>2229</v>
      </c>
      <c r="H13864" s="265" t="s">
        <v>4571</v>
      </c>
      <c r="I13864" s="265" t="s">
        <v>2209</v>
      </c>
      <c r="J13864" s="265">
        <v>-40</v>
      </c>
      <c r="K13864" s="83" t="str">
        <f>IFERROR(IFERROR(VLOOKUP(I13864,'DE-PARA'!B:D,3,0),VLOOKUP(I13864,'DE-PARA'!C:D,2,0)),"NÃO ENCONTRADO")</f>
        <v>Despesas com Viagens</v>
      </c>
      <c r="L13864" s="50" t="str">
        <f>VLOOKUP(K13864,'Base -Receita-Despesa'!$B:$AS,1,FALSE)</f>
        <v>Despesas com Viagens</v>
      </c>
    </row>
    <row r="13865" spans="1:12" x14ac:dyDescent="0.3">
      <c r="A13865" s="82" t="str">
        <f t="shared" si="432"/>
        <v>2019</v>
      </c>
      <c r="B13865" s="260" t="s">
        <v>2228</v>
      </c>
      <c r="C13865" s="261" t="s">
        <v>138</v>
      </c>
      <c r="D13865" s="74" t="str">
        <f t="shared" si="433"/>
        <v>jun/2019</v>
      </c>
      <c r="E13865" s="264">
        <v>43620</v>
      </c>
      <c r="F13865" s="260" t="s">
        <v>4517</v>
      </c>
      <c r="G13865" s="260" t="s">
        <v>2229</v>
      </c>
      <c r="H13865" s="265" t="s">
        <v>4571</v>
      </c>
      <c r="I13865" s="265" t="s">
        <v>2209</v>
      </c>
      <c r="J13865" s="266">
        <v>-1101.1199999999999</v>
      </c>
      <c r="K13865" s="83" t="str">
        <f>IFERROR(IFERROR(VLOOKUP(I13865,'DE-PARA'!B:D,3,0),VLOOKUP(I13865,'DE-PARA'!C:D,2,0)),"NÃO ENCONTRADO")</f>
        <v>Despesas com Viagens</v>
      </c>
      <c r="L13865" s="50" t="str">
        <f>VLOOKUP(K13865,'Base -Receita-Despesa'!$B:$AS,1,FALSE)</f>
        <v>Despesas com Viagens</v>
      </c>
    </row>
    <row r="13866" spans="1:12" x14ac:dyDescent="0.3">
      <c r="A13866" s="82" t="str">
        <f t="shared" ref="A13866:A13929" si="434">IF(K13866="NÃO ENCONTRADO",0,RIGHT(D13866,4))</f>
        <v>2019</v>
      </c>
      <c r="B13866" s="260" t="s">
        <v>2228</v>
      </c>
      <c r="C13866" s="261" t="s">
        <v>138</v>
      </c>
      <c r="D13866" s="74" t="str">
        <f t="shared" si="433"/>
        <v>jun/2019</v>
      </c>
      <c r="E13866" s="264">
        <v>43621</v>
      </c>
      <c r="F13866" s="260" t="s">
        <v>4405</v>
      </c>
      <c r="G13866" s="260" t="s">
        <v>2229</v>
      </c>
      <c r="H13866" s="265" t="s">
        <v>4406</v>
      </c>
      <c r="I13866" s="265" t="s">
        <v>846</v>
      </c>
      <c r="J13866" s="265">
        <v>-769.01</v>
      </c>
      <c r="K13866" s="83" t="str">
        <f>IFERROR(IFERROR(VLOOKUP(I13866,'DE-PARA'!B:D,3,0),VLOOKUP(I13866,'DE-PARA'!C:D,2,0)),"NÃO ENCONTRADO")</f>
        <v>Pessoal</v>
      </c>
      <c r="L13866" s="50" t="str">
        <f>VLOOKUP(K13866,'Base -Receita-Despesa'!$B:$AS,1,FALSE)</f>
        <v>Pessoal</v>
      </c>
    </row>
    <row r="13867" spans="1:12" x14ac:dyDescent="0.3">
      <c r="A13867" s="82" t="str">
        <f t="shared" si="434"/>
        <v>2019</v>
      </c>
      <c r="B13867" s="260" t="s">
        <v>2228</v>
      </c>
      <c r="C13867" s="261" t="s">
        <v>138</v>
      </c>
      <c r="D13867" s="74" t="str">
        <f t="shared" si="433"/>
        <v>jun/2019</v>
      </c>
      <c r="E13867" s="264">
        <v>43621</v>
      </c>
      <c r="F13867" s="260" t="s">
        <v>1261</v>
      </c>
      <c r="G13867" s="260" t="s">
        <v>2229</v>
      </c>
      <c r="H13867" s="265" t="s">
        <v>262</v>
      </c>
      <c r="I13867" s="265" t="s">
        <v>135</v>
      </c>
      <c r="J13867" s="265">
        <v>-24.6</v>
      </c>
      <c r="K13867" s="83" t="str">
        <f>IFERROR(IFERROR(VLOOKUP(I13867,'DE-PARA'!B:D,3,0),VLOOKUP(I13867,'DE-PARA'!C:D,2,0)),"NÃO ENCONTRADO")</f>
        <v>Outras Saídas</v>
      </c>
      <c r="L13867" s="50" t="str">
        <f>VLOOKUP(K13867,'Base -Receita-Despesa'!$B:$AS,1,FALSE)</f>
        <v>Outras Saídas</v>
      </c>
    </row>
    <row r="13868" spans="1:12" x14ac:dyDescent="0.3">
      <c r="A13868" s="82" t="str">
        <f t="shared" si="434"/>
        <v>2019</v>
      </c>
      <c r="B13868" s="260" t="s">
        <v>2228</v>
      </c>
      <c r="C13868" s="261" t="s">
        <v>138</v>
      </c>
      <c r="D13868" s="74" t="str">
        <f t="shared" si="433"/>
        <v>jun/2019</v>
      </c>
      <c r="E13868" s="264">
        <v>43621</v>
      </c>
      <c r="F13868" s="260">
        <v>397</v>
      </c>
      <c r="G13868" s="260" t="s">
        <v>2229</v>
      </c>
      <c r="H13868" s="269" t="s">
        <v>4391</v>
      </c>
      <c r="I13868" s="265" t="s">
        <v>2202</v>
      </c>
      <c r="J13868" s="266">
        <v>-4371</v>
      </c>
      <c r="K13868" s="83" t="str">
        <f>IFERROR(IFERROR(VLOOKUP(I13868,'DE-PARA'!B:D,3,0),VLOOKUP(I13868,'DE-PARA'!C:D,2,0)),"NÃO ENCONTRADO")</f>
        <v>Serviços</v>
      </c>
      <c r="L13868" s="50" t="str">
        <f>VLOOKUP(K13868,'Base -Receita-Despesa'!$B:$AS,1,FALSE)</f>
        <v>Serviços</v>
      </c>
    </row>
    <row r="13869" spans="1:12" x14ac:dyDescent="0.3">
      <c r="A13869" s="82" t="str">
        <f t="shared" si="434"/>
        <v>2019</v>
      </c>
      <c r="B13869" s="260" t="s">
        <v>2228</v>
      </c>
      <c r="C13869" s="261" t="s">
        <v>138</v>
      </c>
      <c r="D13869" s="74" t="str">
        <f t="shared" si="433"/>
        <v>jun/2019</v>
      </c>
      <c r="E13869" s="264">
        <v>43621</v>
      </c>
      <c r="F13869" s="260">
        <v>134</v>
      </c>
      <c r="G13869" s="260" t="s">
        <v>2229</v>
      </c>
      <c r="H13869" s="265" t="s">
        <v>3305</v>
      </c>
      <c r="I13869" s="265" t="s">
        <v>2198</v>
      </c>
      <c r="J13869" s="266">
        <v>-1681.79</v>
      </c>
      <c r="K13869" s="83" t="str">
        <f>IFERROR(IFERROR(VLOOKUP(I13869,'DE-PARA'!B:D,3,0),VLOOKUP(I13869,'DE-PARA'!C:D,2,0)),"NÃO ENCONTRADO")</f>
        <v>Serviços</v>
      </c>
      <c r="L13869" s="50" t="str">
        <f>VLOOKUP(K13869,'Base -Receita-Despesa'!$B:$AS,1,FALSE)</f>
        <v>Serviços</v>
      </c>
    </row>
    <row r="13870" spans="1:12" x14ac:dyDescent="0.3">
      <c r="A13870" s="82" t="str">
        <f t="shared" si="434"/>
        <v>2019</v>
      </c>
      <c r="B13870" s="260" t="s">
        <v>2228</v>
      </c>
      <c r="C13870" s="261" t="s">
        <v>138</v>
      </c>
      <c r="D13870" s="74" t="str">
        <f t="shared" si="433"/>
        <v>jun/2019</v>
      </c>
      <c r="E13870" s="264">
        <v>43621</v>
      </c>
      <c r="F13870" s="260" t="s">
        <v>1070</v>
      </c>
      <c r="G13870" s="260" t="s">
        <v>2229</v>
      </c>
      <c r="H13870" s="265" t="s">
        <v>1071</v>
      </c>
      <c r="I13870" s="265" t="s">
        <v>2237</v>
      </c>
      <c r="J13870" s="266">
        <v>6865.4</v>
      </c>
      <c r="K13870" s="83" t="str">
        <f>IFERROR(IFERROR(VLOOKUP(I13870,'DE-PARA'!B:D,3,0),VLOOKUP(I13870,'DE-PARA'!C:D,2,0)),"NÃO ENCONTRADO")</f>
        <v>Entrada Conta Aplicação (+)</v>
      </c>
      <c r="L13870" s="50" t="str">
        <f>VLOOKUP(K13870,'Base -Receita-Despesa'!$B:$AS,1,FALSE)</f>
        <v>ENTRADA CONTA APLICAÇÃO (+)</v>
      </c>
    </row>
    <row r="13871" spans="1:12" x14ac:dyDescent="0.3">
      <c r="A13871" s="82" t="str">
        <f t="shared" si="434"/>
        <v>2019</v>
      </c>
      <c r="B13871" s="260" t="s">
        <v>2228</v>
      </c>
      <c r="C13871" s="261" t="s">
        <v>138</v>
      </c>
      <c r="D13871" s="74" t="str">
        <f t="shared" si="433"/>
        <v>jun/2019</v>
      </c>
      <c r="E13871" s="264">
        <v>43621</v>
      </c>
      <c r="F13871" s="260" t="s">
        <v>4517</v>
      </c>
      <c r="G13871" s="260" t="s">
        <v>2229</v>
      </c>
      <c r="H13871" s="265" t="s">
        <v>4570</v>
      </c>
      <c r="I13871" s="265" t="s">
        <v>2209</v>
      </c>
      <c r="J13871" s="265">
        <v>70</v>
      </c>
      <c r="K13871" s="83" t="str">
        <f>IFERROR(IFERROR(VLOOKUP(I13871,'DE-PARA'!B:D,3,0),VLOOKUP(I13871,'DE-PARA'!C:D,2,0)),"NÃO ENCONTRADO")</f>
        <v>Despesas com Viagens</v>
      </c>
      <c r="L13871" s="50" t="str">
        <f>VLOOKUP(K13871,'Base -Receita-Despesa'!$B:$AS,1,FALSE)</f>
        <v>Despesas com Viagens</v>
      </c>
    </row>
    <row r="13872" spans="1:12" x14ac:dyDescent="0.3">
      <c r="A13872" s="82" t="str">
        <f t="shared" si="434"/>
        <v>2019</v>
      </c>
      <c r="B13872" s="260" t="s">
        <v>2228</v>
      </c>
      <c r="C13872" s="261" t="s">
        <v>138</v>
      </c>
      <c r="D13872" s="74" t="str">
        <f t="shared" si="433"/>
        <v>jun/2019</v>
      </c>
      <c r="E13872" s="264">
        <v>43621</v>
      </c>
      <c r="F13872" s="260" t="s">
        <v>4517</v>
      </c>
      <c r="G13872" s="260" t="s">
        <v>2229</v>
      </c>
      <c r="H13872" s="265" t="s">
        <v>4570</v>
      </c>
      <c r="I13872" s="265" t="s">
        <v>2209</v>
      </c>
      <c r="J13872" s="265">
        <v>-70</v>
      </c>
      <c r="K13872" s="83" t="str">
        <f>IFERROR(IFERROR(VLOOKUP(I13872,'DE-PARA'!B:D,3,0),VLOOKUP(I13872,'DE-PARA'!C:D,2,0)),"NÃO ENCONTRADO")</f>
        <v>Despesas com Viagens</v>
      </c>
      <c r="L13872" s="50" t="str">
        <f>VLOOKUP(K13872,'Base -Receita-Despesa'!$B:$AS,1,FALSE)</f>
        <v>Despesas com Viagens</v>
      </c>
    </row>
    <row r="13873" spans="1:12" x14ac:dyDescent="0.3">
      <c r="A13873" s="82" t="str">
        <f t="shared" si="434"/>
        <v>2019</v>
      </c>
      <c r="B13873" s="260" t="s">
        <v>2228</v>
      </c>
      <c r="C13873" s="261" t="s">
        <v>138</v>
      </c>
      <c r="D13873" s="74" t="str">
        <f t="shared" si="433"/>
        <v>jun/2019</v>
      </c>
      <c r="E13873" s="264">
        <v>43621</v>
      </c>
      <c r="F13873" s="260" t="s">
        <v>1261</v>
      </c>
      <c r="G13873" s="260" t="s">
        <v>2229</v>
      </c>
      <c r="H13873" s="265" t="s">
        <v>2250</v>
      </c>
      <c r="I13873" s="265" t="s">
        <v>135</v>
      </c>
      <c r="J13873" s="265">
        <v>-9.5</v>
      </c>
      <c r="K13873" s="83" t="str">
        <f>IFERROR(IFERROR(VLOOKUP(I13873,'DE-PARA'!B:D,3,0),VLOOKUP(I13873,'DE-PARA'!C:D,2,0)),"NÃO ENCONTRADO")</f>
        <v>Outras Saídas</v>
      </c>
      <c r="L13873" s="50" t="str">
        <f>VLOOKUP(K13873,'Base -Receita-Despesa'!$B:$AS,1,FALSE)</f>
        <v>Outras Saídas</v>
      </c>
    </row>
    <row r="13874" spans="1:12" x14ac:dyDescent="0.3">
      <c r="A13874" s="82" t="str">
        <f t="shared" si="434"/>
        <v>2019</v>
      </c>
      <c r="B13874" s="260" t="s">
        <v>2228</v>
      </c>
      <c r="C13874" s="261" t="s">
        <v>138</v>
      </c>
      <c r="D13874" s="74" t="str">
        <f t="shared" si="433"/>
        <v>jun/2019</v>
      </c>
      <c r="E13874" s="264">
        <v>43621</v>
      </c>
      <c r="F13874" s="260" t="s">
        <v>1261</v>
      </c>
      <c r="G13874" s="260" t="s">
        <v>2229</v>
      </c>
      <c r="H13874" s="265" t="s">
        <v>2250</v>
      </c>
      <c r="I13874" s="265" t="s">
        <v>135</v>
      </c>
      <c r="J13874" s="265">
        <v>-9.5</v>
      </c>
      <c r="K13874" s="83" t="str">
        <f>IFERROR(IFERROR(VLOOKUP(I13874,'DE-PARA'!B:D,3,0),VLOOKUP(I13874,'DE-PARA'!C:D,2,0)),"NÃO ENCONTRADO")</f>
        <v>Outras Saídas</v>
      </c>
      <c r="L13874" s="50" t="str">
        <f>VLOOKUP(K13874,'Base -Receita-Despesa'!$B:$AS,1,FALSE)</f>
        <v>Outras Saídas</v>
      </c>
    </row>
    <row r="13875" spans="1:12" x14ac:dyDescent="0.3">
      <c r="A13875" s="82" t="str">
        <f t="shared" si="434"/>
        <v>2019</v>
      </c>
      <c r="B13875" s="260" t="s">
        <v>2228</v>
      </c>
      <c r="C13875" s="261" t="s">
        <v>138</v>
      </c>
      <c r="D13875" s="74" t="str">
        <f t="shared" si="433"/>
        <v>jun/2019</v>
      </c>
      <c r="E13875" s="264">
        <v>43622</v>
      </c>
      <c r="F13875" s="260" t="s">
        <v>131</v>
      </c>
      <c r="G13875" s="260" t="s">
        <v>2229</v>
      </c>
      <c r="H13875" s="265" t="s">
        <v>4525</v>
      </c>
      <c r="I13875" s="265" t="s">
        <v>133</v>
      </c>
      <c r="J13875" s="266">
        <v>-4596.41</v>
      </c>
      <c r="K13875" s="83" t="str">
        <f>IFERROR(IFERROR(VLOOKUP(I13875,'DE-PARA'!B:D,3,0),VLOOKUP(I13875,'DE-PARA'!C:D,2,0)),"NÃO ENCONTRADO")</f>
        <v>Pessoal</v>
      </c>
      <c r="L13875" s="50" t="str">
        <f>VLOOKUP(K13875,'Base -Receita-Despesa'!$B:$AS,1,FALSE)</f>
        <v>Pessoal</v>
      </c>
    </row>
    <row r="13876" spans="1:12" x14ac:dyDescent="0.3">
      <c r="A13876" s="82" t="str">
        <f t="shared" si="434"/>
        <v>2019</v>
      </c>
      <c r="B13876" s="260" t="s">
        <v>2228</v>
      </c>
      <c r="C13876" s="261" t="s">
        <v>138</v>
      </c>
      <c r="D13876" s="74" t="str">
        <f t="shared" si="433"/>
        <v>jun/2019</v>
      </c>
      <c r="E13876" s="264">
        <v>43622</v>
      </c>
      <c r="F13876" s="260" t="s">
        <v>131</v>
      </c>
      <c r="G13876" s="260" t="s">
        <v>2229</v>
      </c>
      <c r="H13876" s="265" t="s">
        <v>2255</v>
      </c>
      <c r="I13876" s="265" t="s">
        <v>133</v>
      </c>
      <c r="J13876" s="266">
        <v>-3075.09</v>
      </c>
      <c r="K13876" s="83" t="str">
        <f>IFERROR(IFERROR(VLOOKUP(I13876,'DE-PARA'!B:D,3,0),VLOOKUP(I13876,'DE-PARA'!C:D,2,0)),"NÃO ENCONTRADO")</f>
        <v>Pessoal</v>
      </c>
      <c r="L13876" s="50" t="str">
        <f>VLOOKUP(K13876,'Base -Receita-Despesa'!$B:$AS,1,FALSE)</f>
        <v>Pessoal</v>
      </c>
    </row>
    <row r="13877" spans="1:12" x14ac:dyDescent="0.3">
      <c r="A13877" s="82" t="str">
        <f t="shared" si="434"/>
        <v>2019</v>
      </c>
      <c r="B13877" s="260" t="s">
        <v>2228</v>
      </c>
      <c r="C13877" s="261" t="s">
        <v>138</v>
      </c>
      <c r="D13877" s="74" t="str">
        <f t="shared" si="433"/>
        <v>jun/2019</v>
      </c>
      <c r="E13877" s="264">
        <v>43622</v>
      </c>
      <c r="F13877" s="260" t="s">
        <v>1261</v>
      </c>
      <c r="G13877" s="260" t="s">
        <v>2229</v>
      </c>
      <c r="H13877" s="265" t="s">
        <v>879</v>
      </c>
      <c r="I13877" s="265" t="s">
        <v>135</v>
      </c>
      <c r="J13877" s="265">
        <v>-9.5</v>
      </c>
      <c r="K13877" s="83" t="str">
        <f>IFERROR(IFERROR(VLOOKUP(I13877,'DE-PARA'!B:D,3,0),VLOOKUP(I13877,'DE-PARA'!C:D,2,0)),"NÃO ENCONTRADO")</f>
        <v>Outras Saídas</v>
      </c>
      <c r="L13877" s="50" t="str">
        <f>VLOOKUP(K13877,'Base -Receita-Despesa'!$B:$AS,1,FALSE)</f>
        <v>Outras Saídas</v>
      </c>
    </row>
    <row r="13878" spans="1:12" x14ac:dyDescent="0.3">
      <c r="A13878" s="82" t="str">
        <f t="shared" si="434"/>
        <v>2019</v>
      </c>
      <c r="B13878" s="260" t="s">
        <v>2228</v>
      </c>
      <c r="C13878" s="261" t="s">
        <v>138</v>
      </c>
      <c r="D13878" s="74" t="str">
        <f t="shared" si="433"/>
        <v>jun/2019</v>
      </c>
      <c r="E13878" s="264">
        <v>43622</v>
      </c>
      <c r="F13878" s="260" t="s">
        <v>4517</v>
      </c>
      <c r="G13878" s="260" t="s">
        <v>2229</v>
      </c>
      <c r="H13878" s="265" t="s">
        <v>4558</v>
      </c>
      <c r="I13878" s="265" t="s">
        <v>2209</v>
      </c>
      <c r="J13878" s="265">
        <v>-38.299999999999997</v>
      </c>
      <c r="K13878" s="83" t="str">
        <f>IFERROR(IFERROR(VLOOKUP(I13878,'DE-PARA'!B:D,3,0),VLOOKUP(I13878,'DE-PARA'!C:D,2,0)),"NÃO ENCONTRADO")</f>
        <v>Despesas com Viagens</v>
      </c>
      <c r="L13878" s="50" t="str">
        <f>VLOOKUP(K13878,'Base -Receita-Despesa'!$B:$AS,1,FALSE)</f>
        <v>Despesas com Viagens</v>
      </c>
    </row>
    <row r="13879" spans="1:12" x14ac:dyDescent="0.3">
      <c r="A13879" s="82" t="str">
        <f t="shared" si="434"/>
        <v>2019</v>
      </c>
      <c r="B13879" s="260" t="s">
        <v>2228</v>
      </c>
      <c r="C13879" s="261" t="s">
        <v>138</v>
      </c>
      <c r="D13879" s="74" t="str">
        <f t="shared" si="433"/>
        <v>jun/2019</v>
      </c>
      <c r="E13879" s="264">
        <v>43622</v>
      </c>
      <c r="F13879" s="260">
        <v>156</v>
      </c>
      <c r="G13879" s="260" t="s">
        <v>2229</v>
      </c>
      <c r="H13879" s="265" t="s">
        <v>4572</v>
      </c>
      <c r="I13879" s="265" t="s">
        <v>2188</v>
      </c>
      <c r="J13879" s="265">
        <v>-715.25</v>
      </c>
      <c r="K13879" s="83" t="str">
        <f>IFERROR(IFERROR(VLOOKUP(I13879,'DE-PARA'!B:D,3,0),VLOOKUP(I13879,'DE-PARA'!C:D,2,0)),"NÃO ENCONTRADO")</f>
        <v>Materiais</v>
      </c>
      <c r="L13879" s="50" t="str">
        <f>VLOOKUP(K13879,'Base -Receita-Despesa'!$B:$AS,1,FALSE)</f>
        <v>Materiais</v>
      </c>
    </row>
    <row r="13880" spans="1:12" x14ac:dyDescent="0.3">
      <c r="A13880" s="82" t="str">
        <f t="shared" si="434"/>
        <v>2019</v>
      </c>
      <c r="B13880" s="260" t="s">
        <v>2228</v>
      </c>
      <c r="C13880" s="261" t="s">
        <v>138</v>
      </c>
      <c r="D13880" s="74" t="str">
        <f t="shared" si="433"/>
        <v>jun/2019</v>
      </c>
      <c r="E13880" s="264">
        <v>43622</v>
      </c>
      <c r="F13880" s="260">
        <v>156</v>
      </c>
      <c r="G13880" s="260" t="s">
        <v>2229</v>
      </c>
      <c r="H13880" s="265" t="s">
        <v>4572</v>
      </c>
      <c r="I13880" s="265" t="s">
        <v>562</v>
      </c>
      <c r="J13880" s="265">
        <v>-12</v>
      </c>
      <c r="K13880" s="83" t="str">
        <f>IFERROR(IFERROR(VLOOKUP(I13880,'DE-PARA'!B:D,3,0),VLOOKUP(I13880,'DE-PARA'!C:D,2,0)),"NÃO ENCONTRADO")</f>
        <v>Outras Saídas</v>
      </c>
      <c r="L13880" s="50" t="str">
        <f>VLOOKUP(K13880,'Base -Receita-Despesa'!$B:$AS,1,FALSE)</f>
        <v>Outras Saídas</v>
      </c>
    </row>
    <row r="13881" spans="1:12" x14ac:dyDescent="0.3">
      <c r="A13881" s="82" t="str">
        <f t="shared" si="434"/>
        <v>2019</v>
      </c>
      <c r="B13881" s="260" t="s">
        <v>2228</v>
      </c>
      <c r="C13881" s="261" t="s">
        <v>138</v>
      </c>
      <c r="D13881" s="74" t="str">
        <f t="shared" si="433"/>
        <v>jun/2019</v>
      </c>
      <c r="E13881" s="264">
        <v>43622</v>
      </c>
      <c r="F13881" s="260">
        <v>1031</v>
      </c>
      <c r="G13881" s="260" t="s">
        <v>2229</v>
      </c>
      <c r="H13881" s="265" t="s">
        <v>4513</v>
      </c>
      <c r="I13881" s="265" t="s">
        <v>2193</v>
      </c>
      <c r="J13881" s="265">
        <v>-194.06</v>
      </c>
      <c r="K13881" s="83" t="str">
        <f>IFERROR(IFERROR(VLOOKUP(I13881,'DE-PARA'!B:D,3,0),VLOOKUP(I13881,'DE-PARA'!C:D,2,0)),"NÃO ENCONTRADO")</f>
        <v>Materiais</v>
      </c>
      <c r="L13881" s="50" t="str">
        <f>VLOOKUP(K13881,'Base -Receita-Despesa'!$B:$AS,1,FALSE)</f>
        <v>Materiais</v>
      </c>
    </row>
    <row r="13882" spans="1:12" x14ac:dyDescent="0.3">
      <c r="A13882" s="82" t="str">
        <f t="shared" si="434"/>
        <v>2019</v>
      </c>
      <c r="B13882" s="260" t="s">
        <v>2228</v>
      </c>
      <c r="C13882" s="261" t="s">
        <v>138</v>
      </c>
      <c r="D13882" s="74" t="str">
        <f t="shared" si="433"/>
        <v>jun/2019</v>
      </c>
      <c r="E13882" s="264">
        <v>43622</v>
      </c>
      <c r="F13882" s="260" t="s">
        <v>4517</v>
      </c>
      <c r="G13882" s="260" t="s">
        <v>2229</v>
      </c>
      <c r="H13882" s="265" t="s">
        <v>4561</v>
      </c>
      <c r="I13882" s="265" t="s">
        <v>2209</v>
      </c>
      <c r="J13882" s="265">
        <v>-35</v>
      </c>
      <c r="K13882" s="83" t="str">
        <f>IFERROR(IFERROR(VLOOKUP(I13882,'DE-PARA'!B:D,3,0),VLOOKUP(I13882,'DE-PARA'!C:D,2,0)),"NÃO ENCONTRADO")</f>
        <v>Despesas com Viagens</v>
      </c>
      <c r="L13882" s="50" t="str">
        <f>VLOOKUP(K13882,'Base -Receita-Despesa'!$B:$AS,1,FALSE)</f>
        <v>Despesas com Viagens</v>
      </c>
    </row>
    <row r="13883" spans="1:12" x14ac:dyDescent="0.3">
      <c r="A13883" s="82" t="str">
        <f t="shared" si="434"/>
        <v>2019</v>
      </c>
      <c r="B13883" s="260" t="s">
        <v>2228</v>
      </c>
      <c r="C13883" s="261" t="s">
        <v>138</v>
      </c>
      <c r="D13883" s="74" t="str">
        <f t="shared" si="433"/>
        <v>jun/2019</v>
      </c>
      <c r="E13883" s="264">
        <v>43622</v>
      </c>
      <c r="F13883" s="260" t="s">
        <v>1070</v>
      </c>
      <c r="G13883" s="260" t="s">
        <v>2229</v>
      </c>
      <c r="H13883" s="265" t="s">
        <v>1071</v>
      </c>
      <c r="I13883" s="265" t="s">
        <v>2237</v>
      </c>
      <c r="J13883" s="266">
        <v>8745.61</v>
      </c>
      <c r="K13883" s="83" t="str">
        <f>IFERROR(IFERROR(VLOOKUP(I13883,'DE-PARA'!B:D,3,0),VLOOKUP(I13883,'DE-PARA'!C:D,2,0)),"NÃO ENCONTRADO")</f>
        <v>Entrada Conta Aplicação (+)</v>
      </c>
      <c r="L13883" s="50" t="str">
        <f>VLOOKUP(K13883,'Base -Receita-Despesa'!$B:$AS,1,FALSE)</f>
        <v>ENTRADA CONTA APLICAÇÃO (+)</v>
      </c>
    </row>
    <row r="13884" spans="1:12" x14ac:dyDescent="0.3">
      <c r="A13884" s="82" t="str">
        <f t="shared" si="434"/>
        <v>2019</v>
      </c>
      <c r="B13884" s="260" t="s">
        <v>2228</v>
      </c>
      <c r="C13884" s="261" t="s">
        <v>138</v>
      </c>
      <c r="D13884" s="74" t="str">
        <f t="shared" si="433"/>
        <v>jun/2019</v>
      </c>
      <c r="E13884" s="264">
        <v>43622</v>
      </c>
      <c r="F13884" s="260" t="s">
        <v>4517</v>
      </c>
      <c r="G13884" s="260" t="s">
        <v>2229</v>
      </c>
      <c r="H13884" s="265" t="s">
        <v>4570</v>
      </c>
      <c r="I13884" s="265" t="s">
        <v>2209</v>
      </c>
      <c r="J13884" s="265">
        <v>-70</v>
      </c>
      <c r="K13884" s="83" t="str">
        <f>IFERROR(IFERROR(VLOOKUP(I13884,'DE-PARA'!B:D,3,0),VLOOKUP(I13884,'DE-PARA'!C:D,2,0)),"NÃO ENCONTRADO")</f>
        <v>Despesas com Viagens</v>
      </c>
      <c r="L13884" s="50" t="str">
        <f>VLOOKUP(K13884,'Base -Receita-Despesa'!$B:$AS,1,FALSE)</f>
        <v>Despesas com Viagens</v>
      </c>
    </row>
    <row r="13885" spans="1:12" x14ac:dyDescent="0.3">
      <c r="A13885" s="82" t="str">
        <f t="shared" si="434"/>
        <v>2019</v>
      </c>
      <c r="B13885" s="260" t="s">
        <v>2228</v>
      </c>
      <c r="C13885" s="261" t="s">
        <v>138</v>
      </c>
      <c r="D13885" s="74" t="str">
        <f t="shared" si="433"/>
        <v>jun/2019</v>
      </c>
      <c r="E13885" s="264">
        <v>43623</v>
      </c>
      <c r="F13885" s="260" t="s">
        <v>1261</v>
      </c>
      <c r="G13885" s="260" t="s">
        <v>2229</v>
      </c>
      <c r="H13885" s="265" t="s">
        <v>879</v>
      </c>
      <c r="I13885" s="265" t="s">
        <v>135</v>
      </c>
      <c r="J13885" s="265">
        <v>-9.5</v>
      </c>
      <c r="K13885" s="83" t="str">
        <f>IFERROR(IFERROR(VLOOKUP(I13885,'DE-PARA'!B:D,3,0),VLOOKUP(I13885,'DE-PARA'!C:D,2,0)),"NÃO ENCONTRADO")</f>
        <v>Outras Saídas</v>
      </c>
      <c r="L13885" s="50" t="str">
        <f>VLOOKUP(K13885,'Base -Receita-Despesa'!$B:$AS,1,FALSE)</f>
        <v>Outras Saídas</v>
      </c>
    </row>
    <row r="13886" spans="1:12" x14ac:dyDescent="0.3">
      <c r="A13886" s="82" t="str">
        <f t="shared" si="434"/>
        <v>2019</v>
      </c>
      <c r="B13886" s="260" t="s">
        <v>2228</v>
      </c>
      <c r="C13886" s="261" t="s">
        <v>138</v>
      </c>
      <c r="D13886" s="74" t="str">
        <f t="shared" si="433"/>
        <v>jun/2019</v>
      </c>
      <c r="E13886" s="264">
        <v>43623</v>
      </c>
      <c r="F13886" s="260" t="s">
        <v>4412</v>
      </c>
      <c r="G13886" s="260" t="s">
        <v>2229</v>
      </c>
      <c r="H13886" s="265" t="s">
        <v>4458</v>
      </c>
      <c r="I13886" s="265" t="s">
        <v>130</v>
      </c>
      <c r="J13886" s="266">
        <v>-2310.3200000000002</v>
      </c>
      <c r="K13886" s="83" t="str">
        <f>IFERROR(IFERROR(VLOOKUP(I13886,'DE-PARA'!B:D,3,0),VLOOKUP(I13886,'DE-PARA'!C:D,2,0)),"NÃO ENCONTRADO")</f>
        <v>Rescisões Trabalhistas</v>
      </c>
      <c r="L13886" s="50" t="str">
        <f>VLOOKUP(K13886,'Base -Receita-Despesa'!$B:$AS,1,FALSE)</f>
        <v>Rescisões Trabalhistas</v>
      </c>
    </row>
    <row r="13887" spans="1:12" x14ac:dyDescent="0.3">
      <c r="A13887" s="82" t="str">
        <f t="shared" si="434"/>
        <v>2019</v>
      </c>
      <c r="B13887" s="260" t="s">
        <v>2228</v>
      </c>
      <c r="C13887" s="261" t="s">
        <v>138</v>
      </c>
      <c r="D13887" s="74" t="str">
        <f t="shared" si="433"/>
        <v>jun/2019</v>
      </c>
      <c r="E13887" s="264">
        <v>43623</v>
      </c>
      <c r="F13887" s="263" t="s">
        <v>3376</v>
      </c>
      <c r="G13887" s="260" t="s">
        <v>2229</v>
      </c>
      <c r="H13887" s="265" t="s">
        <v>4458</v>
      </c>
      <c r="I13887" s="265" t="s">
        <v>130</v>
      </c>
      <c r="J13887" s="266">
        <v>-3911.46</v>
      </c>
      <c r="K13887" s="83" t="str">
        <f>IFERROR(IFERROR(VLOOKUP(I13887,'DE-PARA'!B:D,3,0),VLOOKUP(I13887,'DE-PARA'!C:D,2,0)),"NÃO ENCONTRADO")</f>
        <v>Rescisões Trabalhistas</v>
      </c>
      <c r="L13887" s="50" t="str">
        <f>VLOOKUP(K13887,'Base -Receita-Despesa'!$B:$AS,1,FALSE)</f>
        <v>Rescisões Trabalhistas</v>
      </c>
    </row>
    <row r="13888" spans="1:12" x14ac:dyDescent="0.3">
      <c r="A13888" s="82" t="str">
        <f t="shared" si="434"/>
        <v>2019</v>
      </c>
      <c r="B13888" s="260" t="s">
        <v>2228</v>
      </c>
      <c r="C13888" s="261" t="s">
        <v>138</v>
      </c>
      <c r="D13888" s="74" t="str">
        <f t="shared" si="433"/>
        <v>jun/2019</v>
      </c>
      <c r="E13888" s="264">
        <v>43623</v>
      </c>
      <c r="F13888" s="260" t="s">
        <v>1070</v>
      </c>
      <c r="G13888" s="260" t="s">
        <v>2229</v>
      </c>
      <c r="H13888" s="265" t="s">
        <v>1071</v>
      </c>
      <c r="I13888" s="265" t="s">
        <v>2237</v>
      </c>
      <c r="J13888" s="266">
        <v>73129.17</v>
      </c>
      <c r="K13888" s="83" t="str">
        <f>IFERROR(IFERROR(VLOOKUP(I13888,'DE-PARA'!B:D,3,0),VLOOKUP(I13888,'DE-PARA'!C:D,2,0)),"NÃO ENCONTRADO")</f>
        <v>Entrada Conta Aplicação (+)</v>
      </c>
      <c r="L13888" s="50" t="str">
        <f>VLOOKUP(K13888,'Base -Receita-Despesa'!$B:$AS,1,FALSE)</f>
        <v>ENTRADA CONTA APLICAÇÃO (+)</v>
      </c>
    </row>
    <row r="13889" spans="1:12" x14ac:dyDescent="0.3">
      <c r="A13889" s="82" t="str">
        <f t="shared" si="434"/>
        <v>2019</v>
      </c>
      <c r="B13889" s="260" t="s">
        <v>2228</v>
      </c>
      <c r="C13889" s="261" t="s">
        <v>138</v>
      </c>
      <c r="D13889" s="74" t="str">
        <f t="shared" si="433"/>
        <v>jun/2019</v>
      </c>
      <c r="E13889" s="264">
        <v>43623</v>
      </c>
      <c r="F13889" s="260" t="s">
        <v>1061</v>
      </c>
      <c r="G13889" s="260" t="s">
        <v>2229</v>
      </c>
      <c r="H13889" s="265" t="s">
        <v>4370</v>
      </c>
      <c r="I13889" s="265" t="s">
        <v>2170</v>
      </c>
      <c r="J13889" s="266">
        <v>-66897.89</v>
      </c>
      <c r="K13889" s="83" t="str">
        <f>IFERROR(IFERROR(VLOOKUP(I13889,'DE-PARA'!B:D,3,0),VLOOKUP(I13889,'DE-PARA'!C:D,2,0)),"NÃO ENCONTRADO")</f>
        <v>Reembolso de Rateios(-)</v>
      </c>
      <c r="L13889" s="50" t="str">
        <f>VLOOKUP(K13889,'Base -Receita-Despesa'!$B:$AS,1,FALSE)</f>
        <v>Reembolso de Rateios(-)</v>
      </c>
    </row>
    <row r="13890" spans="1:12" x14ac:dyDescent="0.3">
      <c r="A13890" s="82" t="str">
        <f t="shared" si="434"/>
        <v>2019</v>
      </c>
      <c r="B13890" s="260" t="s">
        <v>2228</v>
      </c>
      <c r="C13890" s="261" t="s">
        <v>138</v>
      </c>
      <c r="D13890" s="74" t="str">
        <f t="shared" si="433"/>
        <v>jun/2019</v>
      </c>
      <c r="E13890" s="264">
        <v>43626</v>
      </c>
      <c r="F13890" s="260">
        <v>36993</v>
      </c>
      <c r="G13890" s="260" t="s">
        <v>2229</v>
      </c>
      <c r="H13890" s="267" t="s">
        <v>4380</v>
      </c>
      <c r="I13890" s="267" t="s">
        <v>120</v>
      </c>
      <c r="J13890" s="266">
        <v>-1574.64</v>
      </c>
      <c r="K13890" s="83" t="str">
        <f>IFERROR(IFERROR(VLOOKUP(I13890,'DE-PARA'!B:D,3,0),VLOOKUP(I13890,'DE-PARA'!C:D,2,0)),"NÃO ENCONTRADO")</f>
        <v>Serviços</v>
      </c>
      <c r="L13890" s="50" t="str">
        <f>VLOOKUP(K13890,'Base -Receita-Despesa'!$B:$AS,1,FALSE)</f>
        <v>Serviços</v>
      </c>
    </row>
    <row r="13891" spans="1:12" x14ac:dyDescent="0.3">
      <c r="A13891" s="82" t="str">
        <f t="shared" si="434"/>
        <v>2019</v>
      </c>
      <c r="B13891" s="260" t="s">
        <v>2228</v>
      </c>
      <c r="C13891" s="261" t="s">
        <v>138</v>
      </c>
      <c r="D13891" s="74" t="str">
        <f t="shared" si="433"/>
        <v>jun/2019</v>
      </c>
      <c r="E13891" s="264">
        <v>43626</v>
      </c>
      <c r="F13891" s="260" t="s">
        <v>1070</v>
      </c>
      <c r="G13891" s="260" t="s">
        <v>2229</v>
      </c>
      <c r="H13891" s="265" t="s">
        <v>1071</v>
      </c>
      <c r="I13891" s="265" t="s">
        <v>2237</v>
      </c>
      <c r="J13891" s="266">
        <v>1584.14</v>
      </c>
      <c r="K13891" s="83" t="str">
        <f>IFERROR(IFERROR(VLOOKUP(I13891,'DE-PARA'!B:D,3,0),VLOOKUP(I13891,'DE-PARA'!C:D,2,0)),"NÃO ENCONTRADO")</f>
        <v>Entrada Conta Aplicação (+)</v>
      </c>
      <c r="L13891" s="50" t="str">
        <f>VLOOKUP(K13891,'Base -Receita-Despesa'!$B:$AS,1,FALSE)</f>
        <v>ENTRADA CONTA APLICAÇÃO (+)</v>
      </c>
    </row>
    <row r="13892" spans="1:12" x14ac:dyDescent="0.3">
      <c r="A13892" s="82" t="str">
        <f t="shared" si="434"/>
        <v>2019</v>
      </c>
      <c r="B13892" s="260" t="s">
        <v>2228</v>
      </c>
      <c r="C13892" s="261" t="s">
        <v>138</v>
      </c>
      <c r="D13892" s="74" t="str">
        <f t="shared" ref="D13892:D13955" si="435">TEXT(E13892,"mmm/aaaa")</f>
        <v>jun/2019</v>
      </c>
      <c r="E13892" s="264">
        <v>43626</v>
      </c>
      <c r="F13892" s="260" t="s">
        <v>1261</v>
      </c>
      <c r="G13892" s="260" t="s">
        <v>2229</v>
      </c>
      <c r="H13892" s="265" t="s">
        <v>2250</v>
      </c>
      <c r="I13892" s="265" t="s">
        <v>135</v>
      </c>
      <c r="J13892" s="265">
        <v>-9.5</v>
      </c>
      <c r="K13892" s="83" t="str">
        <f>IFERROR(IFERROR(VLOOKUP(I13892,'DE-PARA'!B:D,3,0),VLOOKUP(I13892,'DE-PARA'!C:D,2,0)),"NÃO ENCONTRADO")</f>
        <v>Outras Saídas</v>
      </c>
      <c r="L13892" s="50" t="str">
        <f>VLOOKUP(K13892,'Base -Receita-Despesa'!$B:$AS,1,FALSE)</f>
        <v>Outras Saídas</v>
      </c>
    </row>
    <row r="13893" spans="1:12" x14ac:dyDescent="0.3">
      <c r="A13893" s="82" t="str">
        <f t="shared" si="434"/>
        <v>2019</v>
      </c>
      <c r="B13893" s="260" t="s">
        <v>2228</v>
      </c>
      <c r="C13893" s="261" t="s">
        <v>138</v>
      </c>
      <c r="D13893" s="74" t="str">
        <f t="shared" si="435"/>
        <v>jun/2019</v>
      </c>
      <c r="E13893" s="264">
        <v>43628</v>
      </c>
      <c r="F13893" s="260" t="s">
        <v>1070</v>
      </c>
      <c r="G13893" s="260" t="s">
        <v>2229</v>
      </c>
      <c r="H13893" s="265" t="s">
        <v>1071</v>
      </c>
      <c r="I13893" s="265" t="s">
        <v>2237</v>
      </c>
      <c r="J13893" s="266">
        <v>4555.13</v>
      </c>
      <c r="K13893" s="83" t="str">
        <f>IFERROR(IFERROR(VLOOKUP(I13893,'DE-PARA'!B:D,3,0),VLOOKUP(I13893,'DE-PARA'!C:D,2,0)),"NÃO ENCONTRADO")</f>
        <v>Entrada Conta Aplicação (+)</v>
      </c>
      <c r="L13893" s="50" t="str">
        <f>VLOOKUP(K13893,'Base -Receita-Despesa'!$B:$AS,1,FALSE)</f>
        <v>ENTRADA CONTA APLICAÇÃO (+)</v>
      </c>
    </row>
    <row r="13894" spans="1:12" x14ac:dyDescent="0.3">
      <c r="A13894" s="82" t="str">
        <f t="shared" si="434"/>
        <v>2019</v>
      </c>
      <c r="B13894" s="260" t="s">
        <v>2228</v>
      </c>
      <c r="C13894" s="261" t="s">
        <v>138</v>
      </c>
      <c r="D13894" s="74" t="str">
        <f t="shared" si="435"/>
        <v>jun/2019</v>
      </c>
      <c r="E13894" s="264">
        <v>43628</v>
      </c>
      <c r="F13894" s="263" t="s">
        <v>4412</v>
      </c>
      <c r="G13894" s="263" t="s">
        <v>2229</v>
      </c>
      <c r="H13894" s="267" t="s">
        <v>4573</v>
      </c>
      <c r="I13894" s="267" t="s">
        <v>130</v>
      </c>
      <c r="J13894" s="266">
        <v>-1295.25</v>
      </c>
      <c r="K13894" s="83" t="str">
        <f>IFERROR(IFERROR(VLOOKUP(I13894,'DE-PARA'!B:D,3,0),VLOOKUP(I13894,'DE-PARA'!C:D,2,0)),"NÃO ENCONTRADO")</f>
        <v>Rescisões Trabalhistas</v>
      </c>
      <c r="L13894" s="50" t="str">
        <f>VLOOKUP(K13894,'Base -Receita-Despesa'!$B:$AS,1,FALSE)</f>
        <v>Rescisões Trabalhistas</v>
      </c>
    </row>
    <row r="13895" spans="1:12" x14ac:dyDescent="0.3">
      <c r="A13895" s="82" t="str">
        <f t="shared" si="434"/>
        <v>2019</v>
      </c>
      <c r="B13895" s="260" t="s">
        <v>2228</v>
      </c>
      <c r="C13895" s="261" t="s">
        <v>138</v>
      </c>
      <c r="D13895" s="74" t="str">
        <f t="shared" si="435"/>
        <v>jun/2019</v>
      </c>
      <c r="E13895" s="264">
        <v>43628</v>
      </c>
      <c r="F13895" s="263" t="s">
        <v>3376</v>
      </c>
      <c r="G13895" s="263" t="s">
        <v>2229</v>
      </c>
      <c r="H13895" s="267" t="s">
        <v>4573</v>
      </c>
      <c r="I13895" s="267" t="s">
        <v>130</v>
      </c>
      <c r="J13895" s="266">
        <v>-3259.88</v>
      </c>
      <c r="K13895" s="83" t="str">
        <f>IFERROR(IFERROR(VLOOKUP(I13895,'DE-PARA'!B:D,3,0),VLOOKUP(I13895,'DE-PARA'!C:D,2,0)),"NÃO ENCONTRADO")</f>
        <v>Rescisões Trabalhistas</v>
      </c>
      <c r="L13895" s="50" t="str">
        <f>VLOOKUP(K13895,'Base -Receita-Despesa'!$B:$AS,1,FALSE)</f>
        <v>Rescisões Trabalhistas</v>
      </c>
    </row>
    <row r="13896" spans="1:12" x14ac:dyDescent="0.3">
      <c r="A13896" s="82" t="str">
        <f t="shared" si="434"/>
        <v>2019</v>
      </c>
      <c r="B13896" s="260" t="s">
        <v>2240</v>
      </c>
      <c r="C13896" s="261" t="s">
        <v>138</v>
      </c>
      <c r="D13896" s="74" t="str">
        <f t="shared" si="435"/>
        <v>jun/2019</v>
      </c>
      <c r="E13896" s="264">
        <v>43629</v>
      </c>
      <c r="F13896" s="260" t="s">
        <v>161</v>
      </c>
      <c r="G13896" s="260" t="s">
        <v>2229</v>
      </c>
      <c r="H13896" s="265" t="s">
        <v>161</v>
      </c>
      <c r="I13896" s="265" t="s">
        <v>2168</v>
      </c>
      <c r="J13896" s="266">
        <v>2513411.33</v>
      </c>
      <c r="K13896" s="83" t="str">
        <f>IFERROR(IFERROR(VLOOKUP(I13896,'DE-PARA'!B:D,3,0),VLOOKUP(I13896,'DE-PARA'!C:D,2,0)),"NÃO ENCONTRADO")</f>
        <v>Repasses Contrato de Gestão</v>
      </c>
      <c r="L13896" s="50" t="str">
        <f>VLOOKUP(K13896,'Base -Receita-Despesa'!$B:$AS,1,FALSE)</f>
        <v>Repasses Contrato de Gestão</v>
      </c>
    </row>
    <row r="13897" spans="1:12" x14ac:dyDescent="0.3">
      <c r="A13897" s="82" t="str">
        <f t="shared" si="434"/>
        <v>2019</v>
      </c>
      <c r="B13897" s="260" t="s">
        <v>2240</v>
      </c>
      <c r="C13897" s="261" t="s">
        <v>138</v>
      </c>
      <c r="D13897" s="74" t="str">
        <f t="shared" si="435"/>
        <v>jun/2019</v>
      </c>
      <c r="E13897" s="264">
        <v>43629</v>
      </c>
      <c r="F13897" s="260" t="s">
        <v>1261</v>
      </c>
      <c r="G13897" s="260" t="s">
        <v>2229</v>
      </c>
      <c r="H13897" s="265" t="s">
        <v>4532</v>
      </c>
      <c r="I13897" s="265" t="s">
        <v>135</v>
      </c>
      <c r="J13897" s="265">
        <v>-1.5</v>
      </c>
      <c r="K13897" s="83" t="str">
        <f>IFERROR(IFERROR(VLOOKUP(I13897,'DE-PARA'!B:D,3,0),VLOOKUP(I13897,'DE-PARA'!C:D,2,0)),"NÃO ENCONTRADO")</f>
        <v>Outras Saídas</v>
      </c>
      <c r="L13897" s="50" t="str">
        <f>VLOOKUP(K13897,'Base -Receita-Despesa'!$B:$AS,1,FALSE)</f>
        <v>Outras Saídas</v>
      </c>
    </row>
    <row r="13898" spans="1:12" x14ac:dyDescent="0.3">
      <c r="A13898" s="82" t="str">
        <f t="shared" si="434"/>
        <v>2019</v>
      </c>
      <c r="B13898" s="260" t="s">
        <v>2240</v>
      </c>
      <c r="C13898" s="261" t="s">
        <v>138</v>
      </c>
      <c r="D13898" s="74" t="str">
        <f t="shared" si="435"/>
        <v>jun/2019</v>
      </c>
      <c r="E13898" s="264">
        <v>43629</v>
      </c>
      <c r="F13898" s="260" t="s">
        <v>1061</v>
      </c>
      <c r="G13898" s="260" t="s">
        <v>2229</v>
      </c>
      <c r="H13898" s="265" t="s">
        <v>4370</v>
      </c>
      <c r="I13898" s="265" t="s">
        <v>126</v>
      </c>
      <c r="J13898" s="266">
        <v>-500000</v>
      </c>
      <c r="K13898" s="83" t="str">
        <f>IFERROR(IFERROR(VLOOKUP(I13898,'DE-PARA'!B:D,3,0),VLOOKUP(I13898,'DE-PARA'!C:D,2,0)),"NÃO ENCONTRADO")</f>
        <v>TEV – Transferências Entre Contas (Entradas)</v>
      </c>
      <c r="L13898" s="50" t="str">
        <f>VLOOKUP(K13898,'Base -Receita-Despesa'!$B:$AS,1,FALSE)</f>
        <v>TEV – Transferências Entre Contas (Entradas)</v>
      </c>
    </row>
    <row r="13899" spans="1:12" x14ac:dyDescent="0.3">
      <c r="A13899" s="82" t="str">
        <f t="shared" si="434"/>
        <v>2019</v>
      </c>
      <c r="B13899" s="260" t="s">
        <v>2228</v>
      </c>
      <c r="C13899" s="261" t="s">
        <v>138</v>
      </c>
      <c r="D13899" s="74" t="str">
        <f t="shared" si="435"/>
        <v>jun/2019</v>
      </c>
      <c r="E13899" s="264">
        <v>43629</v>
      </c>
      <c r="F13899" s="260" t="s">
        <v>1431</v>
      </c>
      <c r="G13899" s="260" t="s">
        <v>2229</v>
      </c>
      <c r="H13899" s="265" t="s">
        <v>4525</v>
      </c>
      <c r="I13899" s="265" t="s">
        <v>141</v>
      </c>
      <c r="J13899" s="266">
        <v>-6599.6</v>
      </c>
      <c r="K13899" s="83" t="str">
        <f>IFERROR(IFERROR(VLOOKUP(I13899,'DE-PARA'!B:D,3,0),VLOOKUP(I13899,'DE-PARA'!C:D,2,0)),"NÃO ENCONTRADO")</f>
        <v>Pessoal</v>
      </c>
      <c r="L13899" s="50" t="str">
        <f>VLOOKUP(K13899,'Base -Receita-Despesa'!$B:$AS,1,FALSE)</f>
        <v>Pessoal</v>
      </c>
    </row>
    <row r="13900" spans="1:12" x14ac:dyDescent="0.3">
      <c r="A13900" s="82" t="str">
        <f t="shared" si="434"/>
        <v>2019</v>
      </c>
      <c r="B13900" s="260" t="s">
        <v>2228</v>
      </c>
      <c r="C13900" s="261" t="s">
        <v>138</v>
      </c>
      <c r="D13900" s="74" t="str">
        <f t="shared" si="435"/>
        <v>jun/2019</v>
      </c>
      <c r="E13900" s="264">
        <v>43629</v>
      </c>
      <c r="F13900" s="260" t="s">
        <v>4574</v>
      </c>
      <c r="G13900" s="260" t="s">
        <v>2229</v>
      </c>
      <c r="H13900" s="265" t="s">
        <v>4575</v>
      </c>
      <c r="I13900" s="265" t="s">
        <v>2214</v>
      </c>
      <c r="J13900" s="266">
        <v>-2753.95</v>
      </c>
      <c r="K13900" s="83" t="str">
        <f>IFERROR(IFERROR(VLOOKUP(I13900,'DE-PARA'!B:D,3,0),VLOOKUP(I13900,'DE-PARA'!C:D,2,0)),"NÃO ENCONTRADO")</f>
        <v>Outras Saídas</v>
      </c>
      <c r="L13900" s="50" t="str">
        <f>VLOOKUP(K13900,'Base -Receita-Despesa'!$B:$AS,1,FALSE)</f>
        <v>Outras Saídas</v>
      </c>
    </row>
    <row r="13901" spans="1:12" x14ac:dyDescent="0.3">
      <c r="A13901" s="82" t="str">
        <f t="shared" si="434"/>
        <v>2019</v>
      </c>
      <c r="B13901" s="260" t="s">
        <v>2228</v>
      </c>
      <c r="C13901" s="261" t="s">
        <v>138</v>
      </c>
      <c r="D13901" s="74" t="str">
        <f t="shared" si="435"/>
        <v>jun/2019</v>
      </c>
      <c r="E13901" s="264">
        <v>43629</v>
      </c>
      <c r="F13901" s="260" t="s">
        <v>4574</v>
      </c>
      <c r="G13901" s="260" t="s">
        <v>2229</v>
      </c>
      <c r="H13901" s="265" t="s">
        <v>4575</v>
      </c>
      <c r="I13901" s="265" t="s">
        <v>562</v>
      </c>
      <c r="J13901" s="266">
        <v>-1213.53</v>
      </c>
      <c r="K13901" s="83" t="str">
        <f>IFERROR(IFERROR(VLOOKUP(I13901,'DE-PARA'!B:D,3,0),VLOOKUP(I13901,'DE-PARA'!C:D,2,0)),"NÃO ENCONTRADO")</f>
        <v>Outras Saídas</v>
      </c>
      <c r="L13901" s="50" t="str">
        <f>VLOOKUP(K13901,'Base -Receita-Despesa'!$B:$AS,1,FALSE)</f>
        <v>Outras Saídas</v>
      </c>
    </row>
    <row r="13902" spans="1:12" x14ac:dyDescent="0.3">
      <c r="A13902" s="82" t="str">
        <f t="shared" si="434"/>
        <v>2019</v>
      </c>
      <c r="B13902" s="260" t="s">
        <v>2228</v>
      </c>
      <c r="C13902" s="261" t="s">
        <v>138</v>
      </c>
      <c r="D13902" s="74" t="str">
        <f t="shared" si="435"/>
        <v>jun/2019</v>
      </c>
      <c r="E13902" s="264">
        <v>43629</v>
      </c>
      <c r="F13902" s="260" t="s">
        <v>4377</v>
      </c>
      <c r="G13902" s="260" t="s">
        <v>2229</v>
      </c>
      <c r="H13902" s="265" t="s">
        <v>4576</v>
      </c>
      <c r="I13902" s="265" t="s">
        <v>128</v>
      </c>
      <c r="J13902" s="266">
        <v>-32705.53</v>
      </c>
      <c r="K13902" s="83" t="str">
        <f>IFERROR(IFERROR(VLOOKUP(I13902,'DE-PARA'!B:D,3,0),VLOOKUP(I13902,'DE-PARA'!C:D,2,0)),"NÃO ENCONTRADO")</f>
        <v>Encargos sobre Folha de Pagamento</v>
      </c>
      <c r="L13902" s="50" t="str">
        <f>VLOOKUP(K13902,'Base -Receita-Despesa'!$B:$AS,1,FALSE)</f>
        <v>Encargos sobre Folha de Pagamento</v>
      </c>
    </row>
    <row r="13903" spans="1:12" x14ac:dyDescent="0.3">
      <c r="A13903" s="82" t="str">
        <f t="shared" si="434"/>
        <v>2019</v>
      </c>
      <c r="B13903" s="260" t="s">
        <v>2228</v>
      </c>
      <c r="C13903" s="261" t="s">
        <v>138</v>
      </c>
      <c r="D13903" s="74" t="str">
        <f t="shared" si="435"/>
        <v>jun/2019</v>
      </c>
      <c r="E13903" s="264">
        <v>43629</v>
      </c>
      <c r="F13903" s="260" t="s">
        <v>4377</v>
      </c>
      <c r="G13903" s="260" t="s">
        <v>2229</v>
      </c>
      <c r="H13903" s="265" t="s">
        <v>4576</v>
      </c>
      <c r="I13903" s="265" t="s">
        <v>562</v>
      </c>
      <c r="J13903" s="266">
        <v>-1798.8</v>
      </c>
      <c r="K13903" s="83" t="str">
        <f>IFERROR(IFERROR(VLOOKUP(I13903,'DE-PARA'!B:D,3,0),VLOOKUP(I13903,'DE-PARA'!C:D,2,0)),"NÃO ENCONTRADO")</f>
        <v>Outras Saídas</v>
      </c>
      <c r="L13903" s="50" t="str">
        <f>VLOOKUP(K13903,'Base -Receita-Despesa'!$B:$AS,1,FALSE)</f>
        <v>Outras Saídas</v>
      </c>
    </row>
    <row r="13904" spans="1:12" x14ac:dyDescent="0.3">
      <c r="A13904" s="82" t="str">
        <f t="shared" si="434"/>
        <v>2019</v>
      </c>
      <c r="B13904" s="260" t="s">
        <v>2228</v>
      </c>
      <c r="C13904" s="261" t="s">
        <v>138</v>
      </c>
      <c r="D13904" s="74" t="str">
        <f t="shared" si="435"/>
        <v>jun/2019</v>
      </c>
      <c r="E13904" s="264">
        <v>43629</v>
      </c>
      <c r="F13904" s="260" t="s">
        <v>1431</v>
      </c>
      <c r="G13904" s="260" t="s">
        <v>2229</v>
      </c>
      <c r="H13904" s="265" t="s">
        <v>4577</v>
      </c>
      <c r="I13904" s="265" t="s">
        <v>141</v>
      </c>
      <c r="J13904" s="266">
        <v>-222642.43</v>
      </c>
      <c r="K13904" s="83" t="str">
        <f>IFERROR(IFERROR(VLOOKUP(I13904,'DE-PARA'!B:D,3,0),VLOOKUP(I13904,'DE-PARA'!C:D,2,0)),"NÃO ENCONTRADO")</f>
        <v>Pessoal</v>
      </c>
      <c r="L13904" s="50" t="str">
        <f>VLOOKUP(K13904,'Base -Receita-Despesa'!$B:$AS,1,FALSE)</f>
        <v>Pessoal</v>
      </c>
    </row>
    <row r="13905" spans="1:12" x14ac:dyDescent="0.3">
      <c r="A13905" s="82" t="str">
        <f t="shared" si="434"/>
        <v>2019</v>
      </c>
      <c r="B13905" s="260" t="s">
        <v>2228</v>
      </c>
      <c r="C13905" s="261" t="s">
        <v>138</v>
      </c>
      <c r="D13905" s="74" t="str">
        <f t="shared" si="435"/>
        <v>jun/2019</v>
      </c>
      <c r="E13905" s="264">
        <v>43629</v>
      </c>
      <c r="F13905" s="260">
        <v>39294</v>
      </c>
      <c r="G13905" s="260" t="s">
        <v>2229</v>
      </c>
      <c r="H13905" s="265" t="s">
        <v>4541</v>
      </c>
      <c r="I13905" s="265" t="s">
        <v>2182</v>
      </c>
      <c r="J13905" s="265">
        <v>-775</v>
      </c>
      <c r="K13905" s="83" t="str">
        <f>IFERROR(IFERROR(VLOOKUP(I13905,'DE-PARA'!B:D,3,0),VLOOKUP(I13905,'DE-PARA'!C:D,2,0)),"NÃO ENCONTRADO")</f>
        <v>Materiais</v>
      </c>
      <c r="L13905" s="50" t="str">
        <f>VLOOKUP(K13905,'Base -Receita-Despesa'!$B:$AS,1,FALSE)</f>
        <v>Materiais</v>
      </c>
    </row>
    <row r="13906" spans="1:12" x14ac:dyDescent="0.3">
      <c r="A13906" s="82" t="str">
        <f t="shared" si="434"/>
        <v>2019</v>
      </c>
      <c r="B13906" s="260" t="s">
        <v>2228</v>
      </c>
      <c r="C13906" s="261" t="s">
        <v>138</v>
      </c>
      <c r="D13906" s="74" t="str">
        <f t="shared" si="435"/>
        <v>jun/2019</v>
      </c>
      <c r="E13906" s="264">
        <v>43629</v>
      </c>
      <c r="F13906" s="260">
        <v>39294</v>
      </c>
      <c r="G13906" s="260" t="s">
        <v>2229</v>
      </c>
      <c r="H13906" s="265" t="s">
        <v>4541</v>
      </c>
      <c r="I13906" s="265" t="s">
        <v>562</v>
      </c>
      <c r="J13906" s="265">
        <v>-169.21</v>
      </c>
      <c r="K13906" s="83" t="str">
        <f>IFERROR(IFERROR(VLOOKUP(I13906,'DE-PARA'!B:D,3,0),VLOOKUP(I13906,'DE-PARA'!C:D,2,0)),"NÃO ENCONTRADO")</f>
        <v>Outras Saídas</v>
      </c>
      <c r="L13906" s="50" t="str">
        <f>VLOOKUP(K13906,'Base -Receita-Despesa'!$B:$AS,1,FALSE)</f>
        <v>Outras Saídas</v>
      </c>
    </row>
    <row r="13907" spans="1:12" x14ac:dyDescent="0.3">
      <c r="A13907" s="82" t="str">
        <f t="shared" si="434"/>
        <v>2019</v>
      </c>
      <c r="B13907" s="260" t="s">
        <v>2228</v>
      </c>
      <c r="C13907" s="261" t="s">
        <v>138</v>
      </c>
      <c r="D13907" s="74" t="str">
        <f t="shared" si="435"/>
        <v>jun/2019</v>
      </c>
      <c r="E13907" s="264">
        <v>43629</v>
      </c>
      <c r="F13907" s="263" t="s">
        <v>3376</v>
      </c>
      <c r="G13907" s="260" t="s">
        <v>2229</v>
      </c>
      <c r="H13907" s="267" t="s">
        <v>4578</v>
      </c>
      <c r="I13907" s="267" t="s">
        <v>130</v>
      </c>
      <c r="J13907" s="266">
        <v>-8855.73</v>
      </c>
      <c r="K13907" s="83" t="str">
        <f>IFERROR(IFERROR(VLOOKUP(I13907,'DE-PARA'!B:D,3,0),VLOOKUP(I13907,'DE-PARA'!C:D,2,0)),"NÃO ENCONTRADO")</f>
        <v>Rescisões Trabalhistas</v>
      </c>
      <c r="L13907" s="50" t="str">
        <f>VLOOKUP(K13907,'Base -Receita-Despesa'!$B:$AS,1,FALSE)</f>
        <v>Rescisões Trabalhistas</v>
      </c>
    </row>
    <row r="13908" spans="1:12" x14ac:dyDescent="0.3">
      <c r="A13908" s="82" t="str">
        <f t="shared" si="434"/>
        <v>2019</v>
      </c>
      <c r="B13908" s="260" t="s">
        <v>2228</v>
      </c>
      <c r="C13908" s="261" t="s">
        <v>138</v>
      </c>
      <c r="D13908" s="74" t="str">
        <f t="shared" si="435"/>
        <v>jun/2019</v>
      </c>
      <c r="E13908" s="264">
        <v>43629</v>
      </c>
      <c r="F13908" s="260" t="s">
        <v>1261</v>
      </c>
      <c r="G13908" s="260" t="s">
        <v>2229</v>
      </c>
      <c r="H13908" s="265" t="s">
        <v>2250</v>
      </c>
      <c r="I13908" s="265" t="s">
        <v>135</v>
      </c>
      <c r="J13908" s="265">
        <v>-9.5</v>
      </c>
      <c r="K13908" s="83" t="str">
        <f>IFERROR(IFERROR(VLOOKUP(I13908,'DE-PARA'!B:D,3,0),VLOOKUP(I13908,'DE-PARA'!C:D,2,0)),"NÃO ENCONTRADO")</f>
        <v>Outras Saídas</v>
      </c>
      <c r="L13908" s="50" t="str">
        <f>VLOOKUP(K13908,'Base -Receita-Despesa'!$B:$AS,1,FALSE)</f>
        <v>Outras Saídas</v>
      </c>
    </row>
    <row r="13909" spans="1:12" x14ac:dyDescent="0.3">
      <c r="A13909" s="82" t="str">
        <f t="shared" si="434"/>
        <v>2019</v>
      </c>
      <c r="B13909" s="260" t="s">
        <v>2228</v>
      </c>
      <c r="C13909" s="261" t="s">
        <v>138</v>
      </c>
      <c r="D13909" s="74" t="str">
        <f t="shared" si="435"/>
        <v>jun/2019</v>
      </c>
      <c r="E13909" s="264">
        <v>43629</v>
      </c>
      <c r="F13909" s="260" t="s">
        <v>1061</v>
      </c>
      <c r="G13909" s="260" t="s">
        <v>2229</v>
      </c>
      <c r="H13909" s="265" t="s">
        <v>4370</v>
      </c>
      <c r="I13909" s="265" t="s">
        <v>126</v>
      </c>
      <c r="J13909" s="266">
        <v>500000</v>
      </c>
      <c r="K13909" s="83" t="str">
        <f>IFERROR(IFERROR(VLOOKUP(I13909,'DE-PARA'!B:D,3,0),VLOOKUP(I13909,'DE-PARA'!C:D,2,0)),"NÃO ENCONTRADO")</f>
        <v>TEV – Transferências Entre Contas (Entradas)</v>
      </c>
      <c r="L13909" s="50" t="str">
        <f>VLOOKUP(K13909,'Base -Receita-Despesa'!$B:$AS,1,FALSE)</f>
        <v>TEV – Transferências Entre Contas (Entradas)</v>
      </c>
    </row>
    <row r="13910" spans="1:12" x14ac:dyDescent="0.3">
      <c r="A13910" s="82" t="str">
        <f t="shared" si="434"/>
        <v>2019</v>
      </c>
      <c r="B13910" s="260" t="s">
        <v>2240</v>
      </c>
      <c r="C13910" s="261" t="s">
        <v>138</v>
      </c>
      <c r="D13910" s="74" t="str">
        <f t="shared" si="435"/>
        <v>jun/2019</v>
      </c>
      <c r="E13910" s="264">
        <v>43630</v>
      </c>
      <c r="F13910" s="260" t="s">
        <v>1061</v>
      </c>
      <c r="G13910" s="260" t="s">
        <v>2229</v>
      </c>
      <c r="H13910" s="265" t="s">
        <v>4370</v>
      </c>
      <c r="I13910" s="265" t="s">
        <v>126</v>
      </c>
      <c r="J13910" s="266">
        <v>-500000</v>
      </c>
      <c r="K13910" s="83" t="str">
        <f>IFERROR(IFERROR(VLOOKUP(I13910,'DE-PARA'!B:D,3,0),VLOOKUP(I13910,'DE-PARA'!C:D,2,0)),"NÃO ENCONTRADO")</f>
        <v>TEV – Transferências Entre Contas (Entradas)</v>
      </c>
      <c r="L13910" s="50" t="str">
        <f>VLOOKUP(K13910,'Base -Receita-Despesa'!$B:$AS,1,FALSE)</f>
        <v>TEV – Transferências Entre Contas (Entradas)</v>
      </c>
    </row>
    <row r="13911" spans="1:12" x14ac:dyDescent="0.3">
      <c r="A13911" s="82" t="str">
        <f t="shared" si="434"/>
        <v>2019</v>
      </c>
      <c r="B13911" s="260" t="s">
        <v>2240</v>
      </c>
      <c r="C13911" s="261" t="s">
        <v>138</v>
      </c>
      <c r="D13911" s="74" t="str">
        <f t="shared" si="435"/>
        <v>jun/2019</v>
      </c>
      <c r="E13911" s="264">
        <v>43630</v>
      </c>
      <c r="F13911" s="260" t="s">
        <v>1061</v>
      </c>
      <c r="G13911" s="260" t="s">
        <v>2229</v>
      </c>
      <c r="H13911" s="265" t="s">
        <v>4370</v>
      </c>
      <c r="I13911" s="265" t="s">
        <v>126</v>
      </c>
      <c r="J13911" s="266">
        <v>-513000</v>
      </c>
      <c r="K13911" s="83" t="str">
        <f>IFERROR(IFERROR(VLOOKUP(I13911,'DE-PARA'!B:D,3,0),VLOOKUP(I13911,'DE-PARA'!C:D,2,0)),"NÃO ENCONTRADO")</f>
        <v>TEV – Transferências Entre Contas (Entradas)</v>
      </c>
      <c r="L13911" s="50" t="str">
        <f>VLOOKUP(K13911,'Base -Receita-Despesa'!$B:$AS,1,FALSE)</f>
        <v>TEV – Transferências Entre Contas (Entradas)</v>
      </c>
    </row>
    <row r="13912" spans="1:12" x14ac:dyDescent="0.3">
      <c r="A13912" s="82" t="str">
        <f t="shared" si="434"/>
        <v>2019</v>
      </c>
      <c r="B13912" s="260" t="s">
        <v>2240</v>
      </c>
      <c r="C13912" s="261" t="s">
        <v>138</v>
      </c>
      <c r="D13912" s="74" t="str">
        <f t="shared" si="435"/>
        <v>jun/2019</v>
      </c>
      <c r="E13912" s="264">
        <v>43630</v>
      </c>
      <c r="F13912" s="260" t="s">
        <v>1061</v>
      </c>
      <c r="G13912" s="260" t="s">
        <v>2229</v>
      </c>
      <c r="H13912" s="265" t="s">
        <v>4370</v>
      </c>
      <c r="I13912" s="265" t="s">
        <v>126</v>
      </c>
      <c r="J13912" s="266">
        <v>-500409.83</v>
      </c>
      <c r="K13912" s="83" t="str">
        <f>IFERROR(IFERROR(VLOOKUP(I13912,'DE-PARA'!B:D,3,0),VLOOKUP(I13912,'DE-PARA'!C:D,2,0)),"NÃO ENCONTRADO")</f>
        <v>TEV – Transferências Entre Contas (Entradas)</v>
      </c>
      <c r="L13912" s="50" t="str">
        <f>VLOOKUP(K13912,'Base -Receita-Despesa'!$B:$AS,1,FALSE)</f>
        <v>TEV – Transferências Entre Contas (Entradas)</v>
      </c>
    </row>
    <row r="13913" spans="1:12" x14ac:dyDescent="0.3">
      <c r="A13913" s="82" t="str">
        <f t="shared" si="434"/>
        <v>2019</v>
      </c>
      <c r="B13913" s="260" t="s">
        <v>2240</v>
      </c>
      <c r="C13913" s="261" t="s">
        <v>138</v>
      </c>
      <c r="D13913" s="74" t="str">
        <f t="shared" si="435"/>
        <v>jun/2019</v>
      </c>
      <c r="E13913" s="264">
        <v>43630</v>
      </c>
      <c r="F13913" s="260" t="s">
        <v>1061</v>
      </c>
      <c r="G13913" s="260" t="s">
        <v>2229</v>
      </c>
      <c r="H13913" s="265" t="s">
        <v>4370</v>
      </c>
      <c r="I13913" s="265" t="s">
        <v>126</v>
      </c>
      <c r="J13913" s="266">
        <v>-500000</v>
      </c>
      <c r="K13913" s="83" t="str">
        <f>IFERROR(IFERROR(VLOOKUP(I13913,'DE-PARA'!B:D,3,0),VLOOKUP(I13913,'DE-PARA'!C:D,2,0)),"NÃO ENCONTRADO")</f>
        <v>TEV – Transferências Entre Contas (Entradas)</v>
      </c>
      <c r="L13913" s="50" t="str">
        <f>VLOOKUP(K13913,'Base -Receita-Despesa'!$B:$AS,1,FALSE)</f>
        <v>TEV – Transferências Entre Contas (Entradas)</v>
      </c>
    </row>
    <row r="13914" spans="1:12" x14ac:dyDescent="0.3">
      <c r="A13914" s="82" t="str">
        <f t="shared" si="434"/>
        <v>2019</v>
      </c>
      <c r="B13914" s="260" t="s">
        <v>2228</v>
      </c>
      <c r="C13914" s="261" t="s">
        <v>138</v>
      </c>
      <c r="D13914" s="74" t="str">
        <f t="shared" si="435"/>
        <v>jun/2019</v>
      </c>
      <c r="E13914" s="264">
        <v>43630</v>
      </c>
      <c r="F13914" s="260" t="s">
        <v>4374</v>
      </c>
      <c r="G13914" s="260" t="s">
        <v>2229</v>
      </c>
      <c r="H13914" s="265" t="s">
        <v>72</v>
      </c>
      <c r="I13914" s="265" t="s">
        <v>1064</v>
      </c>
      <c r="J13914" s="266">
        <v>-2088893.79</v>
      </c>
      <c r="K13914" s="83" t="str">
        <f>IFERROR(IFERROR(VLOOKUP(I13914,'DE-PARA'!B:D,3,0),VLOOKUP(I13914,'DE-PARA'!C:D,2,0)),"NÃO ENCONTRADO")</f>
        <v>Saídas Da C/A Por Regates (-)</v>
      </c>
      <c r="L13914" s="50" t="str">
        <f>VLOOKUP(K13914,'Base -Receita-Despesa'!$B:$AS,1,FALSE)</f>
        <v>SAÍDAS DA C/A POR REGATES (-)</v>
      </c>
    </row>
    <row r="13915" spans="1:12" x14ac:dyDescent="0.3">
      <c r="A13915" s="82" t="str">
        <f t="shared" si="434"/>
        <v>2019</v>
      </c>
      <c r="B13915" s="260" t="s">
        <v>2228</v>
      </c>
      <c r="C13915" s="261" t="s">
        <v>138</v>
      </c>
      <c r="D13915" s="74" t="str">
        <f t="shared" si="435"/>
        <v>jun/2019</v>
      </c>
      <c r="E13915" s="264">
        <v>43630</v>
      </c>
      <c r="F13915" s="260">
        <v>15368</v>
      </c>
      <c r="G13915" s="260" t="s">
        <v>2229</v>
      </c>
      <c r="H13915" s="265" t="s">
        <v>4384</v>
      </c>
      <c r="I13915" s="265" t="s">
        <v>200</v>
      </c>
      <c r="J13915" s="266">
        <v>-4808.6099999999997</v>
      </c>
      <c r="K13915" s="83" t="str">
        <f>IFERROR(IFERROR(VLOOKUP(I13915,'DE-PARA'!B:D,3,0),VLOOKUP(I13915,'DE-PARA'!C:D,2,0)),"NÃO ENCONTRADO")</f>
        <v>Serviços</v>
      </c>
      <c r="L13915" s="50" t="str">
        <f>VLOOKUP(K13915,'Base -Receita-Despesa'!$B:$AS,1,FALSE)</f>
        <v>Serviços</v>
      </c>
    </row>
    <row r="13916" spans="1:12" x14ac:dyDescent="0.3">
      <c r="A13916" s="82" t="str">
        <f t="shared" si="434"/>
        <v>2019</v>
      </c>
      <c r="B13916" s="260" t="s">
        <v>2228</v>
      </c>
      <c r="C13916" s="261" t="s">
        <v>138</v>
      </c>
      <c r="D13916" s="74" t="str">
        <f t="shared" si="435"/>
        <v>jun/2019</v>
      </c>
      <c r="E13916" s="264">
        <v>43630</v>
      </c>
      <c r="F13916" s="263">
        <v>160</v>
      </c>
      <c r="G13916" s="260" t="s">
        <v>2229</v>
      </c>
      <c r="H13916" s="267" t="s">
        <v>2389</v>
      </c>
      <c r="I13916" s="267" t="s">
        <v>2197</v>
      </c>
      <c r="J13916" s="266">
        <v>-5050</v>
      </c>
      <c r="K13916" s="83" t="str">
        <f>IFERROR(IFERROR(VLOOKUP(I13916,'DE-PARA'!B:D,3,0),VLOOKUP(I13916,'DE-PARA'!C:D,2,0)),"NÃO ENCONTRADO")</f>
        <v>Serviços</v>
      </c>
      <c r="L13916" s="50" t="str">
        <f>VLOOKUP(K13916,'Base -Receita-Despesa'!$B:$AS,1,FALSE)</f>
        <v>Serviços</v>
      </c>
    </row>
    <row r="13917" spans="1:12" x14ac:dyDescent="0.3">
      <c r="A13917" s="82" t="str">
        <f t="shared" si="434"/>
        <v>2019</v>
      </c>
      <c r="B13917" s="260" t="s">
        <v>2228</v>
      </c>
      <c r="C13917" s="261" t="s">
        <v>138</v>
      </c>
      <c r="D13917" s="74" t="str">
        <f t="shared" si="435"/>
        <v>jun/2019</v>
      </c>
      <c r="E13917" s="264">
        <v>43630</v>
      </c>
      <c r="F13917" s="260">
        <v>162</v>
      </c>
      <c r="G13917" s="260" t="s">
        <v>2229</v>
      </c>
      <c r="H13917" s="265" t="s">
        <v>2389</v>
      </c>
      <c r="I13917" s="265" t="s">
        <v>2197</v>
      </c>
      <c r="J13917" s="266">
        <v>-6350</v>
      </c>
      <c r="K13917" s="83" t="str">
        <f>IFERROR(IFERROR(VLOOKUP(I13917,'DE-PARA'!B:D,3,0),VLOOKUP(I13917,'DE-PARA'!C:D,2,0)),"NÃO ENCONTRADO")</f>
        <v>Serviços</v>
      </c>
      <c r="L13917" s="50" t="str">
        <f>VLOOKUP(K13917,'Base -Receita-Despesa'!$B:$AS,1,FALSE)</f>
        <v>Serviços</v>
      </c>
    </row>
    <row r="13918" spans="1:12" x14ac:dyDescent="0.3">
      <c r="A13918" s="82" t="str">
        <f t="shared" si="434"/>
        <v>2019</v>
      </c>
      <c r="B13918" s="260" t="s">
        <v>2228</v>
      </c>
      <c r="C13918" s="261" t="s">
        <v>138</v>
      </c>
      <c r="D13918" s="74" t="str">
        <f t="shared" si="435"/>
        <v>jun/2019</v>
      </c>
      <c r="E13918" s="264">
        <v>43630</v>
      </c>
      <c r="F13918" s="260">
        <v>1024</v>
      </c>
      <c r="G13918" s="260" t="s">
        <v>2229</v>
      </c>
      <c r="H13918" s="265" t="s">
        <v>4390</v>
      </c>
      <c r="I13918" s="265" t="s">
        <v>120</v>
      </c>
      <c r="J13918" s="265">
        <v>-120</v>
      </c>
      <c r="K13918" s="83" t="str">
        <f>IFERROR(IFERROR(VLOOKUP(I13918,'DE-PARA'!B:D,3,0),VLOOKUP(I13918,'DE-PARA'!C:D,2,0)),"NÃO ENCONTRADO")</f>
        <v>Serviços</v>
      </c>
      <c r="L13918" s="50" t="str">
        <f>VLOOKUP(K13918,'Base -Receita-Despesa'!$B:$AS,1,FALSE)</f>
        <v>Serviços</v>
      </c>
    </row>
    <row r="13919" spans="1:12" x14ac:dyDescent="0.3">
      <c r="A13919" s="82" t="str">
        <f t="shared" si="434"/>
        <v>2019</v>
      </c>
      <c r="B13919" s="260" t="s">
        <v>2228</v>
      </c>
      <c r="C13919" s="261" t="s">
        <v>138</v>
      </c>
      <c r="D13919" s="74" t="str">
        <f t="shared" si="435"/>
        <v>jun/2019</v>
      </c>
      <c r="E13919" s="264">
        <v>43630</v>
      </c>
      <c r="F13919" s="263">
        <v>1065</v>
      </c>
      <c r="G13919" s="260" t="s">
        <v>2229</v>
      </c>
      <c r="H13919" s="265" t="s">
        <v>4390</v>
      </c>
      <c r="I13919" s="267" t="s">
        <v>120</v>
      </c>
      <c r="J13919" s="265">
        <v>-110</v>
      </c>
      <c r="K13919" s="83" t="str">
        <f>IFERROR(IFERROR(VLOOKUP(I13919,'DE-PARA'!B:D,3,0),VLOOKUP(I13919,'DE-PARA'!C:D,2,0)),"NÃO ENCONTRADO")</f>
        <v>Serviços</v>
      </c>
      <c r="L13919" s="50" t="str">
        <f>VLOOKUP(K13919,'Base -Receita-Despesa'!$B:$AS,1,FALSE)</f>
        <v>Serviços</v>
      </c>
    </row>
    <row r="13920" spans="1:12" x14ac:dyDescent="0.3">
      <c r="A13920" s="82" t="str">
        <f t="shared" si="434"/>
        <v>2019</v>
      </c>
      <c r="B13920" s="260" t="s">
        <v>2228</v>
      </c>
      <c r="C13920" s="261" t="s">
        <v>138</v>
      </c>
      <c r="D13920" s="74" t="str">
        <f t="shared" si="435"/>
        <v>jun/2019</v>
      </c>
      <c r="E13920" s="264">
        <v>43630</v>
      </c>
      <c r="F13920" s="260">
        <v>1646</v>
      </c>
      <c r="G13920" s="260" t="s">
        <v>2229</v>
      </c>
      <c r="H13920" s="265" t="s">
        <v>2328</v>
      </c>
      <c r="I13920" s="265" t="s">
        <v>145</v>
      </c>
      <c r="J13920" s="266">
        <v>-3500</v>
      </c>
      <c r="K13920" s="83" t="str">
        <f>IFERROR(IFERROR(VLOOKUP(I13920,'DE-PARA'!B:D,3,0),VLOOKUP(I13920,'DE-PARA'!C:D,2,0)),"NÃO ENCONTRADO")</f>
        <v>Serviços</v>
      </c>
      <c r="L13920" s="50" t="str">
        <f>VLOOKUP(K13920,'Base -Receita-Despesa'!$B:$AS,1,FALSE)</f>
        <v>Serviços</v>
      </c>
    </row>
    <row r="13921" spans="1:12" x14ac:dyDescent="0.3">
      <c r="A13921" s="82" t="str">
        <f t="shared" si="434"/>
        <v>2019</v>
      </c>
      <c r="B13921" s="260" t="s">
        <v>2228</v>
      </c>
      <c r="C13921" s="261" t="s">
        <v>138</v>
      </c>
      <c r="D13921" s="74" t="str">
        <f t="shared" si="435"/>
        <v>jun/2019</v>
      </c>
      <c r="E13921" s="264">
        <v>43630</v>
      </c>
      <c r="F13921" s="260">
        <v>97244</v>
      </c>
      <c r="G13921" s="260" t="s">
        <v>2229</v>
      </c>
      <c r="H13921" s="265" t="s">
        <v>2336</v>
      </c>
      <c r="I13921" s="265" t="s">
        <v>2192</v>
      </c>
      <c r="J13921" s="266">
        <v>-6902.69</v>
      </c>
      <c r="K13921" s="83" t="str">
        <f>IFERROR(IFERROR(VLOOKUP(I13921,'DE-PARA'!B:D,3,0),VLOOKUP(I13921,'DE-PARA'!C:D,2,0)),"NÃO ENCONTRADO")</f>
        <v>Materiais</v>
      </c>
      <c r="L13921" s="50" t="str">
        <f>VLOOKUP(K13921,'Base -Receita-Despesa'!$B:$AS,1,FALSE)</f>
        <v>Materiais</v>
      </c>
    </row>
    <row r="13922" spans="1:12" x14ac:dyDescent="0.3">
      <c r="A13922" s="82" t="str">
        <f t="shared" si="434"/>
        <v>2019</v>
      </c>
      <c r="B13922" s="260" t="s">
        <v>2228</v>
      </c>
      <c r="C13922" s="261" t="s">
        <v>138</v>
      </c>
      <c r="D13922" s="74" t="str">
        <f t="shared" si="435"/>
        <v>jun/2019</v>
      </c>
      <c r="E13922" s="264">
        <v>43630</v>
      </c>
      <c r="F13922" s="260">
        <v>413</v>
      </c>
      <c r="G13922" s="260" t="s">
        <v>2229</v>
      </c>
      <c r="H13922" s="269" t="s">
        <v>4391</v>
      </c>
      <c r="I13922" s="265" t="s">
        <v>2202</v>
      </c>
      <c r="J13922" s="266">
        <v>-6390.7</v>
      </c>
      <c r="K13922" s="83" t="str">
        <f>IFERROR(IFERROR(VLOOKUP(I13922,'DE-PARA'!B:D,3,0),VLOOKUP(I13922,'DE-PARA'!C:D,2,0)),"NÃO ENCONTRADO")</f>
        <v>Serviços</v>
      </c>
      <c r="L13922" s="50" t="str">
        <f>VLOOKUP(K13922,'Base -Receita-Despesa'!$B:$AS,1,FALSE)</f>
        <v>Serviços</v>
      </c>
    </row>
    <row r="13923" spans="1:12" x14ac:dyDescent="0.3">
      <c r="A13923" s="82" t="str">
        <f t="shared" si="434"/>
        <v>2019</v>
      </c>
      <c r="B13923" s="260" t="s">
        <v>2228</v>
      </c>
      <c r="C13923" s="261" t="s">
        <v>138</v>
      </c>
      <c r="D13923" s="74" t="str">
        <f t="shared" si="435"/>
        <v>jun/2019</v>
      </c>
      <c r="E13923" s="264">
        <v>43630</v>
      </c>
      <c r="F13923" s="260">
        <v>404</v>
      </c>
      <c r="G13923" s="260" t="s">
        <v>2229</v>
      </c>
      <c r="H13923" s="269" t="s">
        <v>4391</v>
      </c>
      <c r="I13923" s="267" t="s">
        <v>2202</v>
      </c>
      <c r="J13923" s="266">
        <v>-6169.2</v>
      </c>
      <c r="K13923" s="83" t="str">
        <f>IFERROR(IFERROR(VLOOKUP(I13923,'DE-PARA'!B:D,3,0),VLOOKUP(I13923,'DE-PARA'!C:D,2,0)),"NÃO ENCONTRADO")</f>
        <v>Serviços</v>
      </c>
      <c r="L13923" s="50" t="str">
        <f>VLOOKUP(K13923,'Base -Receita-Despesa'!$B:$AS,1,FALSE)</f>
        <v>Serviços</v>
      </c>
    </row>
    <row r="13924" spans="1:12" x14ac:dyDescent="0.3">
      <c r="A13924" s="82" t="str">
        <f t="shared" si="434"/>
        <v>2019</v>
      </c>
      <c r="B13924" s="260" t="s">
        <v>2228</v>
      </c>
      <c r="C13924" s="261" t="s">
        <v>138</v>
      </c>
      <c r="D13924" s="74" t="str">
        <f t="shared" si="435"/>
        <v>jun/2019</v>
      </c>
      <c r="E13924" s="264">
        <v>43630</v>
      </c>
      <c r="F13924" s="260">
        <v>1155155</v>
      </c>
      <c r="G13924" s="260" t="s">
        <v>4022</v>
      </c>
      <c r="H13924" s="265" t="s">
        <v>4400</v>
      </c>
      <c r="I13924" s="265" t="s">
        <v>2181</v>
      </c>
      <c r="J13924" s="266">
        <v>-3962.52</v>
      </c>
      <c r="K13924" s="83" t="str">
        <f>IFERROR(IFERROR(VLOOKUP(I13924,'DE-PARA'!B:D,3,0),VLOOKUP(I13924,'DE-PARA'!C:D,2,0)),"NÃO ENCONTRADO")</f>
        <v>Materiais</v>
      </c>
      <c r="L13924" s="50" t="str">
        <f>VLOOKUP(K13924,'Base -Receita-Despesa'!$B:$AS,1,FALSE)</f>
        <v>Materiais</v>
      </c>
    </row>
    <row r="13925" spans="1:12" x14ac:dyDescent="0.3">
      <c r="A13925" s="82" t="str">
        <f t="shared" si="434"/>
        <v>2019</v>
      </c>
      <c r="B13925" s="260" t="s">
        <v>2228</v>
      </c>
      <c r="C13925" s="261" t="s">
        <v>138</v>
      </c>
      <c r="D13925" s="74" t="str">
        <f t="shared" si="435"/>
        <v>jun/2019</v>
      </c>
      <c r="E13925" s="264">
        <v>43630</v>
      </c>
      <c r="F13925" s="260">
        <v>430</v>
      </c>
      <c r="G13925" s="260" t="s">
        <v>2229</v>
      </c>
      <c r="H13925" s="265" t="s">
        <v>4579</v>
      </c>
      <c r="I13925" s="265" t="s">
        <v>2217</v>
      </c>
      <c r="J13925" s="266">
        <v>-1490.5</v>
      </c>
      <c r="K13925" s="83" t="str">
        <f>IFERROR(IFERROR(VLOOKUP(I13925,'DE-PARA'!B:D,3,0),VLOOKUP(I13925,'DE-PARA'!C:D,2,0)),"NÃO ENCONTRADO")</f>
        <v>Investimentos</v>
      </c>
      <c r="L13925" s="50" t="str">
        <f>VLOOKUP(K13925,'Base -Receita-Despesa'!$B:$AS,1,FALSE)</f>
        <v>Investimentos</v>
      </c>
    </row>
    <row r="13926" spans="1:12" x14ac:dyDescent="0.3">
      <c r="A13926" s="82" t="str">
        <f t="shared" si="434"/>
        <v>2019</v>
      </c>
      <c r="B13926" s="260" t="s">
        <v>2228</v>
      </c>
      <c r="C13926" s="261" t="s">
        <v>138</v>
      </c>
      <c r="D13926" s="74" t="str">
        <f t="shared" si="435"/>
        <v>jun/2019</v>
      </c>
      <c r="E13926" s="264">
        <v>43630</v>
      </c>
      <c r="F13926" s="260" t="s">
        <v>2471</v>
      </c>
      <c r="G13926" s="260" t="s">
        <v>2229</v>
      </c>
      <c r="H13926" s="265" t="s">
        <v>2362</v>
      </c>
      <c r="I13926" s="265" t="s">
        <v>439</v>
      </c>
      <c r="J13926" s="265">
        <v>-998</v>
      </c>
      <c r="K13926" s="83" t="str">
        <f>IFERROR(IFERROR(VLOOKUP(I13926,'DE-PARA'!B:D,3,0),VLOOKUP(I13926,'DE-PARA'!C:D,2,0)),"NÃO ENCONTRADO")</f>
        <v>Aluguéis</v>
      </c>
      <c r="L13926" s="50" t="str">
        <f>VLOOKUP(K13926,'Base -Receita-Despesa'!$B:$AS,1,FALSE)</f>
        <v>Aluguéis</v>
      </c>
    </row>
    <row r="13927" spans="1:12" x14ac:dyDescent="0.3">
      <c r="A13927" s="82" t="str">
        <f t="shared" si="434"/>
        <v>2019</v>
      </c>
      <c r="B13927" s="260" t="s">
        <v>2228</v>
      </c>
      <c r="C13927" s="261" t="s">
        <v>138</v>
      </c>
      <c r="D13927" s="74" t="str">
        <f t="shared" si="435"/>
        <v>jun/2019</v>
      </c>
      <c r="E13927" s="264">
        <v>43630</v>
      </c>
      <c r="F13927" s="260">
        <v>143</v>
      </c>
      <c r="G13927" s="260" t="s">
        <v>2229</v>
      </c>
      <c r="H13927" s="270" t="s">
        <v>3305</v>
      </c>
      <c r="I13927" s="270" t="s">
        <v>2198</v>
      </c>
      <c r="J13927" s="266">
        <v>-2642.82</v>
      </c>
      <c r="K13927" s="83" t="str">
        <f>IFERROR(IFERROR(VLOOKUP(I13927,'DE-PARA'!B:D,3,0),VLOOKUP(I13927,'DE-PARA'!C:D,2,0)),"NÃO ENCONTRADO")</f>
        <v>Serviços</v>
      </c>
      <c r="L13927" s="50" t="str">
        <f>VLOOKUP(K13927,'Base -Receita-Despesa'!$B:$AS,1,FALSE)</f>
        <v>Serviços</v>
      </c>
    </row>
    <row r="13928" spans="1:12" x14ac:dyDescent="0.3">
      <c r="A13928" s="82" t="str">
        <f t="shared" si="434"/>
        <v>2019</v>
      </c>
      <c r="B13928" s="260" t="s">
        <v>2228</v>
      </c>
      <c r="C13928" s="261" t="s">
        <v>138</v>
      </c>
      <c r="D13928" s="74" t="str">
        <f t="shared" si="435"/>
        <v>jun/2019</v>
      </c>
      <c r="E13928" s="264">
        <v>43630</v>
      </c>
      <c r="F13928" s="260">
        <v>138</v>
      </c>
      <c r="G13928" s="260" t="s">
        <v>2229</v>
      </c>
      <c r="H13928" s="270" t="s">
        <v>3305</v>
      </c>
      <c r="I13928" s="270" t="s">
        <v>2198</v>
      </c>
      <c r="J13928" s="266">
        <v>-2282.4299999999998</v>
      </c>
      <c r="K13928" s="83" t="str">
        <f>IFERROR(IFERROR(VLOOKUP(I13928,'DE-PARA'!B:D,3,0),VLOOKUP(I13928,'DE-PARA'!C:D,2,0)),"NÃO ENCONTRADO")</f>
        <v>Serviços</v>
      </c>
      <c r="L13928" s="50" t="str">
        <f>VLOOKUP(K13928,'Base -Receita-Despesa'!$B:$AS,1,FALSE)</f>
        <v>Serviços</v>
      </c>
    </row>
    <row r="13929" spans="1:12" x14ac:dyDescent="0.3">
      <c r="A13929" s="82" t="str">
        <f t="shared" si="434"/>
        <v>2019</v>
      </c>
      <c r="B13929" s="260" t="s">
        <v>2228</v>
      </c>
      <c r="C13929" s="261" t="s">
        <v>138</v>
      </c>
      <c r="D13929" s="74" t="str">
        <f t="shared" si="435"/>
        <v>jun/2019</v>
      </c>
      <c r="E13929" s="264">
        <v>43630</v>
      </c>
      <c r="F13929" s="260">
        <v>7</v>
      </c>
      <c r="G13929" s="260" t="s">
        <v>2229</v>
      </c>
      <c r="H13929" s="265" t="s">
        <v>4379</v>
      </c>
      <c r="I13929" s="265" t="s">
        <v>2177</v>
      </c>
      <c r="J13929" s="266">
        <v>-18000</v>
      </c>
      <c r="K13929" s="83" t="str">
        <f>IFERROR(IFERROR(VLOOKUP(I13929,'DE-PARA'!B:D,3,0),VLOOKUP(I13929,'DE-PARA'!C:D,2,0)),"NÃO ENCONTRADO")</f>
        <v>Pessoal</v>
      </c>
      <c r="L13929" s="50" t="str">
        <f>VLOOKUP(K13929,'Base -Receita-Despesa'!$B:$AS,1,FALSE)</f>
        <v>Pessoal</v>
      </c>
    </row>
    <row r="13930" spans="1:12" x14ac:dyDescent="0.3">
      <c r="A13930" s="82" t="str">
        <f t="shared" ref="A13930:A13993" si="436">IF(K13930="NÃO ENCONTRADO",0,RIGHT(D13930,4))</f>
        <v>2019</v>
      </c>
      <c r="B13930" s="260" t="s">
        <v>2228</v>
      </c>
      <c r="C13930" s="261" t="s">
        <v>138</v>
      </c>
      <c r="D13930" s="74" t="str">
        <f t="shared" si="435"/>
        <v>jun/2019</v>
      </c>
      <c r="E13930" s="264">
        <v>43630</v>
      </c>
      <c r="F13930" s="260">
        <v>237</v>
      </c>
      <c r="G13930" s="260" t="s">
        <v>2229</v>
      </c>
      <c r="H13930" s="270" t="s">
        <v>4393</v>
      </c>
      <c r="I13930" s="270" t="s">
        <v>116</v>
      </c>
      <c r="J13930" s="266">
        <v>-25065.35</v>
      </c>
      <c r="K13930" s="83" t="str">
        <f>IFERROR(IFERROR(VLOOKUP(I13930,'DE-PARA'!B:D,3,0),VLOOKUP(I13930,'DE-PARA'!C:D,2,0)),"NÃO ENCONTRADO")</f>
        <v>Serviços</v>
      </c>
      <c r="L13930" s="50" t="str">
        <f>VLOOKUP(K13930,'Base -Receita-Despesa'!$B:$AS,1,FALSE)</f>
        <v>Serviços</v>
      </c>
    </row>
    <row r="13931" spans="1:12" x14ac:dyDescent="0.3">
      <c r="A13931" s="82" t="str">
        <f t="shared" si="436"/>
        <v>2019</v>
      </c>
      <c r="B13931" s="260" t="s">
        <v>2228</v>
      </c>
      <c r="C13931" s="261" t="s">
        <v>138</v>
      </c>
      <c r="D13931" s="74" t="str">
        <f t="shared" si="435"/>
        <v>jun/2019</v>
      </c>
      <c r="E13931" s="264">
        <v>43630</v>
      </c>
      <c r="F13931" s="260">
        <v>239</v>
      </c>
      <c r="G13931" s="260" t="s">
        <v>2229</v>
      </c>
      <c r="H13931" s="265" t="s">
        <v>4393</v>
      </c>
      <c r="I13931" s="265" t="s">
        <v>116</v>
      </c>
      <c r="J13931" s="265">
        <v>-172.61</v>
      </c>
      <c r="K13931" s="83" t="str">
        <f>IFERROR(IFERROR(VLOOKUP(I13931,'DE-PARA'!B:D,3,0),VLOOKUP(I13931,'DE-PARA'!C:D,2,0)),"NÃO ENCONTRADO")</f>
        <v>Serviços</v>
      </c>
      <c r="L13931" s="50" t="str">
        <f>VLOOKUP(K13931,'Base -Receita-Despesa'!$B:$AS,1,FALSE)</f>
        <v>Serviços</v>
      </c>
    </row>
    <row r="13932" spans="1:12" x14ac:dyDescent="0.3">
      <c r="A13932" s="82" t="str">
        <f t="shared" si="436"/>
        <v>2019</v>
      </c>
      <c r="B13932" s="260" t="s">
        <v>2228</v>
      </c>
      <c r="C13932" s="261" t="s">
        <v>138</v>
      </c>
      <c r="D13932" s="74" t="str">
        <f t="shared" si="435"/>
        <v>jun/2019</v>
      </c>
      <c r="E13932" s="264">
        <v>43630</v>
      </c>
      <c r="F13932" s="260">
        <v>22</v>
      </c>
      <c r="G13932" s="260" t="s">
        <v>2229</v>
      </c>
      <c r="H13932" s="265" t="s">
        <v>2396</v>
      </c>
      <c r="I13932" s="265" t="s">
        <v>241</v>
      </c>
      <c r="J13932" s="265">
        <v>-510</v>
      </c>
      <c r="K13932" s="83" t="str">
        <f>IFERROR(IFERROR(VLOOKUP(I13932,'DE-PARA'!B:D,3,0),VLOOKUP(I13932,'DE-PARA'!C:D,2,0)),"NÃO ENCONTRADO")</f>
        <v>Serviços</v>
      </c>
      <c r="L13932" s="50" t="str">
        <f>VLOOKUP(K13932,'Base -Receita-Despesa'!$B:$AS,1,FALSE)</f>
        <v>Serviços</v>
      </c>
    </row>
    <row r="13933" spans="1:12" x14ac:dyDescent="0.3">
      <c r="A13933" s="82" t="str">
        <f t="shared" si="436"/>
        <v>2019</v>
      </c>
      <c r="B13933" s="260" t="s">
        <v>2228</v>
      </c>
      <c r="C13933" s="261" t="s">
        <v>138</v>
      </c>
      <c r="D13933" s="74" t="str">
        <f t="shared" si="435"/>
        <v>jun/2019</v>
      </c>
      <c r="E13933" s="264">
        <v>43630</v>
      </c>
      <c r="F13933" s="260">
        <v>21</v>
      </c>
      <c r="G13933" s="260" t="s">
        <v>2229</v>
      </c>
      <c r="H13933" s="265" t="s">
        <v>2396</v>
      </c>
      <c r="I13933" s="265" t="s">
        <v>241</v>
      </c>
      <c r="J13933" s="265">
        <v>-440</v>
      </c>
      <c r="K13933" s="83" t="str">
        <f>IFERROR(IFERROR(VLOOKUP(I13933,'DE-PARA'!B:D,3,0),VLOOKUP(I13933,'DE-PARA'!C:D,2,0)),"NÃO ENCONTRADO")</f>
        <v>Serviços</v>
      </c>
      <c r="L13933" s="50" t="str">
        <f>VLOOKUP(K13933,'Base -Receita-Despesa'!$B:$AS,1,FALSE)</f>
        <v>Serviços</v>
      </c>
    </row>
    <row r="13934" spans="1:12" x14ac:dyDescent="0.3">
      <c r="A13934" s="82" t="str">
        <f t="shared" si="436"/>
        <v>2019</v>
      </c>
      <c r="B13934" s="260" t="s">
        <v>2228</v>
      </c>
      <c r="C13934" s="261" t="s">
        <v>138</v>
      </c>
      <c r="D13934" s="74" t="str">
        <f t="shared" si="435"/>
        <v>jun/2019</v>
      </c>
      <c r="E13934" s="264">
        <v>43630</v>
      </c>
      <c r="F13934" s="260" t="s">
        <v>1431</v>
      </c>
      <c r="G13934" s="260" t="s">
        <v>2229</v>
      </c>
      <c r="H13934" s="265" t="s">
        <v>4580</v>
      </c>
      <c r="I13934" s="265" t="s">
        <v>141</v>
      </c>
      <c r="J13934" s="266">
        <v>-2905.87</v>
      </c>
      <c r="K13934" s="83" t="str">
        <f>IFERROR(IFERROR(VLOOKUP(I13934,'DE-PARA'!B:D,3,0),VLOOKUP(I13934,'DE-PARA'!C:D,2,0)),"NÃO ENCONTRADO")</f>
        <v>Pessoal</v>
      </c>
      <c r="L13934" s="50" t="str">
        <f>VLOOKUP(K13934,'Base -Receita-Despesa'!$B:$AS,1,FALSE)</f>
        <v>Pessoal</v>
      </c>
    </row>
    <row r="13935" spans="1:12" x14ac:dyDescent="0.3">
      <c r="A13935" s="82" t="str">
        <f t="shared" si="436"/>
        <v>2019</v>
      </c>
      <c r="B13935" s="260" t="s">
        <v>2228</v>
      </c>
      <c r="C13935" s="261" t="s">
        <v>138</v>
      </c>
      <c r="D13935" s="74" t="str">
        <f t="shared" si="435"/>
        <v>jun/2019</v>
      </c>
      <c r="E13935" s="264">
        <v>43630</v>
      </c>
      <c r="F13935" s="260">
        <v>2827</v>
      </c>
      <c r="G13935" s="260" t="s">
        <v>2232</v>
      </c>
      <c r="H13935" s="265" t="s">
        <v>4451</v>
      </c>
      <c r="I13935" s="265" t="s">
        <v>2217</v>
      </c>
      <c r="J13935" s="266">
        <v>-1956</v>
      </c>
      <c r="K13935" s="83" t="str">
        <f>IFERROR(IFERROR(VLOOKUP(I13935,'DE-PARA'!B:D,3,0),VLOOKUP(I13935,'DE-PARA'!C:D,2,0)),"NÃO ENCONTRADO")</f>
        <v>Investimentos</v>
      </c>
      <c r="L13935" s="50" t="str">
        <f>VLOOKUP(K13935,'Base -Receita-Despesa'!$B:$AS,1,FALSE)</f>
        <v>Investimentos</v>
      </c>
    </row>
    <row r="13936" spans="1:12" x14ac:dyDescent="0.3">
      <c r="A13936" s="82" t="str">
        <f t="shared" si="436"/>
        <v>2019</v>
      </c>
      <c r="B13936" s="260" t="s">
        <v>2228</v>
      </c>
      <c r="C13936" s="261" t="s">
        <v>138</v>
      </c>
      <c r="D13936" s="74" t="str">
        <f t="shared" si="435"/>
        <v>jun/2019</v>
      </c>
      <c r="E13936" s="264">
        <v>43630</v>
      </c>
      <c r="F13936" s="260">
        <v>2928</v>
      </c>
      <c r="G13936" s="260" t="s">
        <v>4022</v>
      </c>
      <c r="H13936" s="265" t="s">
        <v>4451</v>
      </c>
      <c r="I13936" s="265" t="s">
        <v>2217</v>
      </c>
      <c r="J13936" s="266">
        <v>-1532.15</v>
      </c>
      <c r="K13936" s="83" t="str">
        <f>IFERROR(IFERROR(VLOOKUP(I13936,'DE-PARA'!B:D,3,0),VLOOKUP(I13936,'DE-PARA'!C:D,2,0)),"NÃO ENCONTRADO")</f>
        <v>Investimentos</v>
      </c>
      <c r="L13936" s="50" t="str">
        <f>VLOOKUP(K13936,'Base -Receita-Despesa'!$B:$AS,1,FALSE)</f>
        <v>Investimentos</v>
      </c>
    </row>
    <row r="13937" spans="1:12" x14ac:dyDescent="0.3">
      <c r="A13937" s="82" t="str">
        <f t="shared" si="436"/>
        <v>2019</v>
      </c>
      <c r="B13937" s="260" t="s">
        <v>2228</v>
      </c>
      <c r="C13937" s="261" t="s">
        <v>138</v>
      </c>
      <c r="D13937" s="74" t="str">
        <f t="shared" si="435"/>
        <v>jun/2019</v>
      </c>
      <c r="E13937" s="264">
        <v>43630</v>
      </c>
      <c r="F13937" s="260" t="s">
        <v>1431</v>
      </c>
      <c r="G13937" s="260" t="s">
        <v>2229</v>
      </c>
      <c r="H13937" s="265" t="s">
        <v>3280</v>
      </c>
      <c r="I13937" s="265" t="s">
        <v>141</v>
      </c>
      <c r="J13937" s="266">
        <v>-1518.52</v>
      </c>
      <c r="K13937" s="83" t="str">
        <f>IFERROR(IFERROR(VLOOKUP(I13937,'DE-PARA'!B:D,3,0),VLOOKUP(I13937,'DE-PARA'!C:D,2,0)),"NÃO ENCONTRADO")</f>
        <v>Pessoal</v>
      </c>
      <c r="L13937" s="50" t="str">
        <f>VLOOKUP(K13937,'Base -Receita-Despesa'!$B:$AS,1,FALSE)</f>
        <v>Pessoal</v>
      </c>
    </row>
    <row r="13938" spans="1:12" x14ac:dyDescent="0.3">
      <c r="A13938" s="82" t="str">
        <f t="shared" si="436"/>
        <v>2019</v>
      </c>
      <c r="B13938" s="260" t="s">
        <v>2228</v>
      </c>
      <c r="C13938" s="261" t="s">
        <v>138</v>
      </c>
      <c r="D13938" s="74" t="str">
        <f t="shared" si="435"/>
        <v>jun/2019</v>
      </c>
      <c r="E13938" s="264">
        <v>43630</v>
      </c>
      <c r="F13938" s="260">
        <v>6572</v>
      </c>
      <c r="G13938" s="260" t="s">
        <v>2229</v>
      </c>
      <c r="H13938" s="265" t="s">
        <v>2974</v>
      </c>
      <c r="I13938" s="265" t="s">
        <v>151</v>
      </c>
      <c r="J13938" s="265">
        <v>-620</v>
      </c>
      <c r="K13938" s="83" t="str">
        <f>IFERROR(IFERROR(VLOOKUP(I13938,'DE-PARA'!B:D,3,0),VLOOKUP(I13938,'DE-PARA'!C:D,2,0)),"NÃO ENCONTRADO")</f>
        <v>Concessionárias (água, luz e telefone)</v>
      </c>
      <c r="L13938" s="50" t="str">
        <f>VLOOKUP(K13938,'Base -Receita-Despesa'!$B:$AS,1,FALSE)</f>
        <v>Concessionárias (água, luz e telefone)</v>
      </c>
    </row>
    <row r="13939" spans="1:12" x14ac:dyDescent="0.3">
      <c r="A13939" s="82" t="str">
        <f t="shared" si="436"/>
        <v>2019</v>
      </c>
      <c r="B13939" s="260" t="s">
        <v>2228</v>
      </c>
      <c r="C13939" s="261" t="s">
        <v>138</v>
      </c>
      <c r="D13939" s="74" t="str">
        <f t="shared" si="435"/>
        <v>jun/2019</v>
      </c>
      <c r="E13939" s="264">
        <v>43630</v>
      </c>
      <c r="F13939" s="263" t="s">
        <v>4412</v>
      </c>
      <c r="G13939" s="263" t="s">
        <v>2229</v>
      </c>
      <c r="H13939" s="267" t="s">
        <v>4578</v>
      </c>
      <c r="I13939" s="267" t="s">
        <v>130</v>
      </c>
      <c r="J13939" s="266">
        <v>-8945.09</v>
      </c>
      <c r="K13939" s="83" t="str">
        <f>IFERROR(IFERROR(VLOOKUP(I13939,'DE-PARA'!B:D,3,0),VLOOKUP(I13939,'DE-PARA'!C:D,2,0)),"NÃO ENCONTRADO")</f>
        <v>Rescisões Trabalhistas</v>
      </c>
      <c r="L13939" s="50" t="str">
        <f>VLOOKUP(K13939,'Base -Receita-Despesa'!$B:$AS,1,FALSE)</f>
        <v>Rescisões Trabalhistas</v>
      </c>
    </row>
    <row r="13940" spans="1:12" x14ac:dyDescent="0.3">
      <c r="A13940" s="82" t="str">
        <f t="shared" si="436"/>
        <v>2019</v>
      </c>
      <c r="B13940" s="260" t="s">
        <v>2228</v>
      </c>
      <c r="C13940" s="261" t="s">
        <v>138</v>
      </c>
      <c r="D13940" s="74" t="str">
        <f t="shared" si="435"/>
        <v>jun/2019</v>
      </c>
      <c r="E13940" s="264">
        <v>43630</v>
      </c>
      <c r="F13940" s="263" t="s">
        <v>4412</v>
      </c>
      <c r="G13940" s="263" t="s">
        <v>2229</v>
      </c>
      <c r="H13940" s="267" t="s">
        <v>4578</v>
      </c>
      <c r="I13940" s="267" t="s">
        <v>562</v>
      </c>
      <c r="J13940" s="265">
        <v>-491.97</v>
      </c>
      <c r="K13940" s="83" t="str">
        <f>IFERROR(IFERROR(VLOOKUP(I13940,'DE-PARA'!B:D,3,0),VLOOKUP(I13940,'DE-PARA'!C:D,2,0)),"NÃO ENCONTRADO")</f>
        <v>Outras Saídas</v>
      </c>
      <c r="L13940" s="50" t="str">
        <f>VLOOKUP(K13940,'Base -Receita-Despesa'!$B:$AS,1,FALSE)</f>
        <v>Outras Saídas</v>
      </c>
    </row>
    <row r="13941" spans="1:12" x14ac:dyDescent="0.3">
      <c r="A13941" s="82" t="str">
        <f t="shared" si="436"/>
        <v>2019</v>
      </c>
      <c r="B13941" s="260" t="s">
        <v>2228</v>
      </c>
      <c r="C13941" s="261" t="s">
        <v>138</v>
      </c>
      <c r="D13941" s="74" t="str">
        <f t="shared" si="435"/>
        <v>jun/2019</v>
      </c>
      <c r="E13941" s="264">
        <v>43630</v>
      </c>
      <c r="F13941" s="260">
        <v>1895</v>
      </c>
      <c r="G13941" s="260" t="s">
        <v>2229</v>
      </c>
      <c r="H13941" s="265" t="s">
        <v>2394</v>
      </c>
      <c r="I13941" s="265" t="s">
        <v>2192</v>
      </c>
      <c r="J13941" s="265">
        <v>-104</v>
      </c>
      <c r="K13941" s="83" t="str">
        <f>IFERROR(IFERROR(VLOOKUP(I13941,'DE-PARA'!B:D,3,0),VLOOKUP(I13941,'DE-PARA'!C:D,2,0)),"NÃO ENCONTRADO")</f>
        <v>Materiais</v>
      </c>
      <c r="L13941" s="50" t="str">
        <f>VLOOKUP(K13941,'Base -Receita-Despesa'!$B:$AS,1,FALSE)</f>
        <v>Materiais</v>
      </c>
    </row>
    <row r="13942" spans="1:12" x14ac:dyDescent="0.3">
      <c r="A13942" s="82" t="str">
        <f t="shared" si="436"/>
        <v>2019</v>
      </c>
      <c r="B13942" s="260" t="s">
        <v>2228</v>
      </c>
      <c r="C13942" s="261" t="s">
        <v>138</v>
      </c>
      <c r="D13942" s="74" t="str">
        <f t="shared" si="435"/>
        <v>jun/2019</v>
      </c>
      <c r="E13942" s="264">
        <v>43630</v>
      </c>
      <c r="F13942" s="260">
        <v>20163</v>
      </c>
      <c r="G13942" s="260" t="s">
        <v>2229</v>
      </c>
      <c r="H13942" s="265" t="s">
        <v>2370</v>
      </c>
      <c r="I13942" s="265" t="s">
        <v>145</v>
      </c>
      <c r="J13942" s="266">
        <v>-4996.57</v>
      </c>
      <c r="K13942" s="83" t="str">
        <f>IFERROR(IFERROR(VLOOKUP(I13942,'DE-PARA'!B:D,3,0),VLOOKUP(I13942,'DE-PARA'!C:D,2,0)),"NÃO ENCONTRADO")</f>
        <v>Serviços</v>
      </c>
      <c r="L13942" s="50" t="str">
        <f>VLOOKUP(K13942,'Base -Receita-Despesa'!$B:$AS,1,FALSE)</f>
        <v>Serviços</v>
      </c>
    </row>
    <row r="13943" spans="1:12" x14ac:dyDescent="0.3">
      <c r="A13943" s="82" t="str">
        <f t="shared" si="436"/>
        <v>2019</v>
      </c>
      <c r="B13943" s="260" t="s">
        <v>2228</v>
      </c>
      <c r="C13943" s="261" t="s">
        <v>138</v>
      </c>
      <c r="D13943" s="74" t="str">
        <f t="shared" si="435"/>
        <v>jun/2019</v>
      </c>
      <c r="E13943" s="264">
        <v>43630</v>
      </c>
      <c r="F13943" s="260">
        <v>9460</v>
      </c>
      <c r="G13943" s="260" t="s">
        <v>2229</v>
      </c>
      <c r="H13943" s="265" t="s">
        <v>3254</v>
      </c>
      <c r="I13943" s="265" t="s">
        <v>2204</v>
      </c>
      <c r="J13943" s="266">
        <v>-2520.2800000000002</v>
      </c>
      <c r="K13943" s="83" t="str">
        <f>IFERROR(IFERROR(VLOOKUP(I13943,'DE-PARA'!B:D,3,0),VLOOKUP(I13943,'DE-PARA'!C:D,2,0)),"NÃO ENCONTRADO")</f>
        <v>Serviços</v>
      </c>
      <c r="L13943" s="50" t="str">
        <f>VLOOKUP(K13943,'Base -Receita-Despesa'!$B:$AS,1,FALSE)</f>
        <v>Serviços</v>
      </c>
    </row>
    <row r="13944" spans="1:12" x14ac:dyDescent="0.3">
      <c r="A13944" s="82" t="str">
        <f t="shared" si="436"/>
        <v>2019</v>
      </c>
      <c r="B13944" s="260" t="s">
        <v>2228</v>
      </c>
      <c r="C13944" s="261" t="s">
        <v>138</v>
      </c>
      <c r="D13944" s="74" t="str">
        <f t="shared" si="435"/>
        <v>jun/2019</v>
      </c>
      <c r="E13944" s="264">
        <v>43630</v>
      </c>
      <c r="F13944" s="260">
        <v>9240</v>
      </c>
      <c r="G13944" s="260" t="s">
        <v>2229</v>
      </c>
      <c r="H13944" s="265" t="s">
        <v>3254</v>
      </c>
      <c r="I13944" s="265" t="s">
        <v>2204</v>
      </c>
      <c r="J13944" s="266">
        <v>-1619.64</v>
      </c>
      <c r="K13944" s="83" t="str">
        <f>IFERROR(IFERROR(VLOOKUP(I13944,'DE-PARA'!B:D,3,0),VLOOKUP(I13944,'DE-PARA'!C:D,2,0)),"NÃO ENCONTRADO")</f>
        <v>Serviços</v>
      </c>
      <c r="L13944" s="50" t="str">
        <f>VLOOKUP(K13944,'Base -Receita-Despesa'!$B:$AS,1,FALSE)</f>
        <v>Serviços</v>
      </c>
    </row>
    <row r="13945" spans="1:12" x14ac:dyDescent="0.3">
      <c r="A13945" s="82" t="str">
        <f t="shared" si="436"/>
        <v>2019</v>
      </c>
      <c r="B13945" s="260" t="s">
        <v>2228</v>
      </c>
      <c r="C13945" s="261" t="s">
        <v>138</v>
      </c>
      <c r="D13945" s="74" t="str">
        <f t="shared" si="435"/>
        <v>jun/2019</v>
      </c>
      <c r="E13945" s="264">
        <v>43630</v>
      </c>
      <c r="F13945" s="260">
        <v>9208</v>
      </c>
      <c r="G13945" s="260" t="s">
        <v>2229</v>
      </c>
      <c r="H13945" s="265" t="s">
        <v>3254</v>
      </c>
      <c r="I13945" s="265" t="s">
        <v>2204</v>
      </c>
      <c r="J13945" s="266">
        <v>-2737.21</v>
      </c>
      <c r="K13945" s="83" t="str">
        <f>IFERROR(IFERROR(VLOOKUP(I13945,'DE-PARA'!B:D,3,0),VLOOKUP(I13945,'DE-PARA'!C:D,2,0)),"NÃO ENCONTRADO")</f>
        <v>Serviços</v>
      </c>
      <c r="L13945" s="50" t="str">
        <f>VLOOKUP(K13945,'Base -Receita-Despesa'!$B:$AS,1,FALSE)</f>
        <v>Serviços</v>
      </c>
    </row>
    <row r="13946" spans="1:12" x14ac:dyDescent="0.3">
      <c r="A13946" s="82" t="str">
        <f t="shared" si="436"/>
        <v>2019</v>
      </c>
      <c r="B13946" s="260" t="s">
        <v>2228</v>
      </c>
      <c r="C13946" s="261" t="s">
        <v>138</v>
      </c>
      <c r="D13946" s="74" t="str">
        <f t="shared" si="435"/>
        <v>jun/2019</v>
      </c>
      <c r="E13946" s="264">
        <v>43630</v>
      </c>
      <c r="F13946" s="260">
        <v>8742</v>
      </c>
      <c r="G13946" s="260" t="s">
        <v>2229</v>
      </c>
      <c r="H13946" s="265" t="s">
        <v>3254</v>
      </c>
      <c r="I13946" s="265" t="s">
        <v>2204</v>
      </c>
      <c r="J13946" s="266">
        <v>-2682.63</v>
      </c>
      <c r="K13946" s="83" t="str">
        <f>IFERROR(IFERROR(VLOOKUP(I13946,'DE-PARA'!B:D,3,0),VLOOKUP(I13946,'DE-PARA'!C:D,2,0)),"NÃO ENCONTRADO")</f>
        <v>Serviços</v>
      </c>
      <c r="L13946" s="50" t="str">
        <f>VLOOKUP(K13946,'Base -Receita-Despesa'!$B:$AS,1,FALSE)</f>
        <v>Serviços</v>
      </c>
    </row>
    <row r="13947" spans="1:12" x14ac:dyDescent="0.3">
      <c r="A13947" s="82" t="str">
        <f t="shared" si="436"/>
        <v>2019</v>
      </c>
      <c r="B13947" s="260" t="s">
        <v>2228</v>
      </c>
      <c r="C13947" s="261" t="s">
        <v>138</v>
      </c>
      <c r="D13947" s="74" t="str">
        <f t="shared" si="435"/>
        <v>jun/2019</v>
      </c>
      <c r="E13947" s="264">
        <v>43630</v>
      </c>
      <c r="F13947" s="260">
        <v>2895956370</v>
      </c>
      <c r="G13947" s="262" t="s">
        <v>2229</v>
      </c>
      <c r="H13947" s="265" t="s">
        <v>3631</v>
      </c>
      <c r="I13947" s="265" t="s">
        <v>155</v>
      </c>
      <c r="J13947" s="266">
        <v>-4417.95</v>
      </c>
      <c r="K13947" s="83" t="str">
        <f>IFERROR(IFERROR(VLOOKUP(I13947,'DE-PARA'!B:D,3,0),VLOOKUP(I13947,'DE-PARA'!C:D,2,0)),"NÃO ENCONTRADO")</f>
        <v>Concessionárias (água, luz e telefone)</v>
      </c>
      <c r="L13947" s="50" t="str">
        <f>VLOOKUP(K13947,'Base -Receita-Despesa'!$B:$AS,1,FALSE)</f>
        <v>Concessionárias (água, luz e telefone)</v>
      </c>
    </row>
    <row r="13948" spans="1:12" x14ac:dyDescent="0.3">
      <c r="A13948" s="82" t="str">
        <f t="shared" si="436"/>
        <v>2019</v>
      </c>
      <c r="B13948" s="260" t="s">
        <v>2228</v>
      </c>
      <c r="C13948" s="261" t="s">
        <v>138</v>
      </c>
      <c r="D13948" s="74" t="str">
        <f t="shared" si="435"/>
        <v>jun/2019</v>
      </c>
      <c r="E13948" s="264">
        <v>43630</v>
      </c>
      <c r="F13948" s="260">
        <v>2895956370</v>
      </c>
      <c r="G13948" s="262" t="s">
        <v>2229</v>
      </c>
      <c r="H13948" s="265" t="s">
        <v>3631</v>
      </c>
      <c r="I13948" s="265" t="s">
        <v>562</v>
      </c>
      <c r="J13948" s="265">
        <v>-183.27</v>
      </c>
      <c r="K13948" s="83" t="str">
        <f>IFERROR(IFERROR(VLOOKUP(I13948,'DE-PARA'!B:D,3,0),VLOOKUP(I13948,'DE-PARA'!C:D,2,0)),"NÃO ENCONTRADO")</f>
        <v>Outras Saídas</v>
      </c>
      <c r="L13948" s="50" t="str">
        <f>VLOOKUP(K13948,'Base -Receita-Despesa'!$B:$AS,1,FALSE)</f>
        <v>Outras Saídas</v>
      </c>
    </row>
    <row r="13949" spans="1:12" x14ac:dyDescent="0.3">
      <c r="A13949" s="82" t="str">
        <f t="shared" si="436"/>
        <v>2019</v>
      </c>
      <c r="B13949" s="260" t="s">
        <v>2228</v>
      </c>
      <c r="C13949" s="261" t="s">
        <v>138</v>
      </c>
      <c r="D13949" s="74" t="str">
        <f t="shared" si="435"/>
        <v>jun/2019</v>
      </c>
      <c r="E13949" s="264">
        <v>43630</v>
      </c>
      <c r="F13949" s="260">
        <v>123</v>
      </c>
      <c r="G13949" s="260" t="s">
        <v>2229</v>
      </c>
      <c r="H13949" s="265" t="s">
        <v>3270</v>
      </c>
      <c r="I13949" s="265" t="s">
        <v>2177</v>
      </c>
      <c r="J13949" s="266">
        <v>-10000</v>
      </c>
      <c r="K13949" s="83" t="str">
        <f>IFERROR(IFERROR(VLOOKUP(I13949,'DE-PARA'!B:D,3,0),VLOOKUP(I13949,'DE-PARA'!C:D,2,0)),"NÃO ENCONTRADO")</f>
        <v>Pessoal</v>
      </c>
      <c r="L13949" s="50" t="str">
        <f>VLOOKUP(K13949,'Base -Receita-Despesa'!$B:$AS,1,FALSE)</f>
        <v>Pessoal</v>
      </c>
    </row>
    <row r="13950" spans="1:12" x14ac:dyDescent="0.3">
      <c r="A13950" s="82" t="str">
        <f t="shared" si="436"/>
        <v>2019</v>
      </c>
      <c r="B13950" s="260" t="s">
        <v>2228</v>
      </c>
      <c r="C13950" s="261" t="s">
        <v>138</v>
      </c>
      <c r="D13950" s="74" t="str">
        <f t="shared" si="435"/>
        <v>jun/2019</v>
      </c>
      <c r="E13950" s="264">
        <v>43630</v>
      </c>
      <c r="F13950" s="260" t="s">
        <v>1261</v>
      </c>
      <c r="G13950" s="260" t="s">
        <v>2229</v>
      </c>
      <c r="H13950" s="265" t="s">
        <v>2250</v>
      </c>
      <c r="I13950" s="265" t="s">
        <v>135</v>
      </c>
      <c r="J13950" s="265">
        <v>-9.5</v>
      </c>
      <c r="K13950" s="83" t="str">
        <f>IFERROR(IFERROR(VLOOKUP(I13950,'DE-PARA'!B:D,3,0),VLOOKUP(I13950,'DE-PARA'!C:D,2,0)),"NÃO ENCONTRADO")</f>
        <v>Outras Saídas</v>
      </c>
      <c r="L13950" s="50" t="str">
        <f>VLOOKUP(K13950,'Base -Receita-Despesa'!$B:$AS,1,FALSE)</f>
        <v>Outras Saídas</v>
      </c>
    </row>
    <row r="13951" spans="1:12" x14ac:dyDescent="0.3">
      <c r="A13951" s="82" t="str">
        <f t="shared" si="436"/>
        <v>2019</v>
      </c>
      <c r="B13951" s="260" t="s">
        <v>2228</v>
      </c>
      <c r="C13951" s="261" t="s">
        <v>138</v>
      </c>
      <c r="D13951" s="74" t="str">
        <f t="shared" si="435"/>
        <v>jun/2019</v>
      </c>
      <c r="E13951" s="264">
        <v>43630</v>
      </c>
      <c r="F13951" s="260" t="s">
        <v>1261</v>
      </c>
      <c r="G13951" s="260" t="s">
        <v>2229</v>
      </c>
      <c r="H13951" s="265" t="s">
        <v>2250</v>
      </c>
      <c r="I13951" s="265" t="s">
        <v>135</v>
      </c>
      <c r="J13951" s="265">
        <v>-9.5</v>
      </c>
      <c r="K13951" s="83" t="str">
        <f>IFERROR(IFERROR(VLOOKUP(I13951,'DE-PARA'!B:D,3,0),VLOOKUP(I13951,'DE-PARA'!C:D,2,0)),"NÃO ENCONTRADO")</f>
        <v>Outras Saídas</v>
      </c>
      <c r="L13951" s="50" t="str">
        <f>VLOOKUP(K13951,'Base -Receita-Despesa'!$B:$AS,1,FALSE)</f>
        <v>Outras Saídas</v>
      </c>
    </row>
    <row r="13952" spans="1:12" x14ac:dyDescent="0.3">
      <c r="A13952" s="82" t="str">
        <f t="shared" si="436"/>
        <v>2019</v>
      </c>
      <c r="B13952" s="260" t="s">
        <v>2228</v>
      </c>
      <c r="C13952" s="261" t="s">
        <v>138</v>
      </c>
      <c r="D13952" s="74" t="str">
        <f t="shared" si="435"/>
        <v>jun/2019</v>
      </c>
      <c r="E13952" s="264">
        <v>43630</v>
      </c>
      <c r="F13952" s="260" t="s">
        <v>1261</v>
      </c>
      <c r="G13952" s="260" t="s">
        <v>2229</v>
      </c>
      <c r="H13952" s="265" t="s">
        <v>2250</v>
      </c>
      <c r="I13952" s="265" t="s">
        <v>135</v>
      </c>
      <c r="J13952" s="265">
        <v>-9.5</v>
      </c>
      <c r="K13952" s="83" t="str">
        <f>IFERROR(IFERROR(VLOOKUP(I13952,'DE-PARA'!B:D,3,0),VLOOKUP(I13952,'DE-PARA'!C:D,2,0)),"NÃO ENCONTRADO")</f>
        <v>Outras Saídas</v>
      </c>
      <c r="L13952" s="50" t="str">
        <f>VLOOKUP(K13952,'Base -Receita-Despesa'!$B:$AS,1,FALSE)</f>
        <v>Outras Saídas</v>
      </c>
    </row>
    <row r="13953" spans="1:12" x14ac:dyDescent="0.3">
      <c r="A13953" s="82" t="str">
        <f t="shared" si="436"/>
        <v>2019</v>
      </c>
      <c r="B13953" s="260" t="s">
        <v>2228</v>
      </c>
      <c r="C13953" s="261" t="s">
        <v>138</v>
      </c>
      <c r="D13953" s="74" t="str">
        <f t="shared" si="435"/>
        <v>jun/2019</v>
      </c>
      <c r="E13953" s="264">
        <v>43630</v>
      </c>
      <c r="F13953" s="260" t="s">
        <v>1261</v>
      </c>
      <c r="G13953" s="260" t="s">
        <v>2229</v>
      </c>
      <c r="H13953" s="265" t="s">
        <v>2250</v>
      </c>
      <c r="I13953" s="265" t="s">
        <v>135</v>
      </c>
      <c r="J13953" s="265">
        <v>-9.5</v>
      </c>
      <c r="K13953" s="83" t="str">
        <f>IFERROR(IFERROR(VLOOKUP(I13953,'DE-PARA'!B:D,3,0),VLOOKUP(I13953,'DE-PARA'!C:D,2,0)),"NÃO ENCONTRADO")</f>
        <v>Outras Saídas</v>
      </c>
      <c r="L13953" s="50" t="str">
        <f>VLOOKUP(K13953,'Base -Receita-Despesa'!$B:$AS,1,FALSE)</f>
        <v>Outras Saídas</v>
      </c>
    </row>
    <row r="13954" spans="1:12" x14ac:dyDescent="0.3">
      <c r="A13954" s="82" t="str">
        <f t="shared" si="436"/>
        <v>2019</v>
      </c>
      <c r="B13954" s="260" t="s">
        <v>2228</v>
      </c>
      <c r="C13954" s="261" t="s">
        <v>138</v>
      </c>
      <c r="D13954" s="74" t="str">
        <f t="shared" si="435"/>
        <v>jun/2019</v>
      </c>
      <c r="E13954" s="264">
        <v>43630</v>
      </c>
      <c r="F13954" s="260" t="s">
        <v>1261</v>
      </c>
      <c r="G13954" s="260" t="s">
        <v>2229</v>
      </c>
      <c r="H13954" s="265" t="s">
        <v>2250</v>
      </c>
      <c r="I13954" s="265" t="s">
        <v>135</v>
      </c>
      <c r="J13954" s="265">
        <v>-9.5</v>
      </c>
      <c r="K13954" s="83" t="str">
        <f>IFERROR(IFERROR(VLOOKUP(I13954,'DE-PARA'!B:D,3,0),VLOOKUP(I13954,'DE-PARA'!C:D,2,0)),"NÃO ENCONTRADO")</f>
        <v>Outras Saídas</v>
      </c>
      <c r="L13954" s="50" t="str">
        <f>VLOOKUP(K13954,'Base -Receita-Despesa'!$B:$AS,1,FALSE)</f>
        <v>Outras Saídas</v>
      </c>
    </row>
    <row r="13955" spans="1:12" x14ac:dyDescent="0.3">
      <c r="A13955" s="82" t="str">
        <f t="shared" si="436"/>
        <v>2019</v>
      </c>
      <c r="B13955" s="260" t="s">
        <v>2228</v>
      </c>
      <c r="C13955" s="261" t="s">
        <v>138</v>
      </c>
      <c r="D13955" s="74" t="str">
        <f t="shared" si="435"/>
        <v>jun/2019</v>
      </c>
      <c r="E13955" s="264">
        <v>43630</v>
      </c>
      <c r="F13955" s="260" t="s">
        <v>1261</v>
      </c>
      <c r="G13955" s="260" t="s">
        <v>2229</v>
      </c>
      <c r="H13955" s="265" t="s">
        <v>2250</v>
      </c>
      <c r="I13955" s="265" t="s">
        <v>135</v>
      </c>
      <c r="J13955" s="265">
        <v>-9.5</v>
      </c>
      <c r="K13955" s="83" t="str">
        <f>IFERROR(IFERROR(VLOOKUP(I13955,'DE-PARA'!B:D,3,0),VLOOKUP(I13955,'DE-PARA'!C:D,2,0)),"NÃO ENCONTRADO")</f>
        <v>Outras Saídas</v>
      </c>
      <c r="L13955" s="50" t="str">
        <f>VLOOKUP(K13955,'Base -Receita-Despesa'!$B:$AS,1,FALSE)</f>
        <v>Outras Saídas</v>
      </c>
    </row>
    <row r="13956" spans="1:12" x14ac:dyDescent="0.3">
      <c r="A13956" s="82" t="str">
        <f t="shared" si="436"/>
        <v>2019</v>
      </c>
      <c r="B13956" s="260" t="s">
        <v>2228</v>
      </c>
      <c r="C13956" s="261" t="s">
        <v>138</v>
      </c>
      <c r="D13956" s="74" t="str">
        <f t="shared" ref="D13956:D14019" si="437">TEXT(E13956,"mmm/aaaa")</f>
        <v>jun/2019</v>
      </c>
      <c r="E13956" s="264">
        <v>43630</v>
      </c>
      <c r="F13956" s="260" t="s">
        <v>1261</v>
      </c>
      <c r="G13956" s="260" t="s">
        <v>2229</v>
      </c>
      <c r="H13956" s="265" t="s">
        <v>2250</v>
      </c>
      <c r="I13956" s="265" t="s">
        <v>135</v>
      </c>
      <c r="J13956" s="265">
        <v>-9.5</v>
      </c>
      <c r="K13956" s="83" t="str">
        <f>IFERROR(IFERROR(VLOOKUP(I13956,'DE-PARA'!B:D,3,0),VLOOKUP(I13956,'DE-PARA'!C:D,2,0)),"NÃO ENCONTRADO")</f>
        <v>Outras Saídas</v>
      </c>
      <c r="L13956" s="50" t="str">
        <f>VLOOKUP(K13956,'Base -Receita-Despesa'!$B:$AS,1,FALSE)</f>
        <v>Outras Saídas</v>
      </c>
    </row>
    <row r="13957" spans="1:12" x14ac:dyDescent="0.3">
      <c r="A13957" s="82" t="str">
        <f t="shared" si="436"/>
        <v>2019</v>
      </c>
      <c r="B13957" s="260" t="s">
        <v>2228</v>
      </c>
      <c r="C13957" s="261" t="s">
        <v>138</v>
      </c>
      <c r="D13957" s="74" t="str">
        <f t="shared" si="437"/>
        <v>jun/2019</v>
      </c>
      <c r="E13957" s="264">
        <v>43630</v>
      </c>
      <c r="F13957" s="260" t="s">
        <v>1261</v>
      </c>
      <c r="G13957" s="260" t="s">
        <v>2229</v>
      </c>
      <c r="H13957" s="265" t="s">
        <v>2250</v>
      </c>
      <c r="I13957" s="265" t="s">
        <v>135</v>
      </c>
      <c r="J13957" s="265">
        <v>-9.5</v>
      </c>
      <c r="K13957" s="83" t="str">
        <f>IFERROR(IFERROR(VLOOKUP(I13957,'DE-PARA'!B:D,3,0),VLOOKUP(I13957,'DE-PARA'!C:D,2,0)),"NÃO ENCONTRADO")</f>
        <v>Outras Saídas</v>
      </c>
      <c r="L13957" s="50" t="str">
        <f>VLOOKUP(K13957,'Base -Receita-Despesa'!$B:$AS,1,FALSE)</f>
        <v>Outras Saídas</v>
      </c>
    </row>
    <row r="13958" spans="1:12" x14ac:dyDescent="0.3">
      <c r="A13958" s="82" t="str">
        <f t="shared" si="436"/>
        <v>2019</v>
      </c>
      <c r="B13958" s="260" t="s">
        <v>2228</v>
      </c>
      <c r="C13958" s="261" t="s">
        <v>138</v>
      </c>
      <c r="D13958" s="74" t="str">
        <f t="shared" si="437"/>
        <v>jun/2019</v>
      </c>
      <c r="E13958" s="264">
        <v>43630</v>
      </c>
      <c r="F13958" s="260" t="s">
        <v>1261</v>
      </c>
      <c r="G13958" s="260" t="s">
        <v>2229</v>
      </c>
      <c r="H13958" s="265" t="s">
        <v>2250</v>
      </c>
      <c r="I13958" s="265" t="s">
        <v>135</v>
      </c>
      <c r="J13958" s="265">
        <v>-9.5</v>
      </c>
      <c r="K13958" s="83" t="str">
        <f>IFERROR(IFERROR(VLOOKUP(I13958,'DE-PARA'!B:D,3,0),VLOOKUP(I13958,'DE-PARA'!C:D,2,0)),"NÃO ENCONTRADO")</f>
        <v>Outras Saídas</v>
      </c>
      <c r="L13958" s="50" t="str">
        <f>VLOOKUP(K13958,'Base -Receita-Despesa'!$B:$AS,1,FALSE)</f>
        <v>Outras Saídas</v>
      </c>
    </row>
    <row r="13959" spans="1:12" x14ac:dyDescent="0.3">
      <c r="A13959" s="82" t="str">
        <f t="shared" si="436"/>
        <v>2019</v>
      </c>
      <c r="B13959" s="260" t="s">
        <v>2228</v>
      </c>
      <c r="C13959" s="261" t="s">
        <v>138</v>
      </c>
      <c r="D13959" s="74" t="str">
        <f t="shared" si="437"/>
        <v>jun/2019</v>
      </c>
      <c r="E13959" s="264">
        <v>43630</v>
      </c>
      <c r="F13959" s="260" t="s">
        <v>1261</v>
      </c>
      <c r="G13959" s="260" t="s">
        <v>2229</v>
      </c>
      <c r="H13959" s="265" t="s">
        <v>2250</v>
      </c>
      <c r="I13959" s="265" t="s">
        <v>135</v>
      </c>
      <c r="J13959" s="265">
        <v>-9.5</v>
      </c>
      <c r="K13959" s="83" t="str">
        <f>IFERROR(IFERROR(VLOOKUP(I13959,'DE-PARA'!B:D,3,0),VLOOKUP(I13959,'DE-PARA'!C:D,2,0)),"NÃO ENCONTRADO")</f>
        <v>Outras Saídas</v>
      </c>
      <c r="L13959" s="50" t="str">
        <f>VLOOKUP(K13959,'Base -Receita-Despesa'!$B:$AS,1,FALSE)</f>
        <v>Outras Saídas</v>
      </c>
    </row>
    <row r="13960" spans="1:12" x14ac:dyDescent="0.3">
      <c r="A13960" s="82" t="str">
        <f t="shared" si="436"/>
        <v>2019</v>
      </c>
      <c r="B13960" s="260" t="s">
        <v>2228</v>
      </c>
      <c r="C13960" s="261" t="s">
        <v>138</v>
      </c>
      <c r="D13960" s="74" t="str">
        <f t="shared" si="437"/>
        <v>jun/2019</v>
      </c>
      <c r="E13960" s="264">
        <v>43630</v>
      </c>
      <c r="F13960" s="260" t="s">
        <v>1261</v>
      </c>
      <c r="G13960" s="260" t="s">
        <v>2229</v>
      </c>
      <c r="H13960" s="265" t="s">
        <v>2250</v>
      </c>
      <c r="I13960" s="265" t="s">
        <v>135</v>
      </c>
      <c r="J13960" s="265">
        <v>-9.5</v>
      </c>
      <c r="K13960" s="83" t="str">
        <f>IFERROR(IFERROR(VLOOKUP(I13960,'DE-PARA'!B:D,3,0),VLOOKUP(I13960,'DE-PARA'!C:D,2,0)),"NÃO ENCONTRADO")</f>
        <v>Outras Saídas</v>
      </c>
      <c r="L13960" s="50" t="str">
        <f>VLOOKUP(K13960,'Base -Receita-Despesa'!$B:$AS,1,FALSE)</f>
        <v>Outras Saídas</v>
      </c>
    </row>
    <row r="13961" spans="1:12" x14ac:dyDescent="0.3">
      <c r="A13961" s="82" t="str">
        <f t="shared" si="436"/>
        <v>2019</v>
      </c>
      <c r="B13961" s="260" t="s">
        <v>2228</v>
      </c>
      <c r="C13961" s="261" t="s">
        <v>138</v>
      </c>
      <c r="D13961" s="74" t="str">
        <f t="shared" si="437"/>
        <v>jun/2019</v>
      </c>
      <c r="E13961" s="264">
        <v>43630</v>
      </c>
      <c r="F13961" s="260" t="s">
        <v>1261</v>
      </c>
      <c r="G13961" s="260" t="s">
        <v>2229</v>
      </c>
      <c r="H13961" s="265" t="s">
        <v>2250</v>
      </c>
      <c r="I13961" s="265" t="s">
        <v>135</v>
      </c>
      <c r="J13961" s="265">
        <v>-9.5</v>
      </c>
      <c r="K13961" s="83" t="str">
        <f>IFERROR(IFERROR(VLOOKUP(I13961,'DE-PARA'!B:D,3,0),VLOOKUP(I13961,'DE-PARA'!C:D,2,0)),"NÃO ENCONTRADO")</f>
        <v>Outras Saídas</v>
      </c>
      <c r="L13961" s="50" t="str">
        <f>VLOOKUP(K13961,'Base -Receita-Despesa'!$B:$AS,1,FALSE)</f>
        <v>Outras Saídas</v>
      </c>
    </row>
    <row r="13962" spans="1:12" x14ac:dyDescent="0.3">
      <c r="A13962" s="82" t="str">
        <f t="shared" si="436"/>
        <v>2019</v>
      </c>
      <c r="B13962" s="260" t="s">
        <v>2228</v>
      </c>
      <c r="C13962" s="261" t="s">
        <v>138</v>
      </c>
      <c r="D13962" s="74" t="str">
        <f t="shared" si="437"/>
        <v>jun/2019</v>
      </c>
      <c r="E13962" s="264">
        <v>43630</v>
      </c>
      <c r="F13962" s="260" t="s">
        <v>1261</v>
      </c>
      <c r="G13962" s="260" t="s">
        <v>2229</v>
      </c>
      <c r="H13962" s="265" t="s">
        <v>2250</v>
      </c>
      <c r="I13962" s="265" t="s">
        <v>135</v>
      </c>
      <c r="J13962" s="265">
        <v>-9.5</v>
      </c>
      <c r="K13962" s="83" t="str">
        <f>IFERROR(IFERROR(VLOOKUP(I13962,'DE-PARA'!B:D,3,0),VLOOKUP(I13962,'DE-PARA'!C:D,2,0)),"NÃO ENCONTRADO")</f>
        <v>Outras Saídas</v>
      </c>
      <c r="L13962" s="50" t="str">
        <f>VLOOKUP(K13962,'Base -Receita-Despesa'!$B:$AS,1,FALSE)</f>
        <v>Outras Saídas</v>
      </c>
    </row>
    <row r="13963" spans="1:12" x14ac:dyDescent="0.3">
      <c r="A13963" s="82" t="str">
        <f t="shared" si="436"/>
        <v>2019</v>
      </c>
      <c r="B13963" s="260" t="s">
        <v>2228</v>
      </c>
      <c r="C13963" s="261" t="s">
        <v>138</v>
      </c>
      <c r="D13963" s="74" t="str">
        <f t="shared" si="437"/>
        <v>jun/2019</v>
      </c>
      <c r="E13963" s="264">
        <v>43630</v>
      </c>
      <c r="F13963" s="260" t="s">
        <v>1261</v>
      </c>
      <c r="G13963" s="260" t="s">
        <v>2229</v>
      </c>
      <c r="H13963" s="265" t="s">
        <v>2250</v>
      </c>
      <c r="I13963" s="265" t="s">
        <v>135</v>
      </c>
      <c r="J13963" s="265">
        <v>-9.5</v>
      </c>
      <c r="K13963" s="83" t="str">
        <f>IFERROR(IFERROR(VLOOKUP(I13963,'DE-PARA'!B:D,3,0),VLOOKUP(I13963,'DE-PARA'!C:D,2,0)),"NÃO ENCONTRADO")</f>
        <v>Outras Saídas</v>
      </c>
      <c r="L13963" s="50" t="str">
        <f>VLOOKUP(K13963,'Base -Receita-Despesa'!$B:$AS,1,FALSE)</f>
        <v>Outras Saídas</v>
      </c>
    </row>
    <row r="13964" spans="1:12" x14ac:dyDescent="0.3">
      <c r="A13964" s="82" t="str">
        <f t="shared" si="436"/>
        <v>2019</v>
      </c>
      <c r="B13964" s="260" t="s">
        <v>2228</v>
      </c>
      <c r="C13964" s="261" t="s">
        <v>138</v>
      </c>
      <c r="D13964" s="74" t="str">
        <f t="shared" si="437"/>
        <v>jun/2019</v>
      </c>
      <c r="E13964" s="264">
        <v>43630</v>
      </c>
      <c r="F13964" s="260" t="s">
        <v>1261</v>
      </c>
      <c r="G13964" s="260" t="s">
        <v>2229</v>
      </c>
      <c r="H13964" s="265" t="s">
        <v>2250</v>
      </c>
      <c r="I13964" s="265" t="s">
        <v>135</v>
      </c>
      <c r="J13964" s="265">
        <v>-9.5</v>
      </c>
      <c r="K13964" s="83" t="str">
        <f>IFERROR(IFERROR(VLOOKUP(I13964,'DE-PARA'!B:D,3,0),VLOOKUP(I13964,'DE-PARA'!C:D,2,0)),"NÃO ENCONTRADO")</f>
        <v>Outras Saídas</v>
      </c>
      <c r="L13964" s="50" t="str">
        <f>VLOOKUP(K13964,'Base -Receita-Despesa'!$B:$AS,1,FALSE)</f>
        <v>Outras Saídas</v>
      </c>
    </row>
    <row r="13965" spans="1:12" x14ac:dyDescent="0.3">
      <c r="A13965" s="82" t="str">
        <f t="shared" si="436"/>
        <v>2019</v>
      </c>
      <c r="B13965" s="260" t="s">
        <v>2228</v>
      </c>
      <c r="C13965" s="261" t="s">
        <v>138</v>
      </c>
      <c r="D13965" s="74" t="str">
        <f t="shared" si="437"/>
        <v>jun/2019</v>
      </c>
      <c r="E13965" s="264">
        <v>43630</v>
      </c>
      <c r="F13965" s="260" t="s">
        <v>1261</v>
      </c>
      <c r="G13965" s="260" t="s">
        <v>2229</v>
      </c>
      <c r="H13965" s="265" t="s">
        <v>2250</v>
      </c>
      <c r="I13965" s="265" t="s">
        <v>135</v>
      </c>
      <c r="J13965" s="265">
        <v>-9.5</v>
      </c>
      <c r="K13965" s="83" t="str">
        <f>IFERROR(IFERROR(VLOOKUP(I13965,'DE-PARA'!B:D,3,0),VLOOKUP(I13965,'DE-PARA'!C:D,2,0)),"NÃO ENCONTRADO")</f>
        <v>Outras Saídas</v>
      </c>
      <c r="L13965" s="50" t="str">
        <f>VLOOKUP(K13965,'Base -Receita-Despesa'!$B:$AS,1,FALSE)</f>
        <v>Outras Saídas</v>
      </c>
    </row>
    <row r="13966" spans="1:12" x14ac:dyDescent="0.3">
      <c r="A13966" s="82" t="str">
        <f t="shared" si="436"/>
        <v>2019</v>
      </c>
      <c r="B13966" s="260" t="s">
        <v>2228</v>
      </c>
      <c r="C13966" s="261" t="s">
        <v>138</v>
      </c>
      <c r="D13966" s="74" t="str">
        <f t="shared" si="437"/>
        <v>jun/2019</v>
      </c>
      <c r="E13966" s="264">
        <v>43630</v>
      </c>
      <c r="F13966" s="260" t="s">
        <v>1261</v>
      </c>
      <c r="G13966" s="260" t="s">
        <v>2229</v>
      </c>
      <c r="H13966" s="265" t="s">
        <v>2250</v>
      </c>
      <c r="I13966" s="265" t="s">
        <v>135</v>
      </c>
      <c r="J13966" s="265">
        <v>-9.5</v>
      </c>
      <c r="K13966" s="83" t="str">
        <f>IFERROR(IFERROR(VLOOKUP(I13966,'DE-PARA'!B:D,3,0),VLOOKUP(I13966,'DE-PARA'!C:D,2,0)),"NÃO ENCONTRADO")</f>
        <v>Outras Saídas</v>
      </c>
      <c r="L13966" s="50" t="str">
        <f>VLOOKUP(K13966,'Base -Receita-Despesa'!$B:$AS,1,FALSE)</f>
        <v>Outras Saídas</v>
      </c>
    </row>
    <row r="13967" spans="1:12" x14ac:dyDescent="0.3">
      <c r="A13967" s="82" t="str">
        <f t="shared" si="436"/>
        <v>2019</v>
      </c>
      <c r="B13967" s="260" t="s">
        <v>2228</v>
      </c>
      <c r="C13967" s="261" t="s">
        <v>138</v>
      </c>
      <c r="D13967" s="74" t="str">
        <f t="shared" si="437"/>
        <v>jun/2019</v>
      </c>
      <c r="E13967" s="264">
        <v>43630</v>
      </c>
      <c r="F13967" s="260" t="s">
        <v>1261</v>
      </c>
      <c r="G13967" s="260" t="s">
        <v>2229</v>
      </c>
      <c r="H13967" s="265" t="s">
        <v>2250</v>
      </c>
      <c r="I13967" s="265" t="s">
        <v>135</v>
      </c>
      <c r="J13967" s="265">
        <v>-9.5</v>
      </c>
      <c r="K13967" s="83" t="str">
        <f>IFERROR(IFERROR(VLOOKUP(I13967,'DE-PARA'!B:D,3,0),VLOOKUP(I13967,'DE-PARA'!C:D,2,0)),"NÃO ENCONTRADO")</f>
        <v>Outras Saídas</v>
      </c>
      <c r="L13967" s="50" t="str">
        <f>VLOOKUP(K13967,'Base -Receita-Despesa'!$B:$AS,1,FALSE)</f>
        <v>Outras Saídas</v>
      </c>
    </row>
    <row r="13968" spans="1:12" x14ac:dyDescent="0.3">
      <c r="A13968" s="82" t="str">
        <f t="shared" si="436"/>
        <v>2019</v>
      </c>
      <c r="B13968" s="260" t="s">
        <v>2228</v>
      </c>
      <c r="C13968" s="261" t="s">
        <v>138</v>
      </c>
      <c r="D13968" s="74" t="str">
        <f t="shared" si="437"/>
        <v>jun/2019</v>
      </c>
      <c r="E13968" s="264">
        <v>43630</v>
      </c>
      <c r="F13968" s="260" t="s">
        <v>1061</v>
      </c>
      <c r="G13968" s="260" t="s">
        <v>2229</v>
      </c>
      <c r="H13968" s="265" t="s">
        <v>4370</v>
      </c>
      <c r="I13968" s="265" t="s">
        <v>126</v>
      </c>
      <c r="J13968" s="266">
        <v>500000</v>
      </c>
      <c r="K13968" s="83" t="str">
        <f>IFERROR(IFERROR(VLOOKUP(I13968,'DE-PARA'!B:D,3,0),VLOOKUP(I13968,'DE-PARA'!C:D,2,0)),"NÃO ENCONTRADO")</f>
        <v>TEV – Transferências Entre Contas (Entradas)</v>
      </c>
      <c r="L13968" s="50" t="str">
        <f>VLOOKUP(K13968,'Base -Receita-Despesa'!$B:$AS,1,FALSE)</f>
        <v>TEV – Transferências Entre Contas (Entradas)</v>
      </c>
    </row>
    <row r="13969" spans="1:12" x14ac:dyDescent="0.3">
      <c r="A13969" s="82" t="str">
        <f t="shared" si="436"/>
        <v>2019</v>
      </c>
      <c r="B13969" s="260" t="s">
        <v>2228</v>
      </c>
      <c r="C13969" s="261" t="s">
        <v>138</v>
      </c>
      <c r="D13969" s="74" t="str">
        <f t="shared" si="437"/>
        <v>jun/2019</v>
      </c>
      <c r="E13969" s="264">
        <v>43630</v>
      </c>
      <c r="F13969" s="260" t="s">
        <v>1061</v>
      </c>
      <c r="G13969" s="260" t="s">
        <v>2229</v>
      </c>
      <c r="H13969" s="265" t="s">
        <v>4370</v>
      </c>
      <c r="I13969" s="265" t="s">
        <v>126</v>
      </c>
      <c r="J13969" s="266">
        <v>513000</v>
      </c>
      <c r="K13969" s="83" t="str">
        <f>IFERROR(IFERROR(VLOOKUP(I13969,'DE-PARA'!B:D,3,0),VLOOKUP(I13969,'DE-PARA'!C:D,2,0)),"NÃO ENCONTRADO")</f>
        <v>TEV – Transferências Entre Contas (Entradas)</v>
      </c>
      <c r="L13969" s="50" t="str">
        <f>VLOOKUP(K13969,'Base -Receita-Despesa'!$B:$AS,1,FALSE)</f>
        <v>TEV – Transferências Entre Contas (Entradas)</v>
      </c>
    </row>
    <row r="13970" spans="1:12" x14ac:dyDescent="0.3">
      <c r="A13970" s="82" t="str">
        <f t="shared" si="436"/>
        <v>2019</v>
      </c>
      <c r="B13970" s="260" t="s">
        <v>2228</v>
      </c>
      <c r="C13970" s="261" t="s">
        <v>138</v>
      </c>
      <c r="D13970" s="74" t="str">
        <f t="shared" si="437"/>
        <v>jun/2019</v>
      </c>
      <c r="E13970" s="264">
        <v>43630</v>
      </c>
      <c r="F13970" s="260" t="s">
        <v>1061</v>
      </c>
      <c r="G13970" s="260" t="s">
        <v>2229</v>
      </c>
      <c r="H13970" s="265" t="s">
        <v>4370</v>
      </c>
      <c r="I13970" s="265" t="s">
        <v>126</v>
      </c>
      <c r="J13970" s="266">
        <v>500409.83</v>
      </c>
      <c r="K13970" s="83" t="str">
        <f>IFERROR(IFERROR(VLOOKUP(I13970,'DE-PARA'!B:D,3,0),VLOOKUP(I13970,'DE-PARA'!C:D,2,0)),"NÃO ENCONTRADO")</f>
        <v>TEV – Transferências Entre Contas (Entradas)</v>
      </c>
      <c r="L13970" s="50" t="str">
        <f>VLOOKUP(K13970,'Base -Receita-Despesa'!$B:$AS,1,FALSE)</f>
        <v>TEV – Transferências Entre Contas (Entradas)</v>
      </c>
    </row>
    <row r="13971" spans="1:12" x14ac:dyDescent="0.3">
      <c r="A13971" s="82" t="str">
        <f t="shared" si="436"/>
        <v>2019</v>
      </c>
      <c r="B13971" s="260" t="s">
        <v>2228</v>
      </c>
      <c r="C13971" s="261" t="s">
        <v>138</v>
      </c>
      <c r="D13971" s="74" t="str">
        <f t="shared" si="437"/>
        <v>jun/2019</v>
      </c>
      <c r="E13971" s="264">
        <v>43630</v>
      </c>
      <c r="F13971" s="260" t="s">
        <v>1061</v>
      </c>
      <c r="G13971" s="260" t="s">
        <v>2229</v>
      </c>
      <c r="H13971" s="265" t="s">
        <v>4370</v>
      </c>
      <c r="I13971" s="265" t="s">
        <v>126</v>
      </c>
      <c r="J13971" s="266">
        <v>500000</v>
      </c>
      <c r="K13971" s="83" t="str">
        <f>IFERROR(IFERROR(VLOOKUP(I13971,'DE-PARA'!B:D,3,0),VLOOKUP(I13971,'DE-PARA'!C:D,2,0)),"NÃO ENCONTRADO")</f>
        <v>TEV – Transferências Entre Contas (Entradas)</v>
      </c>
      <c r="L13971" s="50" t="str">
        <f>VLOOKUP(K13971,'Base -Receita-Despesa'!$B:$AS,1,FALSE)</f>
        <v>TEV – Transferências Entre Contas (Entradas)</v>
      </c>
    </row>
    <row r="13972" spans="1:12" x14ac:dyDescent="0.3">
      <c r="A13972" s="82" t="str">
        <f t="shared" si="436"/>
        <v>2019</v>
      </c>
      <c r="B13972" s="260" t="s">
        <v>2228</v>
      </c>
      <c r="C13972" s="261" t="s">
        <v>138</v>
      </c>
      <c r="D13972" s="74" t="str">
        <f t="shared" si="437"/>
        <v>jun/2019</v>
      </c>
      <c r="E13972" s="264">
        <v>43630</v>
      </c>
      <c r="F13972" s="260">
        <v>510</v>
      </c>
      <c r="G13972" s="260" t="s">
        <v>2229</v>
      </c>
      <c r="H13972" s="265" t="s">
        <v>2382</v>
      </c>
      <c r="I13972" s="265" t="s">
        <v>200</v>
      </c>
      <c r="J13972" s="266">
        <v>-4575.18</v>
      </c>
      <c r="K13972" s="83" t="str">
        <f>IFERROR(IFERROR(VLOOKUP(I13972,'DE-PARA'!B:D,3,0),VLOOKUP(I13972,'DE-PARA'!C:D,2,0)),"NÃO ENCONTRADO")</f>
        <v>Serviços</v>
      </c>
      <c r="L13972" s="50" t="str">
        <f>VLOOKUP(K13972,'Base -Receita-Despesa'!$B:$AS,1,FALSE)</f>
        <v>Serviços</v>
      </c>
    </row>
    <row r="13973" spans="1:12" x14ac:dyDescent="0.3">
      <c r="A13973" s="82" t="str">
        <f t="shared" si="436"/>
        <v>2019</v>
      </c>
      <c r="B13973" s="260" t="s">
        <v>2228</v>
      </c>
      <c r="C13973" s="261" t="s">
        <v>138</v>
      </c>
      <c r="D13973" s="74" t="str">
        <f t="shared" si="437"/>
        <v>jun/2019</v>
      </c>
      <c r="E13973" s="264">
        <v>43633</v>
      </c>
      <c r="F13973" s="260">
        <v>82227</v>
      </c>
      <c r="G13973" s="260" t="s">
        <v>2238</v>
      </c>
      <c r="H13973" s="265" t="s">
        <v>4457</v>
      </c>
      <c r="I13973" s="265" t="s">
        <v>2181</v>
      </c>
      <c r="J13973" s="266">
        <v>-2052.25</v>
      </c>
      <c r="K13973" s="83" t="str">
        <f>IFERROR(IFERROR(VLOOKUP(I13973,'DE-PARA'!B:D,3,0),VLOOKUP(I13973,'DE-PARA'!C:D,2,0)),"NÃO ENCONTRADO")</f>
        <v>Materiais</v>
      </c>
      <c r="L13973" s="50" t="str">
        <f>VLOOKUP(K13973,'Base -Receita-Despesa'!$B:$AS,1,FALSE)</f>
        <v>Materiais</v>
      </c>
    </row>
    <row r="13974" spans="1:12" x14ac:dyDescent="0.3">
      <c r="A13974" s="82" t="str">
        <f t="shared" si="436"/>
        <v>2019</v>
      </c>
      <c r="B13974" s="260" t="s">
        <v>2228</v>
      </c>
      <c r="C13974" s="261" t="s">
        <v>138</v>
      </c>
      <c r="D13974" s="74" t="str">
        <f t="shared" si="437"/>
        <v>jun/2019</v>
      </c>
      <c r="E13974" s="264">
        <v>43633</v>
      </c>
      <c r="F13974" s="260">
        <v>82227</v>
      </c>
      <c r="G13974" s="260" t="s">
        <v>2238</v>
      </c>
      <c r="H13974" s="265" t="s">
        <v>4457</v>
      </c>
      <c r="I13974" s="265" t="s">
        <v>562</v>
      </c>
      <c r="J13974" s="265">
        <v>-403.69</v>
      </c>
      <c r="K13974" s="83" t="str">
        <f>IFERROR(IFERROR(VLOOKUP(I13974,'DE-PARA'!B:D,3,0),VLOOKUP(I13974,'DE-PARA'!C:D,2,0)),"NÃO ENCONTRADO")</f>
        <v>Outras Saídas</v>
      </c>
      <c r="L13974" s="50" t="str">
        <f>VLOOKUP(K13974,'Base -Receita-Despesa'!$B:$AS,1,FALSE)</f>
        <v>Outras Saídas</v>
      </c>
    </row>
    <row r="13975" spans="1:12" x14ac:dyDescent="0.3">
      <c r="A13975" s="82" t="str">
        <f t="shared" si="436"/>
        <v>2019</v>
      </c>
      <c r="B13975" s="260" t="s">
        <v>2228</v>
      </c>
      <c r="C13975" s="261" t="s">
        <v>138</v>
      </c>
      <c r="D13975" s="74" t="str">
        <f t="shared" si="437"/>
        <v>jun/2019</v>
      </c>
      <c r="E13975" s="264">
        <v>43633</v>
      </c>
      <c r="F13975" s="260">
        <v>13138</v>
      </c>
      <c r="G13975" s="260" t="s">
        <v>2229</v>
      </c>
      <c r="H13975" s="265" t="s">
        <v>4533</v>
      </c>
      <c r="I13975" s="265" t="s">
        <v>2190</v>
      </c>
      <c r="J13975" s="266">
        <v>-1532.5</v>
      </c>
      <c r="K13975" s="83" t="str">
        <f>IFERROR(IFERROR(VLOOKUP(I13975,'DE-PARA'!B:D,3,0),VLOOKUP(I13975,'DE-PARA'!C:D,2,0)),"NÃO ENCONTRADO")</f>
        <v>Materiais</v>
      </c>
      <c r="L13975" s="50" t="str">
        <f>VLOOKUP(K13975,'Base -Receita-Despesa'!$B:$AS,1,FALSE)</f>
        <v>Materiais</v>
      </c>
    </row>
    <row r="13976" spans="1:12" x14ac:dyDescent="0.3">
      <c r="A13976" s="82" t="str">
        <f t="shared" si="436"/>
        <v>2019</v>
      </c>
      <c r="B13976" s="260" t="s">
        <v>2228</v>
      </c>
      <c r="C13976" s="261" t="s">
        <v>138</v>
      </c>
      <c r="D13976" s="74" t="str">
        <f t="shared" si="437"/>
        <v>jun/2019</v>
      </c>
      <c r="E13976" s="264">
        <v>43633</v>
      </c>
      <c r="F13976" s="260">
        <v>13138</v>
      </c>
      <c r="G13976" s="260" t="s">
        <v>2229</v>
      </c>
      <c r="H13976" s="265" t="s">
        <v>4533</v>
      </c>
      <c r="I13976" s="265" t="s">
        <v>562</v>
      </c>
      <c r="J13976" s="265">
        <v>-62.25</v>
      </c>
      <c r="K13976" s="83" t="str">
        <f>IFERROR(IFERROR(VLOOKUP(I13976,'DE-PARA'!B:D,3,0),VLOOKUP(I13976,'DE-PARA'!C:D,2,0)),"NÃO ENCONTRADO")</f>
        <v>Outras Saídas</v>
      </c>
      <c r="L13976" s="50" t="str">
        <f>VLOOKUP(K13976,'Base -Receita-Despesa'!$B:$AS,1,FALSE)</f>
        <v>Outras Saídas</v>
      </c>
    </row>
    <row r="13977" spans="1:12" x14ac:dyDescent="0.3">
      <c r="A13977" s="82" t="str">
        <f t="shared" si="436"/>
        <v>2019</v>
      </c>
      <c r="B13977" s="260" t="s">
        <v>2228</v>
      </c>
      <c r="C13977" s="261" t="s">
        <v>138</v>
      </c>
      <c r="D13977" s="74" t="str">
        <f t="shared" si="437"/>
        <v>jun/2019</v>
      </c>
      <c r="E13977" s="264">
        <v>43633</v>
      </c>
      <c r="F13977" s="260">
        <v>151499</v>
      </c>
      <c r="G13977" s="260" t="s">
        <v>2229</v>
      </c>
      <c r="H13977" s="265" t="s">
        <v>1337</v>
      </c>
      <c r="I13977" s="265" t="s">
        <v>145</v>
      </c>
      <c r="J13977" s="265">
        <v>-579.29999999999995</v>
      </c>
      <c r="K13977" s="83" t="str">
        <f>IFERROR(IFERROR(VLOOKUP(I13977,'DE-PARA'!B:D,3,0),VLOOKUP(I13977,'DE-PARA'!C:D,2,0)),"NÃO ENCONTRADO")</f>
        <v>Serviços</v>
      </c>
      <c r="L13977" s="50" t="str">
        <f>VLOOKUP(K13977,'Base -Receita-Despesa'!$B:$AS,1,FALSE)</f>
        <v>Serviços</v>
      </c>
    </row>
    <row r="13978" spans="1:12" x14ac:dyDescent="0.3">
      <c r="A13978" s="82" t="str">
        <f t="shared" si="436"/>
        <v>2019</v>
      </c>
      <c r="B13978" s="260" t="s">
        <v>2228</v>
      </c>
      <c r="C13978" s="261" t="s">
        <v>138</v>
      </c>
      <c r="D13978" s="74" t="str">
        <f t="shared" si="437"/>
        <v>jun/2019</v>
      </c>
      <c r="E13978" s="264">
        <v>43633</v>
      </c>
      <c r="F13978" s="260">
        <v>153517</v>
      </c>
      <c r="G13978" s="260" t="s">
        <v>2229</v>
      </c>
      <c r="H13978" s="265" t="s">
        <v>1337</v>
      </c>
      <c r="I13978" s="265" t="s">
        <v>145</v>
      </c>
      <c r="J13978" s="265">
        <v>-579.29999999999995</v>
      </c>
      <c r="K13978" s="83" t="str">
        <f>IFERROR(IFERROR(VLOOKUP(I13978,'DE-PARA'!B:D,3,0),VLOOKUP(I13978,'DE-PARA'!C:D,2,0)),"NÃO ENCONTRADO")</f>
        <v>Serviços</v>
      </c>
      <c r="L13978" s="50" t="str">
        <f>VLOOKUP(K13978,'Base -Receita-Despesa'!$B:$AS,1,FALSE)</f>
        <v>Serviços</v>
      </c>
    </row>
    <row r="13979" spans="1:12" x14ac:dyDescent="0.3">
      <c r="A13979" s="82" t="str">
        <f t="shared" si="436"/>
        <v>2019</v>
      </c>
      <c r="B13979" s="260" t="s">
        <v>2228</v>
      </c>
      <c r="C13979" s="261" t="s">
        <v>138</v>
      </c>
      <c r="D13979" s="74" t="str">
        <f t="shared" si="437"/>
        <v>jun/2019</v>
      </c>
      <c r="E13979" s="264">
        <v>43633</v>
      </c>
      <c r="F13979" s="260" t="s">
        <v>1261</v>
      </c>
      <c r="G13979" s="260" t="s">
        <v>2229</v>
      </c>
      <c r="H13979" s="265" t="s">
        <v>262</v>
      </c>
      <c r="I13979" s="265" t="s">
        <v>135</v>
      </c>
      <c r="J13979" s="265">
        <v>-110.7</v>
      </c>
      <c r="K13979" s="83" t="str">
        <f>IFERROR(IFERROR(VLOOKUP(I13979,'DE-PARA'!B:D,3,0),VLOOKUP(I13979,'DE-PARA'!C:D,2,0)),"NÃO ENCONTRADO")</f>
        <v>Outras Saídas</v>
      </c>
      <c r="L13979" s="50" t="str">
        <f>VLOOKUP(K13979,'Base -Receita-Despesa'!$B:$AS,1,FALSE)</f>
        <v>Outras Saídas</v>
      </c>
    </row>
    <row r="13980" spans="1:12" x14ac:dyDescent="0.3">
      <c r="A13980" s="82" t="str">
        <f t="shared" si="436"/>
        <v>2019</v>
      </c>
      <c r="B13980" s="260" t="s">
        <v>2228</v>
      </c>
      <c r="C13980" s="261" t="s">
        <v>138</v>
      </c>
      <c r="D13980" s="74" t="str">
        <f t="shared" si="437"/>
        <v>jun/2019</v>
      </c>
      <c r="E13980" s="264">
        <v>43633</v>
      </c>
      <c r="F13980" s="260">
        <v>1071641</v>
      </c>
      <c r="G13980" s="260" t="s">
        <v>2232</v>
      </c>
      <c r="H13980" s="265" t="s">
        <v>2605</v>
      </c>
      <c r="I13980" s="265" t="s">
        <v>2182</v>
      </c>
      <c r="J13980" s="266">
        <v>-4551.4799999999996</v>
      </c>
      <c r="K13980" s="83" t="str">
        <f>IFERROR(IFERROR(VLOOKUP(I13980,'DE-PARA'!B:D,3,0),VLOOKUP(I13980,'DE-PARA'!C:D,2,0)),"NÃO ENCONTRADO")</f>
        <v>Materiais</v>
      </c>
      <c r="L13980" s="50" t="str">
        <f>VLOOKUP(K13980,'Base -Receita-Despesa'!$B:$AS,1,FALSE)</f>
        <v>Materiais</v>
      </c>
    </row>
    <row r="13981" spans="1:12" x14ac:dyDescent="0.3">
      <c r="A13981" s="82" t="str">
        <f t="shared" si="436"/>
        <v>2019</v>
      </c>
      <c r="B13981" s="260" t="s">
        <v>2228</v>
      </c>
      <c r="C13981" s="261" t="s">
        <v>138</v>
      </c>
      <c r="D13981" s="74" t="str">
        <f t="shared" si="437"/>
        <v>jun/2019</v>
      </c>
      <c r="E13981" s="264">
        <v>43633</v>
      </c>
      <c r="F13981" s="260" t="s">
        <v>1261</v>
      </c>
      <c r="G13981" s="260" t="s">
        <v>2229</v>
      </c>
      <c r="H13981" s="265" t="s">
        <v>2338</v>
      </c>
      <c r="I13981" s="265" t="s">
        <v>135</v>
      </c>
      <c r="J13981" s="265">
        <v>-99</v>
      </c>
      <c r="K13981" s="83" t="str">
        <f>IFERROR(IFERROR(VLOOKUP(I13981,'DE-PARA'!B:D,3,0),VLOOKUP(I13981,'DE-PARA'!C:D,2,0)),"NÃO ENCONTRADO")</f>
        <v>Outras Saídas</v>
      </c>
      <c r="L13981" s="50" t="str">
        <f>VLOOKUP(K13981,'Base -Receita-Despesa'!$B:$AS,1,FALSE)</f>
        <v>Outras Saídas</v>
      </c>
    </row>
    <row r="13982" spans="1:12" x14ac:dyDescent="0.3">
      <c r="A13982" s="82" t="str">
        <f t="shared" si="436"/>
        <v>2019</v>
      </c>
      <c r="B13982" s="260" t="s">
        <v>2228</v>
      </c>
      <c r="C13982" s="261" t="s">
        <v>138</v>
      </c>
      <c r="D13982" s="74" t="str">
        <f t="shared" si="437"/>
        <v>jun/2019</v>
      </c>
      <c r="E13982" s="264">
        <v>43633</v>
      </c>
      <c r="F13982" s="260">
        <v>17154</v>
      </c>
      <c r="G13982" s="260" t="s">
        <v>2229</v>
      </c>
      <c r="H13982" s="265" t="s">
        <v>2340</v>
      </c>
      <c r="I13982" s="265" t="s">
        <v>618</v>
      </c>
      <c r="J13982" s="266">
        <v>-60958.86</v>
      </c>
      <c r="K13982" s="83" t="str">
        <f>IFERROR(IFERROR(VLOOKUP(I13982,'DE-PARA'!B:D,3,0),VLOOKUP(I13982,'DE-PARA'!C:D,2,0)),"NÃO ENCONTRADO")</f>
        <v>Serviços</v>
      </c>
      <c r="L13982" s="50" t="str">
        <f>VLOOKUP(K13982,'Base -Receita-Despesa'!$B:$AS,1,FALSE)</f>
        <v>Serviços</v>
      </c>
    </row>
    <row r="13983" spans="1:12" x14ac:dyDescent="0.3">
      <c r="A13983" s="82" t="str">
        <f t="shared" si="436"/>
        <v>2019</v>
      </c>
      <c r="B13983" s="260" t="s">
        <v>2228</v>
      </c>
      <c r="C13983" s="261" t="s">
        <v>138</v>
      </c>
      <c r="D13983" s="74" t="str">
        <f t="shared" si="437"/>
        <v>jun/2019</v>
      </c>
      <c r="E13983" s="264">
        <v>43633</v>
      </c>
      <c r="F13983" s="260">
        <v>100946</v>
      </c>
      <c r="G13983" s="262" t="s">
        <v>2229</v>
      </c>
      <c r="H13983" s="265" t="s">
        <v>2602</v>
      </c>
      <c r="I13983" s="265" t="s">
        <v>2181</v>
      </c>
      <c r="J13983" s="266">
        <v>-5488.69</v>
      </c>
      <c r="K13983" s="83" t="str">
        <f>IFERROR(IFERROR(VLOOKUP(I13983,'DE-PARA'!B:D,3,0),VLOOKUP(I13983,'DE-PARA'!C:D,2,0)),"NÃO ENCONTRADO")</f>
        <v>Materiais</v>
      </c>
      <c r="L13983" s="50" t="str">
        <f>VLOOKUP(K13983,'Base -Receita-Despesa'!$B:$AS,1,FALSE)</f>
        <v>Materiais</v>
      </c>
    </row>
    <row r="13984" spans="1:12" x14ac:dyDescent="0.3">
      <c r="A13984" s="82" t="str">
        <f t="shared" si="436"/>
        <v>2019</v>
      </c>
      <c r="B13984" s="260" t="s">
        <v>2228</v>
      </c>
      <c r="C13984" s="261" t="s">
        <v>138</v>
      </c>
      <c r="D13984" s="74" t="str">
        <f t="shared" si="437"/>
        <v>jun/2019</v>
      </c>
      <c r="E13984" s="264">
        <v>43633</v>
      </c>
      <c r="F13984" s="260">
        <v>100945</v>
      </c>
      <c r="G13984" s="262" t="s">
        <v>2229</v>
      </c>
      <c r="H13984" s="265" t="s">
        <v>2602</v>
      </c>
      <c r="I13984" s="265" t="s">
        <v>2181</v>
      </c>
      <c r="J13984" s="265">
        <v>-262.61</v>
      </c>
      <c r="K13984" s="83" t="str">
        <f>IFERROR(IFERROR(VLOOKUP(I13984,'DE-PARA'!B:D,3,0),VLOOKUP(I13984,'DE-PARA'!C:D,2,0)),"NÃO ENCONTRADO")</f>
        <v>Materiais</v>
      </c>
      <c r="L13984" s="50" t="str">
        <f>VLOOKUP(K13984,'Base -Receita-Despesa'!$B:$AS,1,FALSE)</f>
        <v>Materiais</v>
      </c>
    </row>
    <row r="13985" spans="1:12" x14ac:dyDescent="0.3">
      <c r="A13985" s="82" t="str">
        <f t="shared" si="436"/>
        <v>2019</v>
      </c>
      <c r="B13985" s="260" t="s">
        <v>2228</v>
      </c>
      <c r="C13985" s="261" t="s">
        <v>138</v>
      </c>
      <c r="D13985" s="74" t="str">
        <f t="shared" si="437"/>
        <v>jun/2019</v>
      </c>
      <c r="E13985" s="264">
        <v>43633</v>
      </c>
      <c r="F13985" s="260">
        <v>96</v>
      </c>
      <c r="G13985" s="260" t="s">
        <v>2229</v>
      </c>
      <c r="H13985" s="265" t="s">
        <v>2353</v>
      </c>
      <c r="I13985" s="265" t="s">
        <v>188</v>
      </c>
      <c r="J13985" s="266">
        <v>-20358.78</v>
      </c>
      <c r="K13985" s="83" t="str">
        <f>IFERROR(IFERROR(VLOOKUP(I13985,'DE-PARA'!B:D,3,0),VLOOKUP(I13985,'DE-PARA'!C:D,2,0)),"NÃO ENCONTRADO")</f>
        <v>Serviços</v>
      </c>
      <c r="L13985" s="50" t="str">
        <f>VLOOKUP(K13985,'Base -Receita-Despesa'!$B:$AS,1,FALSE)</f>
        <v>Serviços</v>
      </c>
    </row>
    <row r="13986" spans="1:12" x14ac:dyDescent="0.3">
      <c r="A13986" s="82" t="str">
        <f t="shared" si="436"/>
        <v>2019</v>
      </c>
      <c r="B13986" s="260" t="s">
        <v>2228</v>
      </c>
      <c r="C13986" s="261" t="s">
        <v>138</v>
      </c>
      <c r="D13986" s="74" t="str">
        <f t="shared" si="437"/>
        <v>jun/2019</v>
      </c>
      <c r="E13986" s="264">
        <v>43633</v>
      </c>
      <c r="F13986" s="260">
        <v>95</v>
      </c>
      <c r="G13986" s="260" t="s">
        <v>2229</v>
      </c>
      <c r="H13986" s="265" t="s">
        <v>2353</v>
      </c>
      <c r="I13986" s="265" t="s">
        <v>188</v>
      </c>
      <c r="J13986" s="266">
        <v>-12165</v>
      </c>
      <c r="K13986" s="83" t="str">
        <f>IFERROR(IFERROR(VLOOKUP(I13986,'DE-PARA'!B:D,3,0),VLOOKUP(I13986,'DE-PARA'!C:D,2,0)),"NÃO ENCONTRADO")</f>
        <v>Serviços</v>
      </c>
      <c r="L13986" s="50" t="str">
        <f>VLOOKUP(K13986,'Base -Receita-Despesa'!$B:$AS,1,FALSE)</f>
        <v>Serviços</v>
      </c>
    </row>
    <row r="13987" spans="1:12" x14ac:dyDescent="0.3">
      <c r="A13987" s="82" t="str">
        <f t="shared" si="436"/>
        <v>2019</v>
      </c>
      <c r="B13987" s="260" t="s">
        <v>2228</v>
      </c>
      <c r="C13987" s="261" t="s">
        <v>138</v>
      </c>
      <c r="D13987" s="74" t="str">
        <f t="shared" si="437"/>
        <v>jun/2019</v>
      </c>
      <c r="E13987" s="264">
        <v>43633</v>
      </c>
      <c r="F13987" s="260">
        <v>97</v>
      </c>
      <c r="G13987" s="260" t="s">
        <v>2229</v>
      </c>
      <c r="H13987" s="265" t="s">
        <v>2353</v>
      </c>
      <c r="I13987" s="265" t="s">
        <v>179</v>
      </c>
      <c r="J13987" s="266">
        <v>-43871.79</v>
      </c>
      <c r="K13987" s="83" t="str">
        <f>IFERROR(IFERROR(VLOOKUP(I13987,'DE-PARA'!B:D,3,0),VLOOKUP(I13987,'DE-PARA'!C:D,2,0)),"NÃO ENCONTRADO")</f>
        <v>Serviços</v>
      </c>
      <c r="L13987" s="50" t="str">
        <f>VLOOKUP(K13987,'Base -Receita-Despesa'!$B:$AS,1,FALSE)</f>
        <v>Serviços</v>
      </c>
    </row>
    <row r="13988" spans="1:12" x14ac:dyDescent="0.3">
      <c r="A13988" s="82" t="str">
        <f t="shared" si="436"/>
        <v>2019</v>
      </c>
      <c r="B13988" s="260" t="s">
        <v>2228</v>
      </c>
      <c r="C13988" s="261" t="s">
        <v>138</v>
      </c>
      <c r="D13988" s="74" t="str">
        <f t="shared" si="437"/>
        <v>jun/2019</v>
      </c>
      <c r="E13988" s="264">
        <v>43633</v>
      </c>
      <c r="F13988" s="260">
        <v>99</v>
      </c>
      <c r="G13988" s="260" t="s">
        <v>2229</v>
      </c>
      <c r="H13988" s="265" t="s">
        <v>2353</v>
      </c>
      <c r="I13988" s="265" t="s">
        <v>179</v>
      </c>
      <c r="J13988" s="266">
        <v>-4665.07</v>
      </c>
      <c r="K13988" s="83" t="str">
        <f>IFERROR(IFERROR(VLOOKUP(I13988,'DE-PARA'!B:D,3,0),VLOOKUP(I13988,'DE-PARA'!C:D,2,0)),"NÃO ENCONTRADO")</f>
        <v>Serviços</v>
      </c>
      <c r="L13988" s="50" t="str">
        <f>VLOOKUP(K13988,'Base -Receita-Despesa'!$B:$AS,1,FALSE)</f>
        <v>Serviços</v>
      </c>
    </row>
    <row r="13989" spans="1:12" x14ac:dyDescent="0.3">
      <c r="A13989" s="82" t="str">
        <f t="shared" si="436"/>
        <v>2019</v>
      </c>
      <c r="B13989" s="260" t="s">
        <v>2228</v>
      </c>
      <c r="C13989" s="261" t="s">
        <v>138</v>
      </c>
      <c r="D13989" s="74" t="str">
        <f t="shared" si="437"/>
        <v>jun/2019</v>
      </c>
      <c r="E13989" s="264">
        <v>43633</v>
      </c>
      <c r="F13989" s="260">
        <v>37537</v>
      </c>
      <c r="G13989" s="260" t="s">
        <v>2229</v>
      </c>
      <c r="H13989" s="265" t="s">
        <v>4581</v>
      </c>
      <c r="I13989" s="265" t="s">
        <v>198</v>
      </c>
      <c r="J13989" s="265">
        <v>-145.80000000000001</v>
      </c>
      <c r="K13989" s="83" t="str">
        <f>IFERROR(IFERROR(VLOOKUP(I13989,'DE-PARA'!B:D,3,0),VLOOKUP(I13989,'DE-PARA'!C:D,2,0)),"NÃO ENCONTRADO")</f>
        <v>Materiais</v>
      </c>
      <c r="L13989" s="50" t="str">
        <f>VLOOKUP(K13989,'Base -Receita-Despesa'!$B:$AS,1,FALSE)</f>
        <v>Materiais</v>
      </c>
    </row>
    <row r="13990" spans="1:12" x14ac:dyDescent="0.3">
      <c r="A13990" s="82" t="str">
        <f t="shared" si="436"/>
        <v>2019</v>
      </c>
      <c r="B13990" s="260" t="s">
        <v>2228</v>
      </c>
      <c r="C13990" s="261" t="s">
        <v>138</v>
      </c>
      <c r="D13990" s="74" t="str">
        <f t="shared" si="437"/>
        <v>jun/2019</v>
      </c>
      <c r="E13990" s="264">
        <v>43633</v>
      </c>
      <c r="F13990" s="260">
        <v>11516</v>
      </c>
      <c r="G13990" s="260" t="s">
        <v>2229</v>
      </c>
      <c r="H13990" s="265" t="s">
        <v>4468</v>
      </c>
      <c r="I13990" s="265" t="s">
        <v>2183</v>
      </c>
      <c r="J13990" s="265">
        <v>-487.7</v>
      </c>
      <c r="K13990" s="83" t="str">
        <f>IFERROR(IFERROR(VLOOKUP(I13990,'DE-PARA'!B:D,3,0),VLOOKUP(I13990,'DE-PARA'!C:D,2,0)),"NÃO ENCONTRADO")</f>
        <v>Materiais</v>
      </c>
      <c r="L13990" s="50" t="str">
        <f>VLOOKUP(K13990,'Base -Receita-Despesa'!$B:$AS,1,FALSE)</f>
        <v>Materiais</v>
      </c>
    </row>
    <row r="13991" spans="1:12" x14ac:dyDescent="0.3">
      <c r="A13991" s="82" t="str">
        <f t="shared" si="436"/>
        <v>2019</v>
      </c>
      <c r="B13991" s="260" t="s">
        <v>2228</v>
      </c>
      <c r="C13991" s="261" t="s">
        <v>138</v>
      </c>
      <c r="D13991" s="74" t="str">
        <f t="shared" si="437"/>
        <v>jun/2019</v>
      </c>
      <c r="E13991" s="264">
        <v>43633</v>
      </c>
      <c r="F13991" s="260">
        <v>7562</v>
      </c>
      <c r="G13991" s="260" t="s">
        <v>2232</v>
      </c>
      <c r="H13991" s="265" t="s">
        <v>2399</v>
      </c>
      <c r="I13991" s="265" t="s">
        <v>232</v>
      </c>
      <c r="J13991" s="265">
        <v>-760</v>
      </c>
      <c r="K13991" s="83" t="str">
        <f>IFERROR(IFERROR(VLOOKUP(I13991,'DE-PARA'!B:D,3,0),VLOOKUP(I13991,'DE-PARA'!C:D,2,0)),"NÃO ENCONTRADO")</f>
        <v>Materiais</v>
      </c>
      <c r="L13991" s="50" t="str">
        <f>VLOOKUP(K13991,'Base -Receita-Despesa'!$B:$AS,1,FALSE)</f>
        <v>Materiais</v>
      </c>
    </row>
    <row r="13992" spans="1:12" x14ac:dyDescent="0.3">
      <c r="A13992" s="82" t="str">
        <f t="shared" si="436"/>
        <v>2019</v>
      </c>
      <c r="B13992" s="260" t="s">
        <v>2228</v>
      </c>
      <c r="C13992" s="261" t="s">
        <v>138</v>
      </c>
      <c r="D13992" s="74" t="str">
        <f t="shared" si="437"/>
        <v>jun/2019</v>
      </c>
      <c r="E13992" s="264">
        <v>43633</v>
      </c>
      <c r="F13992" s="260">
        <v>7642</v>
      </c>
      <c r="G13992" s="260" t="s">
        <v>2284</v>
      </c>
      <c r="H13992" s="265" t="s">
        <v>2399</v>
      </c>
      <c r="I13992" s="265" t="s">
        <v>232</v>
      </c>
      <c r="J13992" s="265">
        <v>-925</v>
      </c>
      <c r="K13992" s="83" t="str">
        <f>IFERROR(IFERROR(VLOOKUP(I13992,'DE-PARA'!B:D,3,0),VLOOKUP(I13992,'DE-PARA'!C:D,2,0)),"NÃO ENCONTRADO")</f>
        <v>Materiais</v>
      </c>
      <c r="L13992" s="50" t="str">
        <f>VLOOKUP(K13992,'Base -Receita-Despesa'!$B:$AS,1,FALSE)</f>
        <v>Materiais</v>
      </c>
    </row>
    <row r="13993" spans="1:12" x14ac:dyDescent="0.3">
      <c r="A13993" s="82" t="str">
        <f t="shared" si="436"/>
        <v>2019</v>
      </c>
      <c r="B13993" s="260" t="s">
        <v>2228</v>
      </c>
      <c r="C13993" s="261" t="s">
        <v>138</v>
      </c>
      <c r="D13993" s="74" t="str">
        <f t="shared" si="437"/>
        <v>jun/2019</v>
      </c>
      <c r="E13993" s="264">
        <v>43633</v>
      </c>
      <c r="F13993" s="260">
        <v>18583</v>
      </c>
      <c r="G13993" s="260" t="s">
        <v>2229</v>
      </c>
      <c r="H13993" s="265" t="s">
        <v>2687</v>
      </c>
      <c r="I13993" s="265" t="s">
        <v>2182</v>
      </c>
      <c r="J13993" s="265">
        <v>-200</v>
      </c>
      <c r="K13993" s="83" t="str">
        <f>IFERROR(IFERROR(VLOOKUP(I13993,'DE-PARA'!B:D,3,0),VLOOKUP(I13993,'DE-PARA'!C:D,2,0)),"NÃO ENCONTRADO")</f>
        <v>Materiais</v>
      </c>
      <c r="L13993" s="50" t="str">
        <f>VLOOKUP(K13993,'Base -Receita-Despesa'!$B:$AS,1,FALSE)</f>
        <v>Materiais</v>
      </c>
    </row>
    <row r="13994" spans="1:12" x14ac:dyDescent="0.3">
      <c r="A13994" s="82" t="str">
        <f t="shared" ref="A13994:A14057" si="438">IF(K13994="NÃO ENCONTRADO",0,RIGHT(D13994,4))</f>
        <v>2019</v>
      </c>
      <c r="B13994" s="260" t="s">
        <v>2228</v>
      </c>
      <c r="C13994" s="261" t="s">
        <v>138</v>
      </c>
      <c r="D13994" s="74" t="str">
        <f t="shared" si="437"/>
        <v>jun/2019</v>
      </c>
      <c r="E13994" s="264">
        <v>43633</v>
      </c>
      <c r="F13994" s="260">
        <v>3205</v>
      </c>
      <c r="G13994" s="260" t="s">
        <v>2229</v>
      </c>
      <c r="H13994" s="265" t="s">
        <v>4535</v>
      </c>
      <c r="I13994" s="265" t="s">
        <v>2182</v>
      </c>
      <c r="J13994" s="265">
        <v>-925</v>
      </c>
      <c r="K13994" s="83" t="str">
        <f>IFERROR(IFERROR(VLOOKUP(I13994,'DE-PARA'!B:D,3,0),VLOOKUP(I13994,'DE-PARA'!C:D,2,0)),"NÃO ENCONTRADO")</f>
        <v>Materiais</v>
      </c>
      <c r="L13994" s="50" t="str">
        <f>VLOOKUP(K13994,'Base -Receita-Despesa'!$B:$AS,1,FALSE)</f>
        <v>Materiais</v>
      </c>
    </row>
    <row r="13995" spans="1:12" x14ac:dyDescent="0.3">
      <c r="A13995" s="82" t="str">
        <f t="shared" si="438"/>
        <v>2019</v>
      </c>
      <c r="B13995" s="260" t="s">
        <v>2228</v>
      </c>
      <c r="C13995" s="261" t="s">
        <v>138</v>
      </c>
      <c r="D13995" s="74" t="str">
        <f t="shared" si="437"/>
        <v>jun/2019</v>
      </c>
      <c r="E13995" s="264">
        <v>43633</v>
      </c>
      <c r="F13995" s="260">
        <v>3206</v>
      </c>
      <c r="G13995" s="260" t="s">
        <v>2229</v>
      </c>
      <c r="H13995" s="265" t="s">
        <v>4535</v>
      </c>
      <c r="I13995" s="265" t="s">
        <v>2182</v>
      </c>
      <c r="J13995" s="266">
        <v>-1994</v>
      </c>
      <c r="K13995" s="83" t="str">
        <f>IFERROR(IFERROR(VLOOKUP(I13995,'DE-PARA'!B:D,3,0),VLOOKUP(I13995,'DE-PARA'!C:D,2,0)),"NÃO ENCONTRADO")</f>
        <v>Materiais</v>
      </c>
      <c r="L13995" s="50" t="str">
        <f>VLOOKUP(K13995,'Base -Receita-Despesa'!$B:$AS,1,FALSE)</f>
        <v>Materiais</v>
      </c>
    </row>
    <row r="13996" spans="1:12" x14ac:dyDescent="0.3">
      <c r="A13996" s="82" t="str">
        <f t="shared" si="438"/>
        <v>2019</v>
      </c>
      <c r="B13996" s="260" t="s">
        <v>2228</v>
      </c>
      <c r="C13996" s="261" t="s">
        <v>138</v>
      </c>
      <c r="D13996" s="74" t="str">
        <f t="shared" si="437"/>
        <v>jun/2019</v>
      </c>
      <c r="E13996" s="264">
        <v>43633</v>
      </c>
      <c r="F13996" s="260">
        <v>330486</v>
      </c>
      <c r="G13996" s="260" t="s">
        <v>2229</v>
      </c>
      <c r="H13996" s="265" t="s">
        <v>4386</v>
      </c>
      <c r="I13996" s="265" t="s">
        <v>2181</v>
      </c>
      <c r="J13996" s="265">
        <v>-654.17999999999995</v>
      </c>
      <c r="K13996" s="83" t="str">
        <f>IFERROR(IFERROR(VLOOKUP(I13996,'DE-PARA'!B:D,3,0),VLOOKUP(I13996,'DE-PARA'!C:D,2,0)),"NÃO ENCONTRADO")</f>
        <v>Materiais</v>
      </c>
      <c r="L13996" s="50" t="str">
        <f>VLOOKUP(K13996,'Base -Receita-Despesa'!$B:$AS,1,FALSE)</f>
        <v>Materiais</v>
      </c>
    </row>
    <row r="13997" spans="1:12" x14ac:dyDescent="0.3">
      <c r="A13997" s="82" t="str">
        <f t="shared" si="438"/>
        <v>2019</v>
      </c>
      <c r="B13997" s="260" t="s">
        <v>2228</v>
      </c>
      <c r="C13997" s="261" t="s">
        <v>138</v>
      </c>
      <c r="D13997" s="74" t="str">
        <f t="shared" si="437"/>
        <v>jun/2019</v>
      </c>
      <c r="E13997" s="264">
        <v>43633</v>
      </c>
      <c r="F13997" s="260">
        <v>330486</v>
      </c>
      <c r="G13997" s="260" t="s">
        <v>2229</v>
      </c>
      <c r="H13997" s="265" t="s">
        <v>4386</v>
      </c>
      <c r="I13997" s="265" t="s">
        <v>562</v>
      </c>
      <c r="J13997" s="265">
        <v>-15.28</v>
      </c>
      <c r="K13997" s="83" t="str">
        <f>IFERROR(IFERROR(VLOOKUP(I13997,'DE-PARA'!B:D,3,0),VLOOKUP(I13997,'DE-PARA'!C:D,2,0)),"NÃO ENCONTRADO")</f>
        <v>Outras Saídas</v>
      </c>
      <c r="L13997" s="50" t="str">
        <f>VLOOKUP(K13997,'Base -Receita-Despesa'!$B:$AS,1,FALSE)</f>
        <v>Outras Saídas</v>
      </c>
    </row>
    <row r="13998" spans="1:12" x14ac:dyDescent="0.3">
      <c r="A13998" s="82" t="str">
        <f t="shared" si="438"/>
        <v>2019</v>
      </c>
      <c r="B13998" s="260" t="s">
        <v>2228</v>
      </c>
      <c r="C13998" s="261" t="s">
        <v>138</v>
      </c>
      <c r="D13998" s="74" t="str">
        <f t="shared" si="437"/>
        <v>jun/2019</v>
      </c>
      <c r="E13998" s="264">
        <v>43633</v>
      </c>
      <c r="F13998" s="260">
        <v>330123</v>
      </c>
      <c r="G13998" s="260" t="s">
        <v>2229</v>
      </c>
      <c r="H13998" s="265" t="s">
        <v>4386</v>
      </c>
      <c r="I13998" s="265" t="s">
        <v>2182</v>
      </c>
      <c r="J13998" s="275">
        <v>-1144</v>
      </c>
      <c r="K13998" s="83" t="str">
        <f>IFERROR(IFERROR(VLOOKUP(I13998,'DE-PARA'!B:D,3,0),VLOOKUP(I13998,'DE-PARA'!C:D,2,0)),"NÃO ENCONTRADO")</f>
        <v>Materiais</v>
      </c>
      <c r="L13998" s="50" t="str">
        <f>VLOOKUP(K13998,'Base -Receita-Despesa'!$B:$AS,1,FALSE)</f>
        <v>Materiais</v>
      </c>
    </row>
    <row r="13999" spans="1:12" x14ac:dyDescent="0.3">
      <c r="A13999" s="82" t="str">
        <f t="shared" si="438"/>
        <v>2019</v>
      </c>
      <c r="B13999" s="260" t="s">
        <v>2228</v>
      </c>
      <c r="C13999" s="261" t="s">
        <v>138</v>
      </c>
      <c r="D13999" s="74" t="str">
        <f t="shared" si="437"/>
        <v>jun/2019</v>
      </c>
      <c r="E13999" s="264">
        <v>43633</v>
      </c>
      <c r="F13999" s="260">
        <v>330123</v>
      </c>
      <c r="G13999" s="260" t="s">
        <v>2229</v>
      </c>
      <c r="H13999" s="265" t="s">
        <v>4386</v>
      </c>
      <c r="I13999" s="265" t="s">
        <v>562</v>
      </c>
      <c r="J13999" s="270">
        <v>-32.380000000000003</v>
      </c>
      <c r="K13999" s="83" t="str">
        <f>IFERROR(IFERROR(VLOOKUP(I13999,'DE-PARA'!B:D,3,0),VLOOKUP(I13999,'DE-PARA'!C:D,2,0)),"NÃO ENCONTRADO")</f>
        <v>Outras Saídas</v>
      </c>
      <c r="L13999" s="50" t="str">
        <f>VLOOKUP(K13999,'Base -Receita-Despesa'!$B:$AS,1,FALSE)</f>
        <v>Outras Saídas</v>
      </c>
    </row>
    <row r="14000" spans="1:12" x14ac:dyDescent="0.3">
      <c r="A14000" s="82" t="str">
        <f t="shared" si="438"/>
        <v>2019</v>
      </c>
      <c r="B14000" s="260" t="s">
        <v>2228</v>
      </c>
      <c r="C14000" s="261" t="s">
        <v>138</v>
      </c>
      <c r="D14000" s="74" t="str">
        <f t="shared" si="437"/>
        <v>jun/2019</v>
      </c>
      <c r="E14000" s="264">
        <v>43633</v>
      </c>
      <c r="F14000" s="260">
        <v>330242</v>
      </c>
      <c r="G14000" s="262" t="s">
        <v>2229</v>
      </c>
      <c r="H14000" s="265" t="s">
        <v>4386</v>
      </c>
      <c r="I14000" s="265" t="s">
        <v>2181</v>
      </c>
      <c r="J14000" s="270">
        <v>-653</v>
      </c>
      <c r="K14000" s="83" t="str">
        <f>IFERROR(IFERROR(VLOOKUP(I14000,'DE-PARA'!B:D,3,0),VLOOKUP(I14000,'DE-PARA'!C:D,2,0)),"NÃO ENCONTRADO")</f>
        <v>Materiais</v>
      </c>
      <c r="L14000" s="50" t="str">
        <f>VLOOKUP(K14000,'Base -Receita-Despesa'!$B:$AS,1,FALSE)</f>
        <v>Materiais</v>
      </c>
    </row>
    <row r="14001" spans="1:12" x14ac:dyDescent="0.3">
      <c r="A14001" s="82" t="str">
        <f t="shared" si="438"/>
        <v>2019</v>
      </c>
      <c r="B14001" s="260" t="s">
        <v>2228</v>
      </c>
      <c r="C14001" s="261" t="s">
        <v>138</v>
      </c>
      <c r="D14001" s="74" t="str">
        <f t="shared" si="437"/>
        <v>jun/2019</v>
      </c>
      <c r="E14001" s="264">
        <v>43633</v>
      </c>
      <c r="F14001" s="260">
        <v>330242</v>
      </c>
      <c r="G14001" s="262" t="s">
        <v>2229</v>
      </c>
      <c r="H14001" s="265" t="s">
        <v>4386</v>
      </c>
      <c r="I14001" s="265" t="s">
        <v>562</v>
      </c>
      <c r="J14001" s="270">
        <v>-16.84</v>
      </c>
      <c r="K14001" s="83" t="str">
        <f>IFERROR(IFERROR(VLOOKUP(I14001,'DE-PARA'!B:D,3,0),VLOOKUP(I14001,'DE-PARA'!C:D,2,0)),"NÃO ENCONTRADO")</f>
        <v>Outras Saídas</v>
      </c>
      <c r="L14001" s="50" t="str">
        <f>VLOOKUP(K14001,'Base -Receita-Despesa'!$B:$AS,1,FALSE)</f>
        <v>Outras Saídas</v>
      </c>
    </row>
    <row r="14002" spans="1:12" x14ac:dyDescent="0.3">
      <c r="A14002" s="82" t="str">
        <f t="shared" si="438"/>
        <v>2019</v>
      </c>
      <c r="B14002" s="260" t="s">
        <v>2228</v>
      </c>
      <c r="C14002" s="261" t="s">
        <v>138</v>
      </c>
      <c r="D14002" s="74" t="str">
        <f t="shared" si="437"/>
        <v>jun/2019</v>
      </c>
      <c r="E14002" s="264">
        <v>43633</v>
      </c>
      <c r="F14002" s="260">
        <v>330201</v>
      </c>
      <c r="G14002" s="262" t="s">
        <v>2229</v>
      </c>
      <c r="H14002" s="265" t="s">
        <v>4386</v>
      </c>
      <c r="I14002" s="265" t="s">
        <v>2181</v>
      </c>
      <c r="J14002" s="275">
        <v>-1035</v>
      </c>
      <c r="K14002" s="83" t="str">
        <f>IFERROR(IFERROR(VLOOKUP(I14002,'DE-PARA'!B:D,3,0),VLOOKUP(I14002,'DE-PARA'!C:D,2,0)),"NÃO ENCONTRADO")</f>
        <v>Materiais</v>
      </c>
      <c r="L14002" s="50" t="str">
        <f>VLOOKUP(K14002,'Base -Receita-Despesa'!$B:$AS,1,FALSE)</f>
        <v>Materiais</v>
      </c>
    </row>
    <row r="14003" spans="1:12" x14ac:dyDescent="0.3">
      <c r="A14003" s="82" t="str">
        <f t="shared" si="438"/>
        <v>2019</v>
      </c>
      <c r="B14003" s="260" t="s">
        <v>2228</v>
      </c>
      <c r="C14003" s="261" t="s">
        <v>138</v>
      </c>
      <c r="D14003" s="74" t="str">
        <f t="shared" si="437"/>
        <v>jun/2019</v>
      </c>
      <c r="E14003" s="264">
        <v>43633</v>
      </c>
      <c r="F14003" s="260">
        <v>330201</v>
      </c>
      <c r="G14003" s="262" t="s">
        <v>2229</v>
      </c>
      <c r="H14003" s="265" t="s">
        <v>4386</v>
      </c>
      <c r="I14003" s="265" t="s">
        <v>562</v>
      </c>
      <c r="J14003" s="265">
        <v>-26.72</v>
      </c>
      <c r="K14003" s="83" t="str">
        <f>IFERROR(IFERROR(VLOOKUP(I14003,'DE-PARA'!B:D,3,0),VLOOKUP(I14003,'DE-PARA'!C:D,2,0)),"NÃO ENCONTRADO")</f>
        <v>Outras Saídas</v>
      </c>
      <c r="L14003" s="50" t="str">
        <f>VLOOKUP(K14003,'Base -Receita-Despesa'!$B:$AS,1,FALSE)</f>
        <v>Outras Saídas</v>
      </c>
    </row>
    <row r="14004" spans="1:12" x14ac:dyDescent="0.3">
      <c r="A14004" s="82" t="str">
        <f t="shared" si="438"/>
        <v>2019</v>
      </c>
      <c r="B14004" s="260" t="s">
        <v>2228</v>
      </c>
      <c r="C14004" s="261" t="s">
        <v>138</v>
      </c>
      <c r="D14004" s="74" t="str">
        <f t="shared" si="437"/>
        <v>jun/2019</v>
      </c>
      <c r="E14004" s="264">
        <v>43633</v>
      </c>
      <c r="F14004" s="260">
        <v>52</v>
      </c>
      <c r="G14004" s="260" t="s">
        <v>2229</v>
      </c>
      <c r="H14004" s="265" t="s">
        <v>3189</v>
      </c>
      <c r="I14004" s="265" t="s">
        <v>2176</v>
      </c>
      <c r="J14004" s="266">
        <v>-198371</v>
      </c>
      <c r="K14004" s="83" t="str">
        <f>IFERROR(IFERROR(VLOOKUP(I14004,'DE-PARA'!B:D,3,0),VLOOKUP(I14004,'DE-PARA'!C:D,2,0)),"NÃO ENCONTRADO")</f>
        <v>Pessoal</v>
      </c>
      <c r="L14004" s="50" t="str">
        <f>VLOOKUP(K14004,'Base -Receita-Despesa'!$B:$AS,1,FALSE)</f>
        <v>Pessoal</v>
      </c>
    </row>
    <row r="14005" spans="1:12" x14ac:dyDescent="0.3">
      <c r="A14005" s="82" t="str">
        <f t="shared" si="438"/>
        <v>2019</v>
      </c>
      <c r="B14005" s="260" t="s">
        <v>2228</v>
      </c>
      <c r="C14005" s="261" t="s">
        <v>138</v>
      </c>
      <c r="D14005" s="74" t="str">
        <f t="shared" si="437"/>
        <v>jun/2019</v>
      </c>
      <c r="E14005" s="264">
        <v>43633</v>
      </c>
      <c r="F14005" s="260">
        <v>53</v>
      </c>
      <c r="G14005" s="260" t="s">
        <v>2229</v>
      </c>
      <c r="H14005" s="265" t="s">
        <v>3189</v>
      </c>
      <c r="I14005" s="265" t="s">
        <v>2176</v>
      </c>
      <c r="J14005" s="266">
        <v>-8446.5</v>
      </c>
      <c r="K14005" s="83" t="str">
        <f>IFERROR(IFERROR(VLOOKUP(I14005,'DE-PARA'!B:D,3,0),VLOOKUP(I14005,'DE-PARA'!C:D,2,0)),"NÃO ENCONTRADO")</f>
        <v>Pessoal</v>
      </c>
      <c r="L14005" s="50" t="str">
        <f>VLOOKUP(K14005,'Base -Receita-Despesa'!$B:$AS,1,FALSE)</f>
        <v>Pessoal</v>
      </c>
    </row>
    <row r="14006" spans="1:12" x14ac:dyDescent="0.3">
      <c r="A14006" s="82" t="str">
        <f t="shared" si="438"/>
        <v>2019</v>
      </c>
      <c r="B14006" s="260" t="s">
        <v>2228</v>
      </c>
      <c r="C14006" s="261" t="s">
        <v>138</v>
      </c>
      <c r="D14006" s="74" t="str">
        <f t="shared" si="437"/>
        <v>jun/2019</v>
      </c>
      <c r="E14006" s="264">
        <v>43633</v>
      </c>
      <c r="F14006" s="260">
        <v>54</v>
      </c>
      <c r="G14006" s="260" t="s">
        <v>2229</v>
      </c>
      <c r="H14006" s="265" t="s">
        <v>3189</v>
      </c>
      <c r="I14006" s="265" t="s">
        <v>2176</v>
      </c>
      <c r="J14006" s="266">
        <v>-18679.900000000001</v>
      </c>
      <c r="K14006" s="83" t="str">
        <f>IFERROR(IFERROR(VLOOKUP(I14006,'DE-PARA'!B:D,3,0),VLOOKUP(I14006,'DE-PARA'!C:D,2,0)),"NÃO ENCONTRADO")</f>
        <v>Pessoal</v>
      </c>
      <c r="L14006" s="50" t="str">
        <f>VLOOKUP(K14006,'Base -Receita-Despesa'!$B:$AS,1,FALSE)</f>
        <v>Pessoal</v>
      </c>
    </row>
    <row r="14007" spans="1:12" x14ac:dyDescent="0.3">
      <c r="A14007" s="82" t="str">
        <f t="shared" si="438"/>
        <v>2019</v>
      </c>
      <c r="B14007" s="260" t="s">
        <v>2228</v>
      </c>
      <c r="C14007" s="261" t="s">
        <v>138</v>
      </c>
      <c r="D14007" s="74" t="str">
        <f t="shared" si="437"/>
        <v>jun/2019</v>
      </c>
      <c r="E14007" s="264">
        <v>43633</v>
      </c>
      <c r="F14007" s="260">
        <v>55</v>
      </c>
      <c r="G14007" s="260" t="s">
        <v>2229</v>
      </c>
      <c r="H14007" s="265" t="s">
        <v>3189</v>
      </c>
      <c r="I14007" s="265" t="s">
        <v>2176</v>
      </c>
      <c r="J14007" s="266">
        <v>-368065.81</v>
      </c>
      <c r="K14007" s="83" t="str">
        <f>IFERROR(IFERROR(VLOOKUP(I14007,'DE-PARA'!B:D,3,0),VLOOKUP(I14007,'DE-PARA'!C:D,2,0)),"NÃO ENCONTRADO")</f>
        <v>Pessoal</v>
      </c>
      <c r="L14007" s="50" t="str">
        <f>VLOOKUP(K14007,'Base -Receita-Despesa'!$B:$AS,1,FALSE)</f>
        <v>Pessoal</v>
      </c>
    </row>
    <row r="14008" spans="1:12" x14ac:dyDescent="0.3">
      <c r="A14008" s="82" t="str">
        <f t="shared" si="438"/>
        <v>2019</v>
      </c>
      <c r="B14008" s="260" t="s">
        <v>2228</v>
      </c>
      <c r="C14008" s="261" t="s">
        <v>138</v>
      </c>
      <c r="D14008" s="74" t="str">
        <f t="shared" si="437"/>
        <v>jun/2019</v>
      </c>
      <c r="E14008" s="264">
        <v>43633</v>
      </c>
      <c r="F14008" s="260">
        <v>49</v>
      </c>
      <c r="G14008" s="260" t="s">
        <v>2229</v>
      </c>
      <c r="H14008" s="265" t="s">
        <v>3189</v>
      </c>
      <c r="I14008" s="265" t="s">
        <v>2176</v>
      </c>
      <c r="J14008" s="266">
        <v>-470487.56</v>
      </c>
      <c r="K14008" s="83" t="str">
        <f>IFERROR(IFERROR(VLOOKUP(I14008,'DE-PARA'!B:D,3,0),VLOOKUP(I14008,'DE-PARA'!C:D,2,0)),"NÃO ENCONTRADO")</f>
        <v>Pessoal</v>
      </c>
      <c r="L14008" s="50" t="str">
        <f>VLOOKUP(K14008,'Base -Receita-Despesa'!$B:$AS,1,FALSE)</f>
        <v>Pessoal</v>
      </c>
    </row>
    <row r="14009" spans="1:12" x14ac:dyDescent="0.3">
      <c r="A14009" s="82" t="str">
        <f t="shared" si="438"/>
        <v>2019</v>
      </c>
      <c r="B14009" s="260" t="s">
        <v>2228</v>
      </c>
      <c r="C14009" s="261" t="s">
        <v>138</v>
      </c>
      <c r="D14009" s="74" t="str">
        <f t="shared" si="437"/>
        <v>jun/2019</v>
      </c>
      <c r="E14009" s="264">
        <v>43633</v>
      </c>
      <c r="F14009" s="260">
        <v>694995</v>
      </c>
      <c r="G14009" s="260" t="s">
        <v>2229</v>
      </c>
      <c r="H14009" s="265" t="s">
        <v>4582</v>
      </c>
      <c r="I14009" s="265" t="s">
        <v>2182</v>
      </c>
      <c r="J14009" s="266">
        <v>-1602</v>
      </c>
      <c r="K14009" s="83" t="str">
        <f>IFERROR(IFERROR(VLOOKUP(I14009,'DE-PARA'!B:D,3,0),VLOOKUP(I14009,'DE-PARA'!C:D,2,0)),"NÃO ENCONTRADO")</f>
        <v>Materiais</v>
      </c>
      <c r="L14009" s="50" t="str">
        <f>VLOOKUP(K14009,'Base -Receita-Despesa'!$B:$AS,1,FALSE)</f>
        <v>Materiais</v>
      </c>
    </row>
    <row r="14010" spans="1:12" x14ac:dyDescent="0.3">
      <c r="A14010" s="82" t="str">
        <f t="shared" si="438"/>
        <v>2019</v>
      </c>
      <c r="B14010" s="260" t="s">
        <v>2228</v>
      </c>
      <c r="C14010" s="261" t="s">
        <v>138</v>
      </c>
      <c r="D14010" s="74" t="str">
        <f t="shared" si="437"/>
        <v>jun/2019</v>
      </c>
      <c r="E14010" s="264">
        <v>43633</v>
      </c>
      <c r="F14010" s="260">
        <v>695214</v>
      </c>
      <c r="G14010" s="260" t="s">
        <v>2229</v>
      </c>
      <c r="H14010" s="265" t="s">
        <v>4582</v>
      </c>
      <c r="I14010" s="265" t="s">
        <v>2181</v>
      </c>
      <c r="J14010" s="265">
        <v>-519.53</v>
      </c>
      <c r="K14010" s="83" t="str">
        <f>IFERROR(IFERROR(VLOOKUP(I14010,'DE-PARA'!B:D,3,0),VLOOKUP(I14010,'DE-PARA'!C:D,2,0)),"NÃO ENCONTRADO")</f>
        <v>Materiais</v>
      </c>
      <c r="L14010" s="50" t="str">
        <f>VLOOKUP(K14010,'Base -Receita-Despesa'!$B:$AS,1,FALSE)</f>
        <v>Materiais</v>
      </c>
    </row>
    <row r="14011" spans="1:12" x14ac:dyDescent="0.3">
      <c r="A14011" s="82" t="str">
        <f t="shared" si="438"/>
        <v>2019</v>
      </c>
      <c r="B14011" s="260" t="s">
        <v>2228</v>
      </c>
      <c r="C14011" s="261" t="s">
        <v>138</v>
      </c>
      <c r="D14011" s="74" t="str">
        <f t="shared" si="437"/>
        <v>jun/2019</v>
      </c>
      <c r="E14011" s="264">
        <v>43633</v>
      </c>
      <c r="F14011" s="260">
        <v>694987</v>
      </c>
      <c r="G14011" s="260" t="s">
        <v>2229</v>
      </c>
      <c r="H14011" s="265" t="s">
        <v>4582</v>
      </c>
      <c r="I14011" s="265" t="s">
        <v>2181</v>
      </c>
      <c r="J14011" s="265">
        <v>-939.29</v>
      </c>
      <c r="K14011" s="83" t="str">
        <f>IFERROR(IFERROR(VLOOKUP(I14011,'DE-PARA'!B:D,3,0),VLOOKUP(I14011,'DE-PARA'!C:D,2,0)),"NÃO ENCONTRADO")</f>
        <v>Materiais</v>
      </c>
      <c r="L14011" s="50" t="str">
        <f>VLOOKUP(K14011,'Base -Receita-Despesa'!$B:$AS,1,FALSE)</f>
        <v>Materiais</v>
      </c>
    </row>
    <row r="14012" spans="1:12" x14ac:dyDescent="0.3">
      <c r="A14012" s="82" t="str">
        <f t="shared" si="438"/>
        <v>2019</v>
      </c>
      <c r="B14012" s="260" t="s">
        <v>2228</v>
      </c>
      <c r="C14012" s="261" t="s">
        <v>138</v>
      </c>
      <c r="D14012" s="74" t="str">
        <f t="shared" si="437"/>
        <v>jun/2019</v>
      </c>
      <c r="E14012" s="264">
        <v>43633</v>
      </c>
      <c r="F14012" s="260">
        <v>6846</v>
      </c>
      <c r="G14012" s="260" t="s">
        <v>2229</v>
      </c>
      <c r="H14012" s="265" t="s">
        <v>4446</v>
      </c>
      <c r="I14012" s="265" t="s">
        <v>2182</v>
      </c>
      <c r="J14012" s="265">
        <v>-532</v>
      </c>
      <c r="K14012" s="83" t="str">
        <f>IFERROR(IFERROR(VLOOKUP(I14012,'DE-PARA'!B:D,3,0),VLOOKUP(I14012,'DE-PARA'!C:D,2,0)),"NÃO ENCONTRADO")</f>
        <v>Materiais</v>
      </c>
      <c r="L14012" s="50" t="str">
        <f>VLOOKUP(K14012,'Base -Receita-Despesa'!$B:$AS,1,FALSE)</f>
        <v>Materiais</v>
      </c>
    </row>
    <row r="14013" spans="1:12" x14ac:dyDescent="0.3">
      <c r="A14013" s="82" t="str">
        <f t="shared" si="438"/>
        <v>2019</v>
      </c>
      <c r="B14013" s="260" t="s">
        <v>2228</v>
      </c>
      <c r="C14013" s="261" t="s">
        <v>138</v>
      </c>
      <c r="D14013" s="74" t="str">
        <f t="shared" si="437"/>
        <v>jun/2019</v>
      </c>
      <c r="E14013" s="264">
        <v>43633</v>
      </c>
      <c r="F14013" s="260">
        <v>6846</v>
      </c>
      <c r="G14013" s="260" t="s">
        <v>2229</v>
      </c>
      <c r="H14013" s="265" t="s">
        <v>4446</v>
      </c>
      <c r="I14013" s="265" t="s">
        <v>562</v>
      </c>
      <c r="J14013" s="265">
        <v>-26.95</v>
      </c>
      <c r="K14013" s="83" t="str">
        <f>IFERROR(IFERROR(VLOOKUP(I14013,'DE-PARA'!B:D,3,0),VLOOKUP(I14013,'DE-PARA'!C:D,2,0)),"NÃO ENCONTRADO")</f>
        <v>Outras Saídas</v>
      </c>
      <c r="L14013" s="50" t="str">
        <f>VLOOKUP(K14013,'Base -Receita-Despesa'!$B:$AS,1,FALSE)</f>
        <v>Outras Saídas</v>
      </c>
    </row>
    <row r="14014" spans="1:12" x14ac:dyDescent="0.3">
      <c r="A14014" s="82" t="str">
        <f t="shared" si="438"/>
        <v>2019</v>
      </c>
      <c r="B14014" s="260" t="s">
        <v>2228</v>
      </c>
      <c r="C14014" s="261" t="s">
        <v>138</v>
      </c>
      <c r="D14014" s="74" t="str">
        <f t="shared" si="437"/>
        <v>jun/2019</v>
      </c>
      <c r="E14014" s="264">
        <v>43633</v>
      </c>
      <c r="F14014" s="260">
        <v>190</v>
      </c>
      <c r="G14014" s="260" t="s">
        <v>2229</v>
      </c>
      <c r="H14014" s="265" t="s">
        <v>2344</v>
      </c>
      <c r="I14014" s="265" t="s">
        <v>2210</v>
      </c>
      <c r="J14014" s="266">
        <v>-14750</v>
      </c>
      <c r="K14014" s="83" t="str">
        <f>IFERROR(IFERROR(VLOOKUP(I14014,'DE-PARA'!B:D,3,0),VLOOKUP(I14014,'DE-PARA'!C:D,2,0)),"NÃO ENCONTRADO")</f>
        <v>Serviços</v>
      </c>
      <c r="L14014" s="50" t="str">
        <f>VLOOKUP(K14014,'Base -Receita-Despesa'!$B:$AS,1,FALSE)</f>
        <v>Serviços</v>
      </c>
    </row>
    <row r="14015" spans="1:12" x14ac:dyDescent="0.3">
      <c r="A14015" s="82" t="str">
        <f t="shared" si="438"/>
        <v>2019</v>
      </c>
      <c r="B14015" s="260" t="s">
        <v>2228</v>
      </c>
      <c r="C14015" s="261" t="s">
        <v>138</v>
      </c>
      <c r="D14015" s="74" t="str">
        <f t="shared" si="437"/>
        <v>jun/2019</v>
      </c>
      <c r="E14015" s="264">
        <v>43633</v>
      </c>
      <c r="F14015" s="260">
        <v>259</v>
      </c>
      <c r="G14015" s="260" t="s">
        <v>2229</v>
      </c>
      <c r="H14015" s="265" t="s">
        <v>2357</v>
      </c>
      <c r="I14015" s="265" t="s">
        <v>164</v>
      </c>
      <c r="J14015" s="266">
        <v>-7000</v>
      </c>
      <c r="K14015" s="83" t="str">
        <f>IFERROR(IFERROR(VLOOKUP(I14015,'DE-PARA'!B:D,3,0),VLOOKUP(I14015,'DE-PARA'!C:D,2,0)),"NÃO ENCONTRADO")</f>
        <v>Concessionárias (água, luz e telefone)</v>
      </c>
      <c r="L14015" s="50" t="str">
        <f>VLOOKUP(K14015,'Base -Receita-Despesa'!$B:$AS,1,FALSE)</f>
        <v>Concessionárias (água, luz e telefone)</v>
      </c>
    </row>
    <row r="14016" spans="1:12" x14ac:dyDescent="0.3">
      <c r="A14016" s="82" t="str">
        <f t="shared" si="438"/>
        <v>2019</v>
      </c>
      <c r="B14016" s="260" t="s">
        <v>2228</v>
      </c>
      <c r="C14016" s="261" t="s">
        <v>138</v>
      </c>
      <c r="D14016" s="74" t="str">
        <f t="shared" si="437"/>
        <v>jun/2019</v>
      </c>
      <c r="E14016" s="264">
        <v>43633</v>
      </c>
      <c r="F14016" s="260">
        <v>18351</v>
      </c>
      <c r="G14016" s="262" t="s">
        <v>2229</v>
      </c>
      <c r="H14016" s="265" t="s">
        <v>4515</v>
      </c>
      <c r="I14016" s="265" t="s">
        <v>2181</v>
      </c>
      <c r="J14016" s="266">
        <v>-4195.05</v>
      </c>
      <c r="K14016" s="83" t="str">
        <f>IFERROR(IFERROR(VLOOKUP(I14016,'DE-PARA'!B:D,3,0),VLOOKUP(I14016,'DE-PARA'!C:D,2,0)),"NÃO ENCONTRADO")</f>
        <v>Materiais</v>
      </c>
      <c r="L14016" s="50" t="str">
        <f>VLOOKUP(K14016,'Base -Receita-Despesa'!$B:$AS,1,FALSE)</f>
        <v>Materiais</v>
      </c>
    </row>
    <row r="14017" spans="1:12" x14ac:dyDescent="0.3">
      <c r="A14017" s="82" t="str">
        <f t="shared" si="438"/>
        <v>2019</v>
      </c>
      <c r="B14017" s="260" t="s">
        <v>2228</v>
      </c>
      <c r="C14017" s="261" t="s">
        <v>138</v>
      </c>
      <c r="D14017" s="74" t="str">
        <f t="shared" si="437"/>
        <v>jun/2019</v>
      </c>
      <c r="E14017" s="264">
        <v>43633</v>
      </c>
      <c r="F14017" s="260">
        <v>18352</v>
      </c>
      <c r="G14017" s="260" t="s">
        <v>2229</v>
      </c>
      <c r="H14017" s="265" t="s">
        <v>4515</v>
      </c>
      <c r="I14017" s="265" t="s">
        <v>2181</v>
      </c>
      <c r="J14017" s="266">
        <v>-2550.8000000000002</v>
      </c>
      <c r="K14017" s="83" t="str">
        <f>IFERROR(IFERROR(VLOOKUP(I14017,'DE-PARA'!B:D,3,0),VLOOKUP(I14017,'DE-PARA'!C:D,2,0)),"NÃO ENCONTRADO")</f>
        <v>Materiais</v>
      </c>
      <c r="L14017" s="50" t="str">
        <f>VLOOKUP(K14017,'Base -Receita-Despesa'!$B:$AS,1,FALSE)</f>
        <v>Materiais</v>
      </c>
    </row>
    <row r="14018" spans="1:12" x14ac:dyDescent="0.3">
      <c r="A14018" s="82" t="str">
        <f t="shared" si="438"/>
        <v>2019</v>
      </c>
      <c r="B14018" s="260" t="s">
        <v>2228</v>
      </c>
      <c r="C14018" s="261" t="s">
        <v>138</v>
      </c>
      <c r="D14018" s="74" t="str">
        <f t="shared" si="437"/>
        <v>jun/2019</v>
      </c>
      <c r="E14018" s="264">
        <v>43633</v>
      </c>
      <c r="F14018" s="260">
        <v>320051</v>
      </c>
      <c r="G14018" s="260" t="s">
        <v>2229</v>
      </c>
      <c r="H14018" s="265" t="s">
        <v>174</v>
      </c>
      <c r="I14018" s="265" t="s">
        <v>2188</v>
      </c>
      <c r="J14018" s="266">
        <v>-1950</v>
      </c>
      <c r="K14018" s="83" t="str">
        <f>IFERROR(IFERROR(VLOOKUP(I14018,'DE-PARA'!B:D,3,0),VLOOKUP(I14018,'DE-PARA'!C:D,2,0)),"NÃO ENCONTRADO")</f>
        <v>Materiais</v>
      </c>
      <c r="L14018" s="50" t="str">
        <f>VLOOKUP(K14018,'Base -Receita-Despesa'!$B:$AS,1,FALSE)</f>
        <v>Materiais</v>
      </c>
    </row>
    <row r="14019" spans="1:12" x14ac:dyDescent="0.3">
      <c r="A14019" s="82" t="str">
        <f t="shared" si="438"/>
        <v>2019</v>
      </c>
      <c r="B14019" s="260" t="s">
        <v>2228</v>
      </c>
      <c r="C14019" s="261" t="s">
        <v>138</v>
      </c>
      <c r="D14019" s="74" t="str">
        <f t="shared" si="437"/>
        <v>jun/2019</v>
      </c>
      <c r="E14019" s="264">
        <v>43633</v>
      </c>
      <c r="F14019" s="260" t="s">
        <v>1070</v>
      </c>
      <c r="G14019" s="260" t="s">
        <v>2229</v>
      </c>
      <c r="H14019" s="265" t="s">
        <v>1071</v>
      </c>
      <c r="I14019" s="265" t="s">
        <v>2237</v>
      </c>
      <c r="J14019" s="266">
        <v>1476247.2</v>
      </c>
      <c r="K14019" s="83" t="str">
        <f>IFERROR(IFERROR(VLOOKUP(I14019,'DE-PARA'!B:D,3,0),VLOOKUP(I14019,'DE-PARA'!C:D,2,0)),"NÃO ENCONTRADO")</f>
        <v>Entrada Conta Aplicação (+)</v>
      </c>
      <c r="L14019" s="50" t="str">
        <f>VLOOKUP(K14019,'Base -Receita-Despesa'!$B:$AS,1,FALSE)</f>
        <v>ENTRADA CONTA APLICAÇÃO (+)</v>
      </c>
    </row>
    <row r="14020" spans="1:12" x14ac:dyDescent="0.3">
      <c r="A14020" s="82" t="str">
        <f t="shared" si="438"/>
        <v>2019</v>
      </c>
      <c r="B14020" s="260" t="s">
        <v>2228</v>
      </c>
      <c r="C14020" s="261" t="s">
        <v>138</v>
      </c>
      <c r="D14020" s="74" t="str">
        <f t="shared" ref="D14020:D14083" si="439">TEXT(E14020,"mmm/aaaa")</f>
        <v>jun/2019</v>
      </c>
      <c r="E14020" s="264">
        <v>43633</v>
      </c>
      <c r="F14020" s="260">
        <v>279715</v>
      </c>
      <c r="G14020" s="260" t="s">
        <v>2238</v>
      </c>
      <c r="H14020" s="265" t="s">
        <v>4471</v>
      </c>
      <c r="I14020" s="265" t="s">
        <v>2181</v>
      </c>
      <c r="J14020" s="266">
        <v>-1903.78</v>
      </c>
      <c r="K14020" s="83" t="str">
        <f>IFERROR(IFERROR(VLOOKUP(I14020,'DE-PARA'!B:D,3,0),VLOOKUP(I14020,'DE-PARA'!C:D,2,0)),"NÃO ENCONTRADO")</f>
        <v>Materiais</v>
      </c>
      <c r="L14020" s="50" t="str">
        <f>VLOOKUP(K14020,'Base -Receita-Despesa'!$B:$AS,1,FALSE)</f>
        <v>Materiais</v>
      </c>
    </row>
    <row r="14021" spans="1:12" x14ac:dyDescent="0.3">
      <c r="A14021" s="82" t="str">
        <f t="shared" si="438"/>
        <v>2019</v>
      </c>
      <c r="B14021" s="260" t="s">
        <v>2228</v>
      </c>
      <c r="C14021" s="261" t="s">
        <v>138</v>
      </c>
      <c r="D14021" s="74" t="str">
        <f t="shared" si="439"/>
        <v>jun/2019</v>
      </c>
      <c r="E14021" s="264">
        <v>43633</v>
      </c>
      <c r="F14021" s="260">
        <v>279715</v>
      </c>
      <c r="G14021" s="260" t="s">
        <v>2238</v>
      </c>
      <c r="H14021" s="265" t="s">
        <v>4471</v>
      </c>
      <c r="I14021" s="265" t="s">
        <v>562</v>
      </c>
      <c r="J14021" s="265">
        <v>-3.51</v>
      </c>
      <c r="K14021" s="83" t="str">
        <f>IFERROR(IFERROR(VLOOKUP(I14021,'DE-PARA'!B:D,3,0),VLOOKUP(I14021,'DE-PARA'!C:D,2,0)),"NÃO ENCONTRADO")</f>
        <v>Outras Saídas</v>
      </c>
      <c r="L14021" s="50" t="str">
        <f>VLOOKUP(K14021,'Base -Receita-Despesa'!$B:$AS,1,FALSE)</f>
        <v>Outras Saídas</v>
      </c>
    </row>
    <row r="14022" spans="1:12" x14ac:dyDescent="0.3">
      <c r="A14022" s="82" t="str">
        <f t="shared" si="438"/>
        <v>2019</v>
      </c>
      <c r="B14022" s="260" t="s">
        <v>2228</v>
      </c>
      <c r="C14022" s="261" t="s">
        <v>138</v>
      </c>
      <c r="D14022" s="74" t="str">
        <f t="shared" si="439"/>
        <v>jun/2019</v>
      </c>
      <c r="E14022" s="264">
        <v>43633</v>
      </c>
      <c r="F14022" s="260">
        <v>279714</v>
      </c>
      <c r="G14022" s="260" t="s">
        <v>2238</v>
      </c>
      <c r="H14022" s="265" t="s">
        <v>4471</v>
      </c>
      <c r="I14022" s="265" t="s">
        <v>2181</v>
      </c>
      <c r="J14022" s="266">
        <v>-4493.66</v>
      </c>
      <c r="K14022" s="83" t="str">
        <f>IFERROR(IFERROR(VLOOKUP(I14022,'DE-PARA'!B:D,3,0),VLOOKUP(I14022,'DE-PARA'!C:D,2,0)),"NÃO ENCONTRADO")</f>
        <v>Materiais</v>
      </c>
      <c r="L14022" s="50" t="str">
        <f>VLOOKUP(K14022,'Base -Receita-Despesa'!$B:$AS,1,FALSE)</f>
        <v>Materiais</v>
      </c>
    </row>
    <row r="14023" spans="1:12" x14ac:dyDescent="0.3">
      <c r="A14023" s="82" t="str">
        <f t="shared" si="438"/>
        <v>2019</v>
      </c>
      <c r="B14023" s="260" t="s">
        <v>2228</v>
      </c>
      <c r="C14023" s="261" t="s">
        <v>138</v>
      </c>
      <c r="D14023" s="74" t="str">
        <f t="shared" si="439"/>
        <v>jun/2019</v>
      </c>
      <c r="E14023" s="264">
        <v>43633</v>
      </c>
      <c r="F14023" s="260">
        <v>279714</v>
      </c>
      <c r="G14023" s="260" t="s">
        <v>2238</v>
      </c>
      <c r="H14023" s="265" t="s">
        <v>4471</v>
      </c>
      <c r="I14023" s="265" t="s">
        <v>562</v>
      </c>
      <c r="J14023" s="265">
        <v>-20.97</v>
      </c>
      <c r="K14023" s="83" t="str">
        <f>IFERROR(IFERROR(VLOOKUP(I14023,'DE-PARA'!B:D,3,0),VLOOKUP(I14023,'DE-PARA'!C:D,2,0)),"NÃO ENCONTRADO")</f>
        <v>Outras Saídas</v>
      </c>
      <c r="L14023" s="50" t="str">
        <f>VLOOKUP(K14023,'Base -Receita-Despesa'!$B:$AS,1,FALSE)</f>
        <v>Outras Saídas</v>
      </c>
    </row>
    <row r="14024" spans="1:12" x14ac:dyDescent="0.3">
      <c r="A14024" s="82" t="str">
        <f t="shared" si="438"/>
        <v>2019</v>
      </c>
      <c r="B14024" s="260" t="s">
        <v>2228</v>
      </c>
      <c r="C14024" s="261" t="s">
        <v>138</v>
      </c>
      <c r="D14024" s="74" t="str">
        <f t="shared" si="439"/>
        <v>jun/2019</v>
      </c>
      <c r="E14024" s="264">
        <v>43633</v>
      </c>
      <c r="F14024" s="260">
        <v>279717</v>
      </c>
      <c r="G14024" s="260" t="s">
        <v>2238</v>
      </c>
      <c r="H14024" s="265" t="s">
        <v>4471</v>
      </c>
      <c r="I14024" s="265" t="s">
        <v>2182</v>
      </c>
      <c r="J14024" s="266">
        <v>-1355.44</v>
      </c>
      <c r="K14024" s="83" t="str">
        <f>IFERROR(IFERROR(VLOOKUP(I14024,'DE-PARA'!B:D,3,0),VLOOKUP(I14024,'DE-PARA'!C:D,2,0)),"NÃO ENCONTRADO")</f>
        <v>Materiais</v>
      </c>
      <c r="L14024" s="50" t="str">
        <f>VLOOKUP(K14024,'Base -Receita-Despesa'!$B:$AS,1,FALSE)</f>
        <v>Materiais</v>
      </c>
    </row>
    <row r="14025" spans="1:12" x14ac:dyDescent="0.3">
      <c r="A14025" s="82" t="str">
        <f t="shared" si="438"/>
        <v>2019</v>
      </c>
      <c r="B14025" s="260" t="s">
        <v>2228</v>
      </c>
      <c r="C14025" s="261" t="s">
        <v>138</v>
      </c>
      <c r="D14025" s="74" t="str">
        <f t="shared" si="439"/>
        <v>jun/2019</v>
      </c>
      <c r="E14025" s="264">
        <v>43633</v>
      </c>
      <c r="F14025" s="260">
        <v>279717</v>
      </c>
      <c r="G14025" s="260" t="s">
        <v>2238</v>
      </c>
      <c r="H14025" s="265" t="s">
        <v>4471</v>
      </c>
      <c r="I14025" s="265" t="s">
        <v>562</v>
      </c>
      <c r="J14025" s="265">
        <v>-8.8800000000000008</v>
      </c>
      <c r="K14025" s="83" t="str">
        <f>IFERROR(IFERROR(VLOOKUP(I14025,'DE-PARA'!B:D,3,0),VLOOKUP(I14025,'DE-PARA'!C:D,2,0)),"NÃO ENCONTRADO")</f>
        <v>Outras Saídas</v>
      </c>
      <c r="L14025" s="50" t="str">
        <f>VLOOKUP(K14025,'Base -Receita-Despesa'!$B:$AS,1,FALSE)</f>
        <v>Outras Saídas</v>
      </c>
    </row>
    <row r="14026" spans="1:12" x14ac:dyDescent="0.3">
      <c r="A14026" s="82" t="str">
        <f t="shared" si="438"/>
        <v>2019</v>
      </c>
      <c r="B14026" s="260" t="s">
        <v>2228</v>
      </c>
      <c r="C14026" s="261" t="s">
        <v>138</v>
      </c>
      <c r="D14026" s="74" t="str">
        <f t="shared" si="439"/>
        <v>jun/2019</v>
      </c>
      <c r="E14026" s="264">
        <v>43633</v>
      </c>
      <c r="F14026" s="260">
        <v>280555</v>
      </c>
      <c r="G14026" s="260" t="s">
        <v>2324</v>
      </c>
      <c r="H14026" s="265" t="s">
        <v>4471</v>
      </c>
      <c r="I14026" s="265" t="s">
        <v>2181</v>
      </c>
      <c r="J14026" s="265">
        <v>-585.28</v>
      </c>
      <c r="K14026" s="83" t="str">
        <f>IFERROR(IFERROR(VLOOKUP(I14026,'DE-PARA'!B:D,3,0),VLOOKUP(I14026,'DE-PARA'!C:D,2,0)),"NÃO ENCONTRADO")</f>
        <v>Materiais</v>
      </c>
      <c r="L14026" s="50" t="str">
        <f>VLOOKUP(K14026,'Base -Receita-Despesa'!$B:$AS,1,FALSE)</f>
        <v>Materiais</v>
      </c>
    </row>
    <row r="14027" spans="1:12" x14ac:dyDescent="0.3">
      <c r="A14027" s="82" t="str">
        <f t="shared" si="438"/>
        <v>2019</v>
      </c>
      <c r="B14027" s="260" t="s">
        <v>2228</v>
      </c>
      <c r="C14027" s="261" t="s">
        <v>138</v>
      </c>
      <c r="D14027" s="74" t="str">
        <f t="shared" si="439"/>
        <v>jun/2019</v>
      </c>
      <c r="E14027" s="264">
        <v>43633</v>
      </c>
      <c r="F14027" s="260">
        <v>280555</v>
      </c>
      <c r="G14027" s="260" t="s">
        <v>2324</v>
      </c>
      <c r="H14027" s="265" t="s">
        <v>4471</v>
      </c>
      <c r="I14027" s="265" t="s">
        <v>562</v>
      </c>
      <c r="J14027" s="265">
        <v>-6.33</v>
      </c>
      <c r="K14027" s="83" t="str">
        <f>IFERROR(IFERROR(VLOOKUP(I14027,'DE-PARA'!B:D,3,0),VLOOKUP(I14027,'DE-PARA'!C:D,2,0)),"NÃO ENCONTRADO")</f>
        <v>Outras Saídas</v>
      </c>
      <c r="L14027" s="50" t="str">
        <f>VLOOKUP(K14027,'Base -Receita-Despesa'!$B:$AS,1,FALSE)</f>
        <v>Outras Saídas</v>
      </c>
    </row>
    <row r="14028" spans="1:12" x14ac:dyDescent="0.3">
      <c r="A14028" s="82" t="str">
        <f t="shared" si="438"/>
        <v>2019</v>
      </c>
      <c r="B14028" s="260" t="s">
        <v>2228</v>
      </c>
      <c r="C14028" s="261" t="s">
        <v>138</v>
      </c>
      <c r="D14028" s="74" t="str">
        <f t="shared" si="439"/>
        <v>jun/2019</v>
      </c>
      <c r="E14028" s="264">
        <v>43633</v>
      </c>
      <c r="F14028" s="260">
        <v>2598</v>
      </c>
      <c r="G14028" s="260" t="s">
        <v>2229</v>
      </c>
      <c r="H14028" s="265" t="s">
        <v>2322</v>
      </c>
      <c r="I14028" s="265" t="s">
        <v>120</v>
      </c>
      <c r="J14028" s="266">
        <v>-1025.48</v>
      </c>
      <c r="K14028" s="83" t="str">
        <f>IFERROR(IFERROR(VLOOKUP(I14028,'DE-PARA'!B:D,3,0),VLOOKUP(I14028,'DE-PARA'!C:D,2,0)),"NÃO ENCONTRADO")</f>
        <v>Serviços</v>
      </c>
      <c r="L14028" s="50" t="str">
        <f>VLOOKUP(K14028,'Base -Receita-Despesa'!$B:$AS,1,FALSE)</f>
        <v>Serviços</v>
      </c>
    </row>
    <row r="14029" spans="1:12" x14ac:dyDescent="0.3">
      <c r="A14029" s="82" t="str">
        <f t="shared" si="438"/>
        <v>2019</v>
      </c>
      <c r="B14029" s="260" t="s">
        <v>2228</v>
      </c>
      <c r="C14029" s="261" t="s">
        <v>138</v>
      </c>
      <c r="D14029" s="74" t="str">
        <f t="shared" si="439"/>
        <v>jun/2019</v>
      </c>
      <c r="E14029" s="264">
        <v>43633</v>
      </c>
      <c r="F14029" s="260">
        <v>2998</v>
      </c>
      <c r="G14029" s="262" t="s">
        <v>2229</v>
      </c>
      <c r="H14029" s="265" t="s">
        <v>4442</v>
      </c>
      <c r="I14029" s="265" t="s">
        <v>241</v>
      </c>
      <c r="J14029" s="265">
        <v>-408.73</v>
      </c>
      <c r="K14029" s="83" t="str">
        <f>IFERROR(IFERROR(VLOOKUP(I14029,'DE-PARA'!B:D,3,0),VLOOKUP(I14029,'DE-PARA'!C:D,2,0)),"NÃO ENCONTRADO")</f>
        <v>Serviços</v>
      </c>
      <c r="L14029" s="50" t="str">
        <f>VLOOKUP(K14029,'Base -Receita-Despesa'!$B:$AS,1,FALSE)</f>
        <v>Serviços</v>
      </c>
    </row>
    <row r="14030" spans="1:12" x14ac:dyDescent="0.3">
      <c r="A14030" s="82" t="str">
        <f t="shared" si="438"/>
        <v>2019</v>
      </c>
      <c r="B14030" s="260" t="s">
        <v>2228</v>
      </c>
      <c r="C14030" s="261" t="s">
        <v>138</v>
      </c>
      <c r="D14030" s="74" t="str">
        <f t="shared" si="439"/>
        <v>jun/2019</v>
      </c>
      <c r="E14030" s="264">
        <v>43633</v>
      </c>
      <c r="F14030" s="260">
        <v>374</v>
      </c>
      <c r="G14030" s="260" t="s">
        <v>2229</v>
      </c>
      <c r="H14030" s="265" t="s">
        <v>2395</v>
      </c>
      <c r="I14030" s="265" t="s">
        <v>215</v>
      </c>
      <c r="J14030" s="266">
        <v>-12500</v>
      </c>
      <c r="K14030" s="83" t="str">
        <f>IFERROR(IFERROR(VLOOKUP(I14030,'DE-PARA'!B:D,3,0),VLOOKUP(I14030,'DE-PARA'!C:D,2,0)),"NÃO ENCONTRADO")</f>
        <v>Serviços</v>
      </c>
      <c r="L14030" s="50" t="str">
        <f>VLOOKUP(K14030,'Base -Receita-Despesa'!$B:$AS,1,FALSE)</f>
        <v>Serviços</v>
      </c>
    </row>
    <row r="14031" spans="1:12" x14ac:dyDescent="0.3">
      <c r="A14031" s="82" t="str">
        <f t="shared" si="438"/>
        <v>2019</v>
      </c>
      <c r="B14031" s="260" t="s">
        <v>2228</v>
      </c>
      <c r="C14031" s="261" t="s">
        <v>138</v>
      </c>
      <c r="D14031" s="74" t="str">
        <f t="shared" si="439"/>
        <v>jun/2019</v>
      </c>
      <c r="E14031" s="264">
        <v>43633</v>
      </c>
      <c r="F14031" s="260">
        <v>18765</v>
      </c>
      <c r="G14031" s="260" t="s">
        <v>2229</v>
      </c>
      <c r="H14031" s="265" t="s">
        <v>4583</v>
      </c>
      <c r="I14031" s="265" t="s">
        <v>2194</v>
      </c>
      <c r="J14031" s="265">
        <v>-645</v>
      </c>
      <c r="K14031" s="83" t="str">
        <f>IFERROR(IFERROR(VLOOKUP(I14031,'DE-PARA'!B:D,3,0),VLOOKUP(I14031,'DE-PARA'!C:D,2,0)),"NÃO ENCONTRADO")</f>
        <v>Materiais</v>
      </c>
      <c r="L14031" s="50" t="str">
        <f>VLOOKUP(K14031,'Base -Receita-Despesa'!$B:$AS,1,FALSE)</f>
        <v>Materiais</v>
      </c>
    </row>
    <row r="14032" spans="1:12" x14ac:dyDescent="0.3">
      <c r="A14032" s="82" t="str">
        <f t="shared" si="438"/>
        <v>2019</v>
      </c>
      <c r="B14032" s="260" t="s">
        <v>2228</v>
      </c>
      <c r="C14032" s="261" t="s">
        <v>138</v>
      </c>
      <c r="D14032" s="74" t="str">
        <f t="shared" si="439"/>
        <v>jun/2019</v>
      </c>
      <c r="E14032" s="264">
        <v>43633</v>
      </c>
      <c r="F14032" s="260">
        <v>9364</v>
      </c>
      <c r="G14032" s="260" t="s">
        <v>2229</v>
      </c>
      <c r="H14032" s="265" t="s">
        <v>2683</v>
      </c>
      <c r="I14032" s="265" t="s">
        <v>2188</v>
      </c>
      <c r="J14032" s="265">
        <v>-928.6</v>
      </c>
      <c r="K14032" s="83" t="str">
        <f>IFERROR(IFERROR(VLOOKUP(I14032,'DE-PARA'!B:D,3,0),VLOOKUP(I14032,'DE-PARA'!C:D,2,0)),"NÃO ENCONTRADO")</f>
        <v>Materiais</v>
      </c>
      <c r="L14032" s="50" t="str">
        <f>VLOOKUP(K14032,'Base -Receita-Despesa'!$B:$AS,1,FALSE)</f>
        <v>Materiais</v>
      </c>
    </row>
    <row r="14033" spans="1:12" x14ac:dyDescent="0.3">
      <c r="A14033" s="82" t="str">
        <f t="shared" si="438"/>
        <v>2019</v>
      </c>
      <c r="B14033" s="260" t="s">
        <v>2228</v>
      </c>
      <c r="C14033" s="261" t="s">
        <v>138</v>
      </c>
      <c r="D14033" s="74" t="str">
        <f t="shared" si="439"/>
        <v>jun/2019</v>
      </c>
      <c r="E14033" s="264">
        <v>43633</v>
      </c>
      <c r="F14033" s="260" t="s">
        <v>1261</v>
      </c>
      <c r="G14033" s="260" t="s">
        <v>2229</v>
      </c>
      <c r="H14033" s="265" t="s">
        <v>2250</v>
      </c>
      <c r="I14033" s="265" t="s">
        <v>135</v>
      </c>
      <c r="J14033" s="265">
        <v>-9.5</v>
      </c>
      <c r="K14033" s="83" t="str">
        <f>IFERROR(IFERROR(VLOOKUP(I14033,'DE-PARA'!B:D,3,0),VLOOKUP(I14033,'DE-PARA'!C:D,2,0)),"NÃO ENCONTRADO")</f>
        <v>Outras Saídas</v>
      </c>
      <c r="L14033" s="50" t="str">
        <f>VLOOKUP(K14033,'Base -Receita-Despesa'!$B:$AS,1,FALSE)</f>
        <v>Outras Saídas</v>
      </c>
    </row>
    <row r="14034" spans="1:12" x14ac:dyDescent="0.3">
      <c r="A14034" s="82" t="str">
        <f t="shared" si="438"/>
        <v>2019</v>
      </c>
      <c r="B14034" s="260" t="s">
        <v>2228</v>
      </c>
      <c r="C14034" s="261" t="s">
        <v>138</v>
      </c>
      <c r="D14034" s="74" t="str">
        <f t="shared" si="439"/>
        <v>jun/2019</v>
      </c>
      <c r="E14034" s="264">
        <v>43633</v>
      </c>
      <c r="F14034" s="260" t="s">
        <v>1261</v>
      </c>
      <c r="G14034" s="260" t="s">
        <v>2229</v>
      </c>
      <c r="H14034" s="265" t="s">
        <v>2250</v>
      </c>
      <c r="I14034" s="265" t="s">
        <v>135</v>
      </c>
      <c r="J14034" s="265">
        <v>-9.5</v>
      </c>
      <c r="K14034" s="83" t="str">
        <f>IFERROR(IFERROR(VLOOKUP(I14034,'DE-PARA'!B:D,3,0),VLOOKUP(I14034,'DE-PARA'!C:D,2,0)),"NÃO ENCONTRADO")</f>
        <v>Outras Saídas</v>
      </c>
      <c r="L14034" s="50" t="str">
        <f>VLOOKUP(K14034,'Base -Receita-Despesa'!$B:$AS,1,FALSE)</f>
        <v>Outras Saídas</v>
      </c>
    </row>
    <row r="14035" spans="1:12" x14ac:dyDescent="0.3">
      <c r="A14035" s="82" t="str">
        <f t="shared" si="438"/>
        <v>2019</v>
      </c>
      <c r="B14035" s="260" t="s">
        <v>2228</v>
      </c>
      <c r="C14035" s="261" t="s">
        <v>138</v>
      </c>
      <c r="D14035" s="74" t="str">
        <f t="shared" si="439"/>
        <v>jun/2019</v>
      </c>
      <c r="E14035" s="264">
        <v>43633</v>
      </c>
      <c r="F14035" s="260" t="s">
        <v>1261</v>
      </c>
      <c r="G14035" s="260" t="s">
        <v>2229</v>
      </c>
      <c r="H14035" s="265" t="s">
        <v>2250</v>
      </c>
      <c r="I14035" s="265" t="s">
        <v>135</v>
      </c>
      <c r="J14035" s="265">
        <v>-9.5</v>
      </c>
      <c r="K14035" s="83" t="str">
        <f>IFERROR(IFERROR(VLOOKUP(I14035,'DE-PARA'!B:D,3,0),VLOOKUP(I14035,'DE-PARA'!C:D,2,0)),"NÃO ENCONTRADO")</f>
        <v>Outras Saídas</v>
      </c>
      <c r="L14035" s="50" t="str">
        <f>VLOOKUP(K14035,'Base -Receita-Despesa'!$B:$AS,1,FALSE)</f>
        <v>Outras Saídas</v>
      </c>
    </row>
    <row r="14036" spans="1:12" x14ac:dyDescent="0.3">
      <c r="A14036" s="82" t="str">
        <f t="shared" si="438"/>
        <v>2019</v>
      </c>
      <c r="B14036" s="260" t="s">
        <v>2228</v>
      </c>
      <c r="C14036" s="261" t="s">
        <v>138</v>
      </c>
      <c r="D14036" s="74" t="str">
        <f t="shared" si="439"/>
        <v>jun/2019</v>
      </c>
      <c r="E14036" s="264">
        <v>43633</v>
      </c>
      <c r="F14036" s="260" t="s">
        <v>1261</v>
      </c>
      <c r="G14036" s="260" t="s">
        <v>2229</v>
      </c>
      <c r="H14036" s="265" t="s">
        <v>2250</v>
      </c>
      <c r="I14036" s="265" t="s">
        <v>135</v>
      </c>
      <c r="J14036" s="265">
        <v>-9.5</v>
      </c>
      <c r="K14036" s="83" t="str">
        <f>IFERROR(IFERROR(VLOOKUP(I14036,'DE-PARA'!B:D,3,0),VLOOKUP(I14036,'DE-PARA'!C:D,2,0)),"NÃO ENCONTRADO")</f>
        <v>Outras Saídas</v>
      </c>
      <c r="L14036" s="50" t="str">
        <f>VLOOKUP(K14036,'Base -Receita-Despesa'!$B:$AS,1,FALSE)</f>
        <v>Outras Saídas</v>
      </c>
    </row>
    <row r="14037" spans="1:12" x14ac:dyDescent="0.3">
      <c r="A14037" s="82" t="str">
        <f t="shared" si="438"/>
        <v>2019</v>
      </c>
      <c r="B14037" s="260" t="s">
        <v>2228</v>
      </c>
      <c r="C14037" s="261" t="s">
        <v>138</v>
      </c>
      <c r="D14037" s="74" t="str">
        <f t="shared" si="439"/>
        <v>jun/2019</v>
      </c>
      <c r="E14037" s="264">
        <v>43633</v>
      </c>
      <c r="F14037" s="260" t="s">
        <v>1261</v>
      </c>
      <c r="G14037" s="260" t="s">
        <v>2229</v>
      </c>
      <c r="H14037" s="265" t="s">
        <v>2250</v>
      </c>
      <c r="I14037" s="265" t="s">
        <v>135</v>
      </c>
      <c r="J14037" s="265">
        <v>-9.5</v>
      </c>
      <c r="K14037" s="83" t="str">
        <f>IFERROR(IFERROR(VLOOKUP(I14037,'DE-PARA'!B:D,3,0),VLOOKUP(I14037,'DE-PARA'!C:D,2,0)),"NÃO ENCONTRADO")</f>
        <v>Outras Saídas</v>
      </c>
      <c r="L14037" s="50" t="str">
        <f>VLOOKUP(K14037,'Base -Receita-Despesa'!$B:$AS,1,FALSE)</f>
        <v>Outras Saídas</v>
      </c>
    </row>
    <row r="14038" spans="1:12" x14ac:dyDescent="0.3">
      <c r="A14038" s="82" t="str">
        <f t="shared" si="438"/>
        <v>2019</v>
      </c>
      <c r="B14038" s="260" t="s">
        <v>2228</v>
      </c>
      <c r="C14038" s="261" t="s">
        <v>138</v>
      </c>
      <c r="D14038" s="74" t="str">
        <f t="shared" si="439"/>
        <v>jun/2019</v>
      </c>
      <c r="E14038" s="264">
        <v>43633</v>
      </c>
      <c r="F14038" s="260" t="s">
        <v>1261</v>
      </c>
      <c r="G14038" s="260" t="s">
        <v>2229</v>
      </c>
      <c r="H14038" s="265" t="s">
        <v>2250</v>
      </c>
      <c r="I14038" s="265" t="s">
        <v>135</v>
      </c>
      <c r="J14038" s="265">
        <v>-9.5</v>
      </c>
      <c r="K14038" s="83" t="str">
        <f>IFERROR(IFERROR(VLOOKUP(I14038,'DE-PARA'!B:D,3,0),VLOOKUP(I14038,'DE-PARA'!C:D,2,0)),"NÃO ENCONTRADO")</f>
        <v>Outras Saídas</v>
      </c>
      <c r="L14038" s="50" t="str">
        <f>VLOOKUP(K14038,'Base -Receita-Despesa'!$B:$AS,1,FALSE)</f>
        <v>Outras Saídas</v>
      </c>
    </row>
    <row r="14039" spans="1:12" x14ac:dyDescent="0.3">
      <c r="A14039" s="82" t="str">
        <f t="shared" si="438"/>
        <v>2019</v>
      </c>
      <c r="B14039" s="260" t="s">
        <v>2228</v>
      </c>
      <c r="C14039" s="261" t="s">
        <v>138</v>
      </c>
      <c r="D14039" s="74" t="str">
        <f t="shared" si="439"/>
        <v>jun/2019</v>
      </c>
      <c r="E14039" s="264">
        <v>43633</v>
      </c>
      <c r="F14039" s="260" t="s">
        <v>1261</v>
      </c>
      <c r="G14039" s="260" t="s">
        <v>2229</v>
      </c>
      <c r="H14039" s="265" t="s">
        <v>2250</v>
      </c>
      <c r="I14039" s="265" t="s">
        <v>135</v>
      </c>
      <c r="J14039" s="265">
        <v>-9.5</v>
      </c>
      <c r="K14039" s="83" t="str">
        <f>IFERROR(IFERROR(VLOOKUP(I14039,'DE-PARA'!B:D,3,0),VLOOKUP(I14039,'DE-PARA'!C:D,2,0)),"NÃO ENCONTRADO")</f>
        <v>Outras Saídas</v>
      </c>
      <c r="L14039" s="50" t="str">
        <f>VLOOKUP(K14039,'Base -Receita-Despesa'!$B:$AS,1,FALSE)</f>
        <v>Outras Saídas</v>
      </c>
    </row>
    <row r="14040" spans="1:12" x14ac:dyDescent="0.3">
      <c r="A14040" s="82" t="str">
        <f t="shared" si="438"/>
        <v>2019</v>
      </c>
      <c r="B14040" s="260" t="s">
        <v>2228</v>
      </c>
      <c r="C14040" s="261" t="s">
        <v>138</v>
      </c>
      <c r="D14040" s="74" t="str">
        <f t="shared" si="439"/>
        <v>jun/2019</v>
      </c>
      <c r="E14040" s="264">
        <v>43633</v>
      </c>
      <c r="F14040" s="260" t="s">
        <v>1261</v>
      </c>
      <c r="G14040" s="260" t="s">
        <v>2229</v>
      </c>
      <c r="H14040" s="265" t="s">
        <v>2250</v>
      </c>
      <c r="I14040" s="265" t="s">
        <v>135</v>
      </c>
      <c r="J14040" s="265">
        <v>-9.5</v>
      </c>
      <c r="K14040" s="83" t="str">
        <f>IFERROR(IFERROR(VLOOKUP(I14040,'DE-PARA'!B:D,3,0),VLOOKUP(I14040,'DE-PARA'!C:D,2,0)),"NÃO ENCONTRADO")</f>
        <v>Outras Saídas</v>
      </c>
      <c r="L14040" s="50" t="str">
        <f>VLOOKUP(K14040,'Base -Receita-Despesa'!$B:$AS,1,FALSE)</f>
        <v>Outras Saídas</v>
      </c>
    </row>
    <row r="14041" spans="1:12" x14ac:dyDescent="0.3">
      <c r="A14041" s="82" t="str">
        <f t="shared" si="438"/>
        <v>2019</v>
      </c>
      <c r="B14041" s="260" t="s">
        <v>2228</v>
      </c>
      <c r="C14041" s="261" t="s">
        <v>138</v>
      </c>
      <c r="D14041" s="74" t="str">
        <f t="shared" si="439"/>
        <v>jun/2019</v>
      </c>
      <c r="E14041" s="264">
        <v>43633</v>
      </c>
      <c r="F14041" s="260" t="s">
        <v>1261</v>
      </c>
      <c r="G14041" s="260" t="s">
        <v>2229</v>
      </c>
      <c r="H14041" s="265" t="s">
        <v>2250</v>
      </c>
      <c r="I14041" s="265" t="s">
        <v>135</v>
      </c>
      <c r="J14041" s="265">
        <v>-9.5</v>
      </c>
      <c r="K14041" s="83" t="str">
        <f>IFERROR(IFERROR(VLOOKUP(I14041,'DE-PARA'!B:D,3,0),VLOOKUP(I14041,'DE-PARA'!C:D,2,0)),"NÃO ENCONTRADO")</f>
        <v>Outras Saídas</v>
      </c>
      <c r="L14041" s="50" t="str">
        <f>VLOOKUP(K14041,'Base -Receita-Despesa'!$B:$AS,1,FALSE)</f>
        <v>Outras Saídas</v>
      </c>
    </row>
    <row r="14042" spans="1:12" x14ac:dyDescent="0.3">
      <c r="A14042" s="82" t="str">
        <f t="shared" si="438"/>
        <v>2019</v>
      </c>
      <c r="B14042" s="260" t="s">
        <v>2228</v>
      </c>
      <c r="C14042" s="261" t="s">
        <v>138</v>
      </c>
      <c r="D14042" s="74" t="str">
        <f t="shared" si="439"/>
        <v>jun/2019</v>
      </c>
      <c r="E14042" s="264">
        <v>43633</v>
      </c>
      <c r="F14042" s="260" t="s">
        <v>1261</v>
      </c>
      <c r="G14042" s="260" t="s">
        <v>2229</v>
      </c>
      <c r="H14042" s="265" t="s">
        <v>2250</v>
      </c>
      <c r="I14042" s="265" t="s">
        <v>135</v>
      </c>
      <c r="J14042" s="265">
        <v>-9.5</v>
      </c>
      <c r="K14042" s="83" t="str">
        <f>IFERROR(IFERROR(VLOOKUP(I14042,'DE-PARA'!B:D,3,0),VLOOKUP(I14042,'DE-PARA'!C:D,2,0)),"NÃO ENCONTRADO")</f>
        <v>Outras Saídas</v>
      </c>
      <c r="L14042" s="50" t="str">
        <f>VLOOKUP(K14042,'Base -Receita-Despesa'!$B:$AS,1,FALSE)</f>
        <v>Outras Saídas</v>
      </c>
    </row>
    <row r="14043" spans="1:12" x14ac:dyDescent="0.3">
      <c r="A14043" s="82" t="str">
        <f t="shared" si="438"/>
        <v>2019</v>
      </c>
      <c r="B14043" s="260" t="s">
        <v>2228</v>
      </c>
      <c r="C14043" s="261" t="s">
        <v>138</v>
      </c>
      <c r="D14043" s="74" t="str">
        <f t="shared" si="439"/>
        <v>jun/2019</v>
      </c>
      <c r="E14043" s="264">
        <v>43633</v>
      </c>
      <c r="F14043" s="260" t="s">
        <v>1261</v>
      </c>
      <c r="G14043" s="260" t="s">
        <v>2229</v>
      </c>
      <c r="H14043" s="265" t="s">
        <v>2250</v>
      </c>
      <c r="I14043" s="265" t="s">
        <v>135</v>
      </c>
      <c r="J14043" s="265">
        <v>-9.5</v>
      </c>
      <c r="K14043" s="83" t="str">
        <f>IFERROR(IFERROR(VLOOKUP(I14043,'DE-PARA'!B:D,3,0),VLOOKUP(I14043,'DE-PARA'!C:D,2,0)),"NÃO ENCONTRADO")</f>
        <v>Outras Saídas</v>
      </c>
      <c r="L14043" s="50" t="str">
        <f>VLOOKUP(K14043,'Base -Receita-Despesa'!$B:$AS,1,FALSE)</f>
        <v>Outras Saídas</v>
      </c>
    </row>
    <row r="14044" spans="1:12" x14ac:dyDescent="0.3">
      <c r="A14044" s="82" t="str">
        <f t="shared" si="438"/>
        <v>2019</v>
      </c>
      <c r="B14044" s="260" t="s">
        <v>2228</v>
      </c>
      <c r="C14044" s="261" t="s">
        <v>138</v>
      </c>
      <c r="D14044" s="74" t="str">
        <f t="shared" si="439"/>
        <v>jun/2019</v>
      </c>
      <c r="E14044" s="264">
        <v>43633</v>
      </c>
      <c r="F14044" s="260" t="s">
        <v>1261</v>
      </c>
      <c r="G14044" s="260" t="s">
        <v>2229</v>
      </c>
      <c r="H14044" s="265" t="s">
        <v>2250</v>
      </c>
      <c r="I14044" s="265" t="s">
        <v>135</v>
      </c>
      <c r="J14044" s="265">
        <v>-9.5</v>
      </c>
      <c r="K14044" s="83" t="str">
        <f>IFERROR(IFERROR(VLOOKUP(I14044,'DE-PARA'!B:D,3,0),VLOOKUP(I14044,'DE-PARA'!C:D,2,0)),"NÃO ENCONTRADO")</f>
        <v>Outras Saídas</v>
      </c>
      <c r="L14044" s="50" t="str">
        <f>VLOOKUP(K14044,'Base -Receita-Despesa'!$B:$AS,1,FALSE)</f>
        <v>Outras Saídas</v>
      </c>
    </row>
    <row r="14045" spans="1:12" x14ac:dyDescent="0.3">
      <c r="A14045" s="82" t="str">
        <f t="shared" si="438"/>
        <v>2019</v>
      </c>
      <c r="B14045" s="260" t="s">
        <v>2228</v>
      </c>
      <c r="C14045" s="261" t="s">
        <v>138</v>
      </c>
      <c r="D14045" s="74" t="str">
        <f t="shared" si="439"/>
        <v>jun/2019</v>
      </c>
      <c r="E14045" s="264">
        <v>43633</v>
      </c>
      <c r="F14045" s="260" t="s">
        <v>1261</v>
      </c>
      <c r="G14045" s="260" t="s">
        <v>2229</v>
      </c>
      <c r="H14045" s="265" t="s">
        <v>2250</v>
      </c>
      <c r="I14045" s="265" t="s">
        <v>135</v>
      </c>
      <c r="J14045" s="265">
        <v>-9.5</v>
      </c>
      <c r="K14045" s="83" t="str">
        <f>IFERROR(IFERROR(VLOOKUP(I14045,'DE-PARA'!B:D,3,0),VLOOKUP(I14045,'DE-PARA'!C:D,2,0)),"NÃO ENCONTRADO")</f>
        <v>Outras Saídas</v>
      </c>
      <c r="L14045" s="50" t="str">
        <f>VLOOKUP(K14045,'Base -Receita-Despesa'!$B:$AS,1,FALSE)</f>
        <v>Outras Saídas</v>
      </c>
    </row>
    <row r="14046" spans="1:12" x14ac:dyDescent="0.3">
      <c r="A14046" s="82" t="str">
        <f t="shared" si="438"/>
        <v>2019</v>
      </c>
      <c r="B14046" s="260" t="s">
        <v>2228</v>
      </c>
      <c r="C14046" s="261" t="s">
        <v>138</v>
      </c>
      <c r="D14046" s="74" t="str">
        <f t="shared" si="439"/>
        <v>jun/2019</v>
      </c>
      <c r="E14046" s="264">
        <v>43633</v>
      </c>
      <c r="F14046" s="260" t="s">
        <v>1261</v>
      </c>
      <c r="G14046" s="260" t="s">
        <v>2229</v>
      </c>
      <c r="H14046" s="265" t="s">
        <v>2250</v>
      </c>
      <c r="I14046" s="265" t="s">
        <v>135</v>
      </c>
      <c r="J14046" s="265">
        <v>-9.5</v>
      </c>
      <c r="K14046" s="83" t="str">
        <f>IFERROR(IFERROR(VLOOKUP(I14046,'DE-PARA'!B:D,3,0),VLOOKUP(I14046,'DE-PARA'!C:D,2,0)),"NÃO ENCONTRADO")</f>
        <v>Outras Saídas</v>
      </c>
      <c r="L14046" s="50" t="str">
        <f>VLOOKUP(K14046,'Base -Receita-Despesa'!$B:$AS,1,FALSE)</f>
        <v>Outras Saídas</v>
      </c>
    </row>
    <row r="14047" spans="1:12" x14ac:dyDescent="0.3">
      <c r="A14047" s="82" t="str">
        <f t="shared" si="438"/>
        <v>2019</v>
      </c>
      <c r="B14047" s="260" t="s">
        <v>2228</v>
      </c>
      <c r="C14047" s="261" t="s">
        <v>138</v>
      </c>
      <c r="D14047" s="74" t="str">
        <f t="shared" si="439"/>
        <v>jun/2019</v>
      </c>
      <c r="E14047" s="264">
        <v>43633</v>
      </c>
      <c r="F14047" s="260" t="s">
        <v>1261</v>
      </c>
      <c r="G14047" s="260" t="s">
        <v>2229</v>
      </c>
      <c r="H14047" s="265" t="s">
        <v>2250</v>
      </c>
      <c r="I14047" s="265" t="s">
        <v>135</v>
      </c>
      <c r="J14047" s="265">
        <v>-9.5</v>
      </c>
      <c r="K14047" s="83" t="str">
        <f>IFERROR(IFERROR(VLOOKUP(I14047,'DE-PARA'!B:D,3,0),VLOOKUP(I14047,'DE-PARA'!C:D,2,0)),"NÃO ENCONTRADO")</f>
        <v>Outras Saídas</v>
      </c>
      <c r="L14047" s="50" t="str">
        <f>VLOOKUP(K14047,'Base -Receita-Despesa'!$B:$AS,1,FALSE)</f>
        <v>Outras Saídas</v>
      </c>
    </row>
    <row r="14048" spans="1:12" x14ac:dyDescent="0.3">
      <c r="A14048" s="82" t="str">
        <f t="shared" si="438"/>
        <v>2019</v>
      </c>
      <c r="B14048" s="260" t="s">
        <v>2228</v>
      </c>
      <c r="C14048" s="261" t="s">
        <v>138</v>
      </c>
      <c r="D14048" s="74" t="str">
        <f t="shared" si="439"/>
        <v>jun/2019</v>
      </c>
      <c r="E14048" s="264">
        <v>43633</v>
      </c>
      <c r="F14048" s="260" t="s">
        <v>1261</v>
      </c>
      <c r="G14048" s="260" t="s">
        <v>2229</v>
      </c>
      <c r="H14048" s="265" t="s">
        <v>2250</v>
      </c>
      <c r="I14048" s="265" t="s">
        <v>135</v>
      </c>
      <c r="J14048" s="265">
        <v>-9.5</v>
      </c>
      <c r="K14048" s="83" t="str">
        <f>IFERROR(IFERROR(VLOOKUP(I14048,'DE-PARA'!B:D,3,0),VLOOKUP(I14048,'DE-PARA'!C:D,2,0)),"NÃO ENCONTRADO")</f>
        <v>Outras Saídas</v>
      </c>
      <c r="L14048" s="50" t="str">
        <f>VLOOKUP(K14048,'Base -Receita-Despesa'!$B:$AS,1,FALSE)</f>
        <v>Outras Saídas</v>
      </c>
    </row>
    <row r="14049" spans="1:12" x14ac:dyDescent="0.3">
      <c r="A14049" s="82" t="str">
        <f t="shared" si="438"/>
        <v>2019</v>
      </c>
      <c r="B14049" s="260" t="s">
        <v>2228</v>
      </c>
      <c r="C14049" s="261" t="s">
        <v>138</v>
      </c>
      <c r="D14049" s="74" t="str">
        <f t="shared" si="439"/>
        <v>jun/2019</v>
      </c>
      <c r="E14049" s="264">
        <v>43633</v>
      </c>
      <c r="F14049" s="260" t="s">
        <v>1261</v>
      </c>
      <c r="G14049" s="260" t="s">
        <v>2229</v>
      </c>
      <c r="H14049" s="265" t="s">
        <v>2250</v>
      </c>
      <c r="I14049" s="265" t="s">
        <v>135</v>
      </c>
      <c r="J14049" s="265">
        <v>-9.5</v>
      </c>
      <c r="K14049" s="83" t="str">
        <f>IFERROR(IFERROR(VLOOKUP(I14049,'DE-PARA'!B:D,3,0),VLOOKUP(I14049,'DE-PARA'!C:D,2,0)),"NÃO ENCONTRADO")</f>
        <v>Outras Saídas</v>
      </c>
      <c r="L14049" s="50" t="str">
        <f>VLOOKUP(K14049,'Base -Receita-Despesa'!$B:$AS,1,FALSE)</f>
        <v>Outras Saídas</v>
      </c>
    </row>
    <row r="14050" spans="1:12" x14ac:dyDescent="0.3">
      <c r="A14050" s="82" t="str">
        <f t="shared" si="438"/>
        <v>2019</v>
      </c>
      <c r="B14050" s="260" t="s">
        <v>2228</v>
      </c>
      <c r="C14050" s="261" t="s">
        <v>138</v>
      </c>
      <c r="D14050" s="74" t="str">
        <f t="shared" si="439"/>
        <v>jun/2019</v>
      </c>
      <c r="E14050" s="264">
        <v>43633</v>
      </c>
      <c r="F14050" s="260" t="s">
        <v>1261</v>
      </c>
      <c r="G14050" s="260" t="s">
        <v>2229</v>
      </c>
      <c r="H14050" s="265" t="s">
        <v>2250</v>
      </c>
      <c r="I14050" s="265" t="s">
        <v>135</v>
      </c>
      <c r="J14050" s="265">
        <v>-9.5</v>
      </c>
      <c r="K14050" s="83" t="str">
        <f>IFERROR(IFERROR(VLOOKUP(I14050,'DE-PARA'!B:D,3,0),VLOOKUP(I14050,'DE-PARA'!C:D,2,0)),"NÃO ENCONTRADO")</f>
        <v>Outras Saídas</v>
      </c>
      <c r="L14050" s="50" t="str">
        <f>VLOOKUP(K14050,'Base -Receita-Despesa'!$B:$AS,1,FALSE)</f>
        <v>Outras Saídas</v>
      </c>
    </row>
    <row r="14051" spans="1:12" x14ac:dyDescent="0.3">
      <c r="A14051" s="82" t="str">
        <f t="shared" si="438"/>
        <v>2019</v>
      </c>
      <c r="B14051" s="260" t="s">
        <v>2228</v>
      </c>
      <c r="C14051" s="261" t="s">
        <v>138</v>
      </c>
      <c r="D14051" s="74" t="str">
        <f t="shared" si="439"/>
        <v>jun/2019</v>
      </c>
      <c r="E14051" s="264">
        <v>43633</v>
      </c>
      <c r="F14051" s="260" t="s">
        <v>1261</v>
      </c>
      <c r="G14051" s="260" t="s">
        <v>2229</v>
      </c>
      <c r="H14051" s="265" t="s">
        <v>2250</v>
      </c>
      <c r="I14051" s="265" t="s">
        <v>135</v>
      </c>
      <c r="J14051" s="265">
        <v>-9.5</v>
      </c>
      <c r="K14051" s="83" t="str">
        <f>IFERROR(IFERROR(VLOOKUP(I14051,'DE-PARA'!B:D,3,0),VLOOKUP(I14051,'DE-PARA'!C:D,2,0)),"NÃO ENCONTRADO")</f>
        <v>Outras Saídas</v>
      </c>
      <c r="L14051" s="50" t="str">
        <f>VLOOKUP(K14051,'Base -Receita-Despesa'!$B:$AS,1,FALSE)</f>
        <v>Outras Saídas</v>
      </c>
    </row>
    <row r="14052" spans="1:12" x14ac:dyDescent="0.3">
      <c r="A14052" s="82" t="str">
        <f t="shared" si="438"/>
        <v>2019</v>
      </c>
      <c r="B14052" s="260" t="s">
        <v>2228</v>
      </c>
      <c r="C14052" s="261" t="s">
        <v>138</v>
      </c>
      <c r="D14052" s="74" t="str">
        <f t="shared" si="439"/>
        <v>jun/2019</v>
      </c>
      <c r="E14052" s="264">
        <v>43633</v>
      </c>
      <c r="F14052" s="260" t="s">
        <v>1261</v>
      </c>
      <c r="G14052" s="260" t="s">
        <v>2229</v>
      </c>
      <c r="H14052" s="265" t="s">
        <v>2250</v>
      </c>
      <c r="I14052" s="265" t="s">
        <v>135</v>
      </c>
      <c r="J14052" s="265">
        <v>-9.5</v>
      </c>
      <c r="K14052" s="83" t="str">
        <f>IFERROR(IFERROR(VLOOKUP(I14052,'DE-PARA'!B:D,3,0),VLOOKUP(I14052,'DE-PARA'!C:D,2,0)),"NÃO ENCONTRADO")</f>
        <v>Outras Saídas</v>
      </c>
      <c r="L14052" s="50" t="str">
        <f>VLOOKUP(K14052,'Base -Receita-Despesa'!$B:$AS,1,FALSE)</f>
        <v>Outras Saídas</v>
      </c>
    </row>
    <row r="14053" spans="1:12" x14ac:dyDescent="0.3">
      <c r="A14053" s="82" t="str">
        <f t="shared" si="438"/>
        <v>2019</v>
      </c>
      <c r="B14053" s="260" t="s">
        <v>2228</v>
      </c>
      <c r="C14053" s="261" t="s">
        <v>138</v>
      </c>
      <c r="D14053" s="74" t="str">
        <f t="shared" si="439"/>
        <v>jun/2019</v>
      </c>
      <c r="E14053" s="264">
        <v>43633</v>
      </c>
      <c r="F14053" s="260" t="s">
        <v>1261</v>
      </c>
      <c r="G14053" s="260" t="s">
        <v>2229</v>
      </c>
      <c r="H14053" s="265" t="s">
        <v>2250</v>
      </c>
      <c r="I14053" s="265" t="s">
        <v>135</v>
      </c>
      <c r="J14053" s="265">
        <v>-9.5</v>
      </c>
      <c r="K14053" s="83" t="str">
        <f>IFERROR(IFERROR(VLOOKUP(I14053,'DE-PARA'!B:D,3,0),VLOOKUP(I14053,'DE-PARA'!C:D,2,0)),"NÃO ENCONTRADO")</f>
        <v>Outras Saídas</v>
      </c>
      <c r="L14053" s="50" t="str">
        <f>VLOOKUP(K14053,'Base -Receita-Despesa'!$B:$AS,1,FALSE)</f>
        <v>Outras Saídas</v>
      </c>
    </row>
    <row r="14054" spans="1:12" x14ac:dyDescent="0.3">
      <c r="A14054" s="82" t="str">
        <f t="shared" si="438"/>
        <v>2019</v>
      </c>
      <c r="B14054" s="260" t="s">
        <v>2228</v>
      </c>
      <c r="C14054" s="261" t="s">
        <v>138</v>
      </c>
      <c r="D14054" s="74" t="str">
        <f t="shared" si="439"/>
        <v>jun/2019</v>
      </c>
      <c r="E14054" s="264">
        <v>43633</v>
      </c>
      <c r="F14054" s="260" t="s">
        <v>1261</v>
      </c>
      <c r="G14054" s="260" t="s">
        <v>2229</v>
      </c>
      <c r="H14054" s="265" t="s">
        <v>2250</v>
      </c>
      <c r="I14054" s="265" t="s">
        <v>135</v>
      </c>
      <c r="J14054" s="265">
        <v>-9.5</v>
      </c>
      <c r="K14054" s="83" t="str">
        <f>IFERROR(IFERROR(VLOOKUP(I14054,'DE-PARA'!B:D,3,0),VLOOKUP(I14054,'DE-PARA'!C:D,2,0)),"NÃO ENCONTRADO")</f>
        <v>Outras Saídas</v>
      </c>
      <c r="L14054" s="50" t="str">
        <f>VLOOKUP(K14054,'Base -Receita-Despesa'!$B:$AS,1,FALSE)</f>
        <v>Outras Saídas</v>
      </c>
    </row>
    <row r="14055" spans="1:12" x14ac:dyDescent="0.3">
      <c r="A14055" s="82" t="str">
        <f t="shared" si="438"/>
        <v>2019</v>
      </c>
      <c r="B14055" s="260" t="s">
        <v>2228</v>
      </c>
      <c r="C14055" s="261" t="s">
        <v>138</v>
      </c>
      <c r="D14055" s="74" t="str">
        <f t="shared" si="439"/>
        <v>jun/2019</v>
      </c>
      <c r="E14055" s="264">
        <v>43633</v>
      </c>
      <c r="F14055" s="260" t="s">
        <v>1261</v>
      </c>
      <c r="G14055" s="260" t="s">
        <v>2229</v>
      </c>
      <c r="H14055" s="265" t="s">
        <v>2250</v>
      </c>
      <c r="I14055" s="265" t="s">
        <v>135</v>
      </c>
      <c r="J14055" s="265">
        <v>-9.5</v>
      </c>
      <c r="K14055" s="83" t="str">
        <f>IFERROR(IFERROR(VLOOKUP(I14055,'DE-PARA'!B:D,3,0),VLOOKUP(I14055,'DE-PARA'!C:D,2,0)),"NÃO ENCONTRADO")</f>
        <v>Outras Saídas</v>
      </c>
      <c r="L14055" s="50" t="str">
        <f>VLOOKUP(K14055,'Base -Receita-Despesa'!$B:$AS,1,FALSE)</f>
        <v>Outras Saídas</v>
      </c>
    </row>
    <row r="14056" spans="1:12" x14ac:dyDescent="0.3">
      <c r="A14056" s="82" t="str">
        <f t="shared" si="438"/>
        <v>2019</v>
      </c>
      <c r="B14056" s="260" t="s">
        <v>2228</v>
      </c>
      <c r="C14056" s="261" t="s">
        <v>138</v>
      </c>
      <c r="D14056" s="74" t="str">
        <f t="shared" si="439"/>
        <v>jun/2019</v>
      </c>
      <c r="E14056" s="264">
        <v>43633</v>
      </c>
      <c r="F14056" s="260" t="s">
        <v>1261</v>
      </c>
      <c r="G14056" s="260" t="s">
        <v>2229</v>
      </c>
      <c r="H14056" s="265" t="s">
        <v>2250</v>
      </c>
      <c r="I14056" s="265" t="s">
        <v>135</v>
      </c>
      <c r="J14056" s="265">
        <v>-9.5</v>
      </c>
      <c r="K14056" s="83" t="str">
        <f>IFERROR(IFERROR(VLOOKUP(I14056,'DE-PARA'!B:D,3,0),VLOOKUP(I14056,'DE-PARA'!C:D,2,0)),"NÃO ENCONTRADO")</f>
        <v>Outras Saídas</v>
      </c>
      <c r="L14056" s="50" t="str">
        <f>VLOOKUP(K14056,'Base -Receita-Despesa'!$B:$AS,1,FALSE)</f>
        <v>Outras Saídas</v>
      </c>
    </row>
    <row r="14057" spans="1:12" x14ac:dyDescent="0.3">
      <c r="A14057" s="82" t="str">
        <f t="shared" si="438"/>
        <v>2019</v>
      </c>
      <c r="B14057" s="260" t="s">
        <v>2228</v>
      </c>
      <c r="C14057" s="261" t="s">
        <v>138</v>
      </c>
      <c r="D14057" s="74" t="str">
        <f t="shared" si="439"/>
        <v>jun/2019</v>
      </c>
      <c r="E14057" s="264">
        <v>43633</v>
      </c>
      <c r="F14057" s="260" t="s">
        <v>1261</v>
      </c>
      <c r="G14057" s="260" t="s">
        <v>2229</v>
      </c>
      <c r="H14057" s="265" t="s">
        <v>2250</v>
      </c>
      <c r="I14057" s="265" t="s">
        <v>135</v>
      </c>
      <c r="J14057" s="265">
        <v>-9.5</v>
      </c>
      <c r="K14057" s="83" t="str">
        <f>IFERROR(IFERROR(VLOOKUP(I14057,'DE-PARA'!B:D,3,0),VLOOKUP(I14057,'DE-PARA'!C:D,2,0)),"NÃO ENCONTRADO")</f>
        <v>Outras Saídas</v>
      </c>
      <c r="L14057" s="50" t="str">
        <f>VLOOKUP(K14057,'Base -Receita-Despesa'!$B:$AS,1,FALSE)</f>
        <v>Outras Saídas</v>
      </c>
    </row>
    <row r="14058" spans="1:12" x14ac:dyDescent="0.3">
      <c r="A14058" s="82" t="str">
        <f t="shared" ref="A14058:A14121" si="440">IF(K14058="NÃO ENCONTRADO",0,RIGHT(D14058,4))</f>
        <v>2019</v>
      </c>
      <c r="B14058" s="260" t="s">
        <v>2228</v>
      </c>
      <c r="C14058" s="261" t="s">
        <v>138</v>
      </c>
      <c r="D14058" s="74" t="str">
        <f t="shared" si="439"/>
        <v>jun/2019</v>
      </c>
      <c r="E14058" s="264">
        <v>43633</v>
      </c>
      <c r="F14058" s="260" t="s">
        <v>1261</v>
      </c>
      <c r="G14058" s="260" t="s">
        <v>2229</v>
      </c>
      <c r="H14058" s="265" t="s">
        <v>2250</v>
      </c>
      <c r="I14058" s="265" t="s">
        <v>135</v>
      </c>
      <c r="J14058" s="265">
        <v>-9.5</v>
      </c>
      <c r="K14058" s="83" t="str">
        <f>IFERROR(IFERROR(VLOOKUP(I14058,'DE-PARA'!B:D,3,0),VLOOKUP(I14058,'DE-PARA'!C:D,2,0)),"NÃO ENCONTRADO")</f>
        <v>Outras Saídas</v>
      </c>
      <c r="L14058" s="50" t="str">
        <f>VLOOKUP(K14058,'Base -Receita-Despesa'!$B:$AS,1,FALSE)</f>
        <v>Outras Saídas</v>
      </c>
    </row>
    <row r="14059" spans="1:12" x14ac:dyDescent="0.3">
      <c r="A14059" s="82" t="str">
        <f t="shared" si="440"/>
        <v>2019</v>
      </c>
      <c r="B14059" s="260" t="s">
        <v>2228</v>
      </c>
      <c r="C14059" s="261" t="s">
        <v>138</v>
      </c>
      <c r="D14059" s="74" t="str">
        <f t="shared" si="439"/>
        <v>jun/2019</v>
      </c>
      <c r="E14059" s="264">
        <v>43633</v>
      </c>
      <c r="F14059" s="260" t="s">
        <v>1261</v>
      </c>
      <c r="G14059" s="260" t="s">
        <v>2229</v>
      </c>
      <c r="H14059" s="265" t="s">
        <v>2250</v>
      </c>
      <c r="I14059" s="265" t="s">
        <v>135</v>
      </c>
      <c r="J14059" s="265">
        <v>-9.5</v>
      </c>
      <c r="K14059" s="83" t="str">
        <f>IFERROR(IFERROR(VLOOKUP(I14059,'DE-PARA'!B:D,3,0),VLOOKUP(I14059,'DE-PARA'!C:D,2,0)),"NÃO ENCONTRADO")</f>
        <v>Outras Saídas</v>
      </c>
      <c r="L14059" s="50" t="str">
        <f>VLOOKUP(K14059,'Base -Receita-Despesa'!$B:$AS,1,FALSE)</f>
        <v>Outras Saídas</v>
      </c>
    </row>
    <row r="14060" spans="1:12" x14ac:dyDescent="0.3">
      <c r="A14060" s="82" t="str">
        <f t="shared" si="440"/>
        <v>2019</v>
      </c>
      <c r="B14060" s="260" t="s">
        <v>2228</v>
      </c>
      <c r="C14060" s="261" t="s">
        <v>138</v>
      </c>
      <c r="D14060" s="74" t="str">
        <f t="shared" si="439"/>
        <v>jun/2019</v>
      </c>
      <c r="E14060" s="264">
        <v>43633</v>
      </c>
      <c r="F14060" s="260" t="s">
        <v>1261</v>
      </c>
      <c r="G14060" s="260" t="s">
        <v>2229</v>
      </c>
      <c r="H14060" s="265" t="s">
        <v>2250</v>
      </c>
      <c r="I14060" s="265" t="s">
        <v>135</v>
      </c>
      <c r="J14060" s="265">
        <v>-9.5</v>
      </c>
      <c r="K14060" s="83" t="str">
        <f>IFERROR(IFERROR(VLOOKUP(I14060,'DE-PARA'!B:D,3,0),VLOOKUP(I14060,'DE-PARA'!C:D,2,0)),"NÃO ENCONTRADO")</f>
        <v>Outras Saídas</v>
      </c>
      <c r="L14060" s="50" t="str">
        <f>VLOOKUP(K14060,'Base -Receita-Despesa'!$B:$AS,1,FALSE)</f>
        <v>Outras Saídas</v>
      </c>
    </row>
    <row r="14061" spans="1:12" x14ac:dyDescent="0.3">
      <c r="A14061" s="82" t="str">
        <f t="shared" si="440"/>
        <v>2019</v>
      </c>
      <c r="B14061" s="260" t="s">
        <v>2228</v>
      </c>
      <c r="C14061" s="261" t="s">
        <v>138</v>
      </c>
      <c r="D14061" s="74" t="str">
        <f t="shared" si="439"/>
        <v>jun/2019</v>
      </c>
      <c r="E14061" s="264">
        <v>43633</v>
      </c>
      <c r="F14061" s="260">
        <v>39899</v>
      </c>
      <c r="G14061" s="260" t="s">
        <v>2229</v>
      </c>
      <c r="H14061" s="265" t="s">
        <v>4409</v>
      </c>
      <c r="I14061" s="265" t="s">
        <v>2182</v>
      </c>
      <c r="J14061" s="266">
        <v>-1260</v>
      </c>
      <c r="K14061" s="83" t="str">
        <f>IFERROR(IFERROR(VLOOKUP(I14061,'DE-PARA'!B:D,3,0),VLOOKUP(I14061,'DE-PARA'!C:D,2,0)),"NÃO ENCONTRADO")</f>
        <v>Materiais</v>
      </c>
      <c r="L14061" s="50" t="str">
        <f>VLOOKUP(K14061,'Base -Receita-Despesa'!$B:$AS,1,FALSE)</f>
        <v>Materiais</v>
      </c>
    </row>
    <row r="14062" spans="1:12" x14ac:dyDescent="0.3">
      <c r="A14062" s="82" t="str">
        <f t="shared" si="440"/>
        <v>2019</v>
      </c>
      <c r="B14062" s="260" t="s">
        <v>2228</v>
      </c>
      <c r="C14062" s="261" t="s">
        <v>138</v>
      </c>
      <c r="D14062" s="74" t="str">
        <f t="shared" si="439"/>
        <v>jun/2019</v>
      </c>
      <c r="E14062" s="264">
        <v>43633</v>
      </c>
      <c r="F14062" s="260">
        <v>1973</v>
      </c>
      <c r="G14062" s="260" t="s">
        <v>2229</v>
      </c>
      <c r="H14062" s="265" t="s">
        <v>4464</v>
      </c>
      <c r="I14062" s="265" t="s">
        <v>118</v>
      </c>
      <c r="J14062" s="266">
        <v>-116447.11</v>
      </c>
      <c r="K14062" s="83" t="str">
        <f>IFERROR(IFERROR(VLOOKUP(I14062,'DE-PARA'!B:D,3,0),VLOOKUP(I14062,'DE-PARA'!C:D,2,0)),"NÃO ENCONTRADO")</f>
        <v>Serviços</v>
      </c>
      <c r="L14062" s="50" t="str">
        <f>VLOOKUP(K14062,'Base -Receita-Despesa'!$B:$AS,1,FALSE)</f>
        <v>Serviços</v>
      </c>
    </row>
    <row r="14063" spans="1:12" x14ac:dyDescent="0.3">
      <c r="A14063" s="82" t="str">
        <f t="shared" si="440"/>
        <v>2019</v>
      </c>
      <c r="B14063" s="260" t="s">
        <v>2228</v>
      </c>
      <c r="C14063" s="261" t="s">
        <v>138</v>
      </c>
      <c r="D14063" s="74" t="str">
        <f t="shared" si="439"/>
        <v>jun/2019</v>
      </c>
      <c r="E14063" s="264">
        <v>43633</v>
      </c>
      <c r="F14063" s="260">
        <v>5691</v>
      </c>
      <c r="G14063" s="260" t="s">
        <v>2229</v>
      </c>
      <c r="H14063" s="265" t="s">
        <v>2349</v>
      </c>
      <c r="I14063" s="265" t="s">
        <v>181</v>
      </c>
      <c r="J14063" s="266">
        <v>-13660.25</v>
      </c>
      <c r="K14063" s="83" t="str">
        <f>IFERROR(IFERROR(VLOOKUP(I14063,'DE-PARA'!B:D,3,0),VLOOKUP(I14063,'DE-PARA'!C:D,2,0)),"NÃO ENCONTRADO")</f>
        <v>Serviços</v>
      </c>
      <c r="L14063" s="50" t="str">
        <f>VLOOKUP(K14063,'Base -Receita-Despesa'!$B:$AS,1,FALSE)</f>
        <v>Serviços</v>
      </c>
    </row>
    <row r="14064" spans="1:12" x14ac:dyDescent="0.3">
      <c r="A14064" s="82" t="str">
        <f t="shared" si="440"/>
        <v>2019</v>
      </c>
      <c r="B14064" s="260" t="s">
        <v>2228</v>
      </c>
      <c r="C14064" s="261" t="s">
        <v>138</v>
      </c>
      <c r="D14064" s="74" t="str">
        <f t="shared" si="439"/>
        <v>jun/2019</v>
      </c>
      <c r="E14064" s="264">
        <v>43633</v>
      </c>
      <c r="F14064" s="260">
        <v>5690</v>
      </c>
      <c r="G14064" s="260" t="s">
        <v>2229</v>
      </c>
      <c r="H14064" s="265" t="s">
        <v>2349</v>
      </c>
      <c r="I14064" s="265" t="s">
        <v>181</v>
      </c>
      <c r="J14064" s="266">
        <v>-20085.2</v>
      </c>
      <c r="K14064" s="83" t="str">
        <f>IFERROR(IFERROR(VLOOKUP(I14064,'DE-PARA'!B:D,3,0),VLOOKUP(I14064,'DE-PARA'!C:D,2,0)),"NÃO ENCONTRADO")</f>
        <v>Serviços</v>
      </c>
      <c r="L14064" s="50" t="str">
        <f>VLOOKUP(K14064,'Base -Receita-Despesa'!$B:$AS,1,FALSE)</f>
        <v>Serviços</v>
      </c>
    </row>
    <row r="14065" spans="1:12" x14ac:dyDescent="0.3">
      <c r="A14065" s="82" t="str">
        <f t="shared" si="440"/>
        <v>2019</v>
      </c>
      <c r="B14065" s="260" t="s">
        <v>2228</v>
      </c>
      <c r="C14065" s="261" t="s">
        <v>138</v>
      </c>
      <c r="D14065" s="74" t="str">
        <f t="shared" si="439"/>
        <v>jun/2019</v>
      </c>
      <c r="E14065" s="264">
        <v>43633</v>
      </c>
      <c r="F14065" s="260">
        <v>2359104</v>
      </c>
      <c r="G14065" s="260" t="s">
        <v>4584</v>
      </c>
      <c r="H14065" s="265" t="s">
        <v>2392</v>
      </c>
      <c r="I14065" s="265" t="s">
        <v>145</v>
      </c>
      <c r="J14065" s="266">
        <v>-6920.21</v>
      </c>
      <c r="K14065" s="83" t="str">
        <f>IFERROR(IFERROR(VLOOKUP(I14065,'DE-PARA'!B:D,3,0),VLOOKUP(I14065,'DE-PARA'!C:D,2,0)),"NÃO ENCONTRADO")</f>
        <v>Serviços</v>
      </c>
      <c r="L14065" s="50" t="str">
        <f>VLOOKUP(K14065,'Base -Receita-Despesa'!$B:$AS,1,FALSE)</f>
        <v>Serviços</v>
      </c>
    </row>
    <row r="14066" spans="1:12" x14ac:dyDescent="0.3">
      <c r="A14066" s="82" t="str">
        <f t="shared" si="440"/>
        <v>2019</v>
      </c>
      <c r="B14066" s="260" t="s">
        <v>2228</v>
      </c>
      <c r="C14066" s="261" t="s">
        <v>138</v>
      </c>
      <c r="D14066" s="74" t="str">
        <f t="shared" si="439"/>
        <v>jun/2019</v>
      </c>
      <c r="E14066" s="264">
        <v>43633</v>
      </c>
      <c r="F14066" s="260">
        <v>2359104</v>
      </c>
      <c r="G14066" s="260" t="s">
        <v>4585</v>
      </c>
      <c r="H14066" s="265" t="s">
        <v>2392</v>
      </c>
      <c r="I14066" s="265" t="s">
        <v>145</v>
      </c>
      <c r="J14066" s="266">
        <v>-6920.21</v>
      </c>
      <c r="K14066" s="83" t="str">
        <f>IFERROR(IFERROR(VLOOKUP(I14066,'DE-PARA'!B:D,3,0),VLOOKUP(I14066,'DE-PARA'!C:D,2,0)),"NÃO ENCONTRADO")</f>
        <v>Serviços</v>
      </c>
      <c r="L14066" s="50" t="str">
        <f>VLOOKUP(K14066,'Base -Receita-Despesa'!$B:$AS,1,FALSE)</f>
        <v>Serviços</v>
      </c>
    </row>
    <row r="14067" spans="1:12" x14ac:dyDescent="0.3">
      <c r="A14067" s="82" t="str">
        <f t="shared" si="440"/>
        <v>2019</v>
      </c>
      <c r="B14067" s="260" t="s">
        <v>2228</v>
      </c>
      <c r="C14067" s="261" t="s">
        <v>138</v>
      </c>
      <c r="D14067" s="74" t="str">
        <f t="shared" si="439"/>
        <v>jun/2019</v>
      </c>
      <c r="E14067" s="264">
        <v>43633</v>
      </c>
      <c r="F14067" s="260">
        <v>47</v>
      </c>
      <c r="G14067" s="260" t="s">
        <v>4586</v>
      </c>
      <c r="H14067" s="265" t="s">
        <v>2351</v>
      </c>
      <c r="I14067" s="270" t="s">
        <v>145</v>
      </c>
      <c r="J14067" s="266">
        <v>-21980</v>
      </c>
      <c r="K14067" s="83" t="str">
        <f>IFERROR(IFERROR(VLOOKUP(I14067,'DE-PARA'!B:D,3,0),VLOOKUP(I14067,'DE-PARA'!C:D,2,0)),"NÃO ENCONTRADO")</f>
        <v>Serviços</v>
      </c>
      <c r="L14067" s="50" t="str">
        <f>VLOOKUP(K14067,'Base -Receita-Despesa'!$B:$AS,1,FALSE)</f>
        <v>Serviços</v>
      </c>
    </row>
    <row r="14068" spans="1:12" x14ac:dyDescent="0.3">
      <c r="A14068" s="82" t="str">
        <f t="shared" si="440"/>
        <v>2019</v>
      </c>
      <c r="B14068" s="260" t="s">
        <v>2228</v>
      </c>
      <c r="C14068" s="261" t="s">
        <v>138</v>
      </c>
      <c r="D14068" s="74" t="str">
        <f t="shared" si="439"/>
        <v>jun/2019</v>
      </c>
      <c r="E14068" s="264">
        <v>43634</v>
      </c>
      <c r="F14068" s="260">
        <v>4011</v>
      </c>
      <c r="G14068" s="262" t="s">
        <v>2229</v>
      </c>
      <c r="H14068" s="265" t="s">
        <v>2231</v>
      </c>
      <c r="I14068" s="265" t="s">
        <v>2185</v>
      </c>
      <c r="J14068" s="266">
        <v>-3831.03</v>
      </c>
      <c r="K14068" s="83" t="str">
        <f>IFERROR(IFERROR(VLOOKUP(I14068,'DE-PARA'!B:D,3,0),VLOOKUP(I14068,'DE-PARA'!C:D,2,0)),"NÃO ENCONTRADO")</f>
        <v>Materiais</v>
      </c>
      <c r="L14068" s="50" t="str">
        <f>VLOOKUP(K14068,'Base -Receita-Despesa'!$B:$AS,1,FALSE)</f>
        <v>Materiais</v>
      </c>
    </row>
    <row r="14069" spans="1:12" x14ac:dyDescent="0.3">
      <c r="A14069" s="82" t="str">
        <f t="shared" si="440"/>
        <v>2019</v>
      </c>
      <c r="B14069" s="260" t="s">
        <v>2228</v>
      </c>
      <c r="C14069" s="261" t="s">
        <v>138</v>
      </c>
      <c r="D14069" s="74" t="str">
        <f t="shared" si="439"/>
        <v>jun/2019</v>
      </c>
      <c r="E14069" s="264">
        <v>43634</v>
      </c>
      <c r="F14069" s="260">
        <v>3213</v>
      </c>
      <c r="G14069" s="262" t="s">
        <v>2229</v>
      </c>
      <c r="H14069" s="265" t="s">
        <v>2231</v>
      </c>
      <c r="I14069" s="265" t="s">
        <v>2185</v>
      </c>
      <c r="J14069" s="266">
        <v>-1663.29</v>
      </c>
      <c r="K14069" s="83" t="str">
        <f>IFERROR(IFERROR(VLOOKUP(I14069,'DE-PARA'!B:D,3,0),VLOOKUP(I14069,'DE-PARA'!C:D,2,0)),"NÃO ENCONTRADO")</f>
        <v>Materiais</v>
      </c>
      <c r="L14069" s="50" t="str">
        <f>VLOOKUP(K14069,'Base -Receita-Despesa'!$B:$AS,1,FALSE)</f>
        <v>Materiais</v>
      </c>
    </row>
    <row r="14070" spans="1:12" x14ac:dyDescent="0.3">
      <c r="A14070" s="82" t="str">
        <f t="shared" si="440"/>
        <v>2019</v>
      </c>
      <c r="B14070" s="260" t="s">
        <v>2228</v>
      </c>
      <c r="C14070" s="261" t="s">
        <v>138</v>
      </c>
      <c r="D14070" s="74" t="str">
        <f t="shared" si="439"/>
        <v>jun/2019</v>
      </c>
      <c r="E14070" s="264">
        <v>43634</v>
      </c>
      <c r="F14070" s="260">
        <v>4028</v>
      </c>
      <c r="G14070" s="262" t="s">
        <v>2229</v>
      </c>
      <c r="H14070" s="265" t="s">
        <v>2231</v>
      </c>
      <c r="I14070" s="265" t="s">
        <v>2185</v>
      </c>
      <c r="J14070" s="266">
        <v>-3630.46</v>
      </c>
      <c r="K14070" s="83" t="str">
        <f>IFERROR(IFERROR(VLOOKUP(I14070,'DE-PARA'!B:D,3,0),VLOOKUP(I14070,'DE-PARA'!C:D,2,0)),"NÃO ENCONTRADO")</f>
        <v>Materiais</v>
      </c>
      <c r="L14070" s="50" t="str">
        <f>VLOOKUP(K14070,'Base -Receita-Despesa'!$B:$AS,1,FALSE)</f>
        <v>Materiais</v>
      </c>
    </row>
    <row r="14071" spans="1:12" x14ac:dyDescent="0.3">
      <c r="A14071" s="82" t="str">
        <f t="shared" si="440"/>
        <v>2019</v>
      </c>
      <c r="B14071" s="260" t="s">
        <v>2228</v>
      </c>
      <c r="C14071" s="261" t="s">
        <v>138</v>
      </c>
      <c r="D14071" s="74" t="str">
        <f t="shared" si="439"/>
        <v>jun/2019</v>
      </c>
      <c r="E14071" s="264">
        <v>43634</v>
      </c>
      <c r="F14071" s="260">
        <v>39338</v>
      </c>
      <c r="G14071" s="262" t="s">
        <v>2229</v>
      </c>
      <c r="H14071" s="265" t="s">
        <v>2231</v>
      </c>
      <c r="I14071" s="265" t="s">
        <v>2185</v>
      </c>
      <c r="J14071" s="265">
        <v>-950</v>
      </c>
      <c r="K14071" s="83" t="str">
        <f>IFERROR(IFERROR(VLOOKUP(I14071,'DE-PARA'!B:D,3,0),VLOOKUP(I14071,'DE-PARA'!C:D,2,0)),"NÃO ENCONTRADO")</f>
        <v>Materiais</v>
      </c>
      <c r="L14071" s="50" t="str">
        <f>VLOOKUP(K14071,'Base -Receita-Despesa'!$B:$AS,1,FALSE)</f>
        <v>Materiais</v>
      </c>
    </row>
    <row r="14072" spans="1:12" x14ac:dyDescent="0.3">
      <c r="A14072" s="82" t="str">
        <f t="shared" si="440"/>
        <v>2019</v>
      </c>
      <c r="B14072" s="260" t="s">
        <v>2228</v>
      </c>
      <c r="C14072" s="261" t="s">
        <v>138</v>
      </c>
      <c r="D14072" s="74" t="str">
        <f t="shared" si="439"/>
        <v>jun/2019</v>
      </c>
      <c r="E14072" s="264">
        <v>43634</v>
      </c>
      <c r="F14072" s="260">
        <v>2288824</v>
      </c>
      <c r="G14072" s="260" t="s">
        <v>2229</v>
      </c>
      <c r="H14072" s="265" t="s">
        <v>2684</v>
      </c>
      <c r="I14072" s="265" t="s">
        <v>145</v>
      </c>
      <c r="J14072" s="266">
        <v>-4425.05</v>
      </c>
      <c r="K14072" s="83" t="str">
        <f>IFERROR(IFERROR(VLOOKUP(I14072,'DE-PARA'!B:D,3,0),VLOOKUP(I14072,'DE-PARA'!C:D,2,0)),"NÃO ENCONTRADO")</f>
        <v>Serviços</v>
      </c>
      <c r="L14072" s="50" t="str">
        <f>VLOOKUP(K14072,'Base -Receita-Despesa'!$B:$AS,1,FALSE)</f>
        <v>Serviços</v>
      </c>
    </row>
    <row r="14073" spans="1:12" x14ac:dyDescent="0.3">
      <c r="A14073" s="82" t="str">
        <f t="shared" si="440"/>
        <v>2019</v>
      </c>
      <c r="B14073" s="260" t="s">
        <v>2228</v>
      </c>
      <c r="C14073" s="261" t="s">
        <v>138</v>
      </c>
      <c r="D14073" s="74" t="str">
        <f t="shared" si="439"/>
        <v>jun/2019</v>
      </c>
      <c r="E14073" s="264">
        <v>43634</v>
      </c>
      <c r="F14073" s="260">
        <v>2288824</v>
      </c>
      <c r="G14073" s="260" t="s">
        <v>2229</v>
      </c>
      <c r="H14073" s="265" t="s">
        <v>2684</v>
      </c>
      <c r="I14073" s="265" t="s">
        <v>145</v>
      </c>
      <c r="J14073" s="265">
        <v>-113.98</v>
      </c>
      <c r="K14073" s="83" t="str">
        <f>IFERROR(IFERROR(VLOOKUP(I14073,'DE-PARA'!B:D,3,0),VLOOKUP(I14073,'DE-PARA'!C:D,2,0)),"NÃO ENCONTRADO")</f>
        <v>Serviços</v>
      </c>
      <c r="L14073" s="50" t="str">
        <f>VLOOKUP(K14073,'Base -Receita-Despesa'!$B:$AS,1,FALSE)</f>
        <v>Serviços</v>
      </c>
    </row>
    <row r="14074" spans="1:12" x14ac:dyDescent="0.3">
      <c r="A14074" s="82" t="str">
        <f t="shared" si="440"/>
        <v>2019</v>
      </c>
      <c r="B14074" s="260" t="s">
        <v>2228</v>
      </c>
      <c r="C14074" s="261" t="s">
        <v>138</v>
      </c>
      <c r="D14074" s="74" t="str">
        <f t="shared" si="439"/>
        <v>jun/2019</v>
      </c>
      <c r="E14074" s="264">
        <v>43634</v>
      </c>
      <c r="F14074" s="260">
        <v>961</v>
      </c>
      <c r="G14074" s="260" t="s">
        <v>2229</v>
      </c>
      <c r="H14074" s="265" t="s">
        <v>1106</v>
      </c>
      <c r="I14074" s="265" t="s">
        <v>526</v>
      </c>
      <c r="J14074" s="266">
        <v>-15000</v>
      </c>
      <c r="K14074" s="83" t="str">
        <f>IFERROR(IFERROR(VLOOKUP(I14074,'DE-PARA'!B:D,3,0),VLOOKUP(I14074,'DE-PARA'!C:D,2,0)),"NÃO ENCONTRADO")</f>
        <v>Serviços</v>
      </c>
      <c r="L14074" s="50" t="str">
        <f>VLOOKUP(K14074,'Base -Receita-Despesa'!$B:$AS,1,FALSE)</f>
        <v>Serviços</v>
      </c>
    </row>
    <row r="14075" spans="1:12" x14ac:dyDescent="0.3">
      <c r="A14075" s="82" t="str">
        <f t="shared" si="440"/>
        <v>2019</v>
      </c>
      <c r="B14075" s="260" t="s">
        <v>2228</v>
      </c>
      <c r="C14075" s="261" t="s">
        <v>138</v>
      </c>
      <c r="D14075" s="74" t="str">
        <f t="shared" si="439"/>
        <v>jun/2019</v>
      </c>
      <c r="E14075" s="264">
        <v>43634</v>
      </c>
      <c r="F14075" s="260" t="s">
        <v>4587</v>
      </c>
      <c r="G14075" s="260" t="s">
        <v>2229</v>
      </c>
      <c r="H14075" s="265" t="s">
        <v>4588</v>
      </c>
      <c r="I14075" s="265" t="s">
        <v>2214</v>
      </c>
      <c r="J14075" s="266">
        <v>-16793.38</v>
      </c>
      <c r="K14075" s="83" t="str">
        <f>IFERROR(IFERROR(VLOOKUP(I14075,'DE-PARA'!B:D,3,0),VLOOKUP(I14075,'DE-PARA'!C:D,2,0)),"NÃO ENCONTRADO")</f>
        <v>Outras Saídas</v>
      </c>
      <c r="L14075" s="50" t="str">
        <f>VLOOKUP(K14075,'Base -Receita-Despesa'!$B:$AS,1,FALSE)</f>
        <v>Outras Saídas</v>
      </c>
    </row>
    <row r="14076" spans="1:12" x14ac:dyDescent="0.3">
      <c r="A14076" s="82" t="str">
        <f t="shared" si="440"/>
        <v>2019</v>
      </c>
      <c r="B14076" s="260" t="s">
        <v>2228</v>
      </c>
      <c r="C14076" s="261" t="s">
        <v>138</v>
      </c>
      <c r="D14076" s="74" t="str">
        <f t="shared" si="439"/>
        <v>jun/2019</v>
      </c>
      <c r="E14076" s="264">
        <v>43634</v>
      </c>
      <c r="F14076" s="260">
        <v>22090</v>
      </c>
      <c r="G14076" s="260" t="s">
        <v>2229</v>
      </c>
      <c r="H14076" s="268" t="s">
        <v>4402</v>
      </c>
      <c r="I14076" s="265" t="s">
        <v>2183</v>
      </c>
      <c r="J14076" s="265">
        <v>-611.48</v>
      </c>
      <c r="K14076" s="83" t="str">
        <f>IFERROR(IFERROR(VLOOKUP(I14076,'DE-PARA'!B:D,3,0),VLOOKUP(I14076,'DE-PARA'!C:D,2,0)),"NÃO ENCONTRADO")</f>
        <v>Materiais</v>
      </c>
      <c r="L14076" s="50" t="str">
        <f>VLOOKUP(K14076,'Base -Receita-Despesa'!$B:$AS,1,FALSE)</f>
        <v>Materiais</v>
      </c>
    </row>
    <row r="14077" spans="1:12" x14ac:dyDescent="0.3">
      <c r="A14077" s="82" t="str">
        <f t="shared" si="440"/>
        <v>2019</v>
      </c>
      <c r="B14077" s="260" t="s">
        <v>2228</v>
      </c>
      <c r="C14077" s="261" t="s">
        <v>138</v>
      </c>
      <c r="D14077" s="74" t="str">
        <f t="shared" si="439"/>
        <v>jun/2019</v>
      </c>
      <c r="E14077" s="264">
        <v>43634</v>
      </c>
      <c r="F14077" s="260">
        <v>22090</v>
      </c>
      <c r="G14077" s="260" t="s">
        <v>2229</v>
      </c>
      <c r="H14077" s="265" t="s">
        <v>4402</v>
      </c>
      <c r="I14077" s="265" t="s">
        <v>562</v>
      </c>
      <c r="J14077" s="265">
        <v>-16.63</v>
      </c>
      <c r="K14077" s="83" t="str">
        <f>IFERROR(IFERROR(VLOOKUP(I14077,'DE-PARA'!B:D,3,0),VLOOKUP(I14077,'DE-PARA'!C:D,2,0)),"NÃO ENCONTRADO")</f>
        <v>Outras Saídas</v>
      </c>
      <c r="L14077" s="50" t="str">
        <f>VLOOKUP(K14077,'Base -Receita-Despesa'!$B:$AS,1,FALSE)</f>
        <v>Outras Saídas</v>
      </c>
    </row>
    <row r="14078" spans="1:12" x14ac:dyDescent="0.3">
      <c r="A14078" s="82" t="str">
        <f t="shared" si="440"/>
        <v>2019</v>
      </c>
      <c r="B14078" s="260" t="s">
        <v>2228</v>
      </c>
      <c r="C14078" s="261" t="s">
        <v>138</v>
      </c>
      <c r="D14078" s="74" t="str">
        <f t="shared" si="439"/>
        <v>jun/2019</v>
      </c>
      <c r="E14078" s="264">
        <v>43634</v>
      </c>
      <c r="F14078" s="260">
        <v>643</v>
      </c>
      <c r="G14078" s="260" t="s">
        <v>2229</v>
      </c>
      <c r="H14078" s="265" t="s">
        <v>4589</v>
      </c>
      <c r="I14078" s="265" t="s">
        <v>2209</v>
      </c>
      <c r="J14078" s="266">
        <v>-3910.26</v>
      </c>
      <c r="K14078" s="83" t="str">
        <f>IFERROR(IFERROR(VLOOKUP(I14078,'DE-PARA'!B:D,3,0),VLOOKUP(I14078,'DE-PARA'!C:D,2,0)),"NÃO ENCONTRADO")</f>
        <v>Despesas com Viagens</v>
      </c>
      <c r="L14078" s="50" t="str">
        <f>VLOOKUP(K14078,'Base -Receita-Despesa'!$B:$AS,1,FALSE)</f>
        <v>Despesas com Viagens</v>
      </c>
    </row>
    <row r="14079" spans="1:12" x14ac:dyDescent="0.3">
      <c r="A14079" s="82" t="str">
        <f t="shared" si="440"/>
        <v>2019</v>
      </c>
      <c r="B14079" s="260" t="s">
        <v>2228</v>
      </c>
      <c r="C14079" s="261" t="s">
        <v>138</v>
      </c>
      <c r="D14079" s="74" t="str">
        <f t="shared" si="439"/>
        <v>jun/2019</v>
      </c>
      <c r="E14079" s="264">
        <v>43634</v>
      </c>
      <c r="F14079" s="260" t="s">
        <v>4423</v>
      </c>
      <c r="G14079" s="260" t="s">
        <v>2229</v>
      </c>
      <c r="H14079" s="265" t="s">
        <v>3357</v>
      </c>
      <c r="I14079" s="265" t="s">
        <v>540</v>
      </c>
      <c r="J14079" s="265">
        <v>-74.52</v>
      </c>
      <c r="K14079" s="83" t="str">
        <f>IFERROR(IFERROR(VLOOKUP(I14079,'DE-PARA'!B:D,3,0),VLOOKUP(I14079,'DE-PARA'!C:D,2,0)),"NÃO ENCONTRADO")</f>
        <v>Tributos, Taxas e Contribuições</v>
      </c>
      <c r="L14079" s="50" t="str">
        <f>VLOOKUP(K14079,'Base -Receita-Despesa'!$B:$AS,1,FALSE)</f>
        <v>Tributos, Taxas e Contribuições</v>
      </c>
    </row>
    <row r="14080" spans="1:12" x14ac:dyDescent="0.3">
      <c r="A14080" s="82" t="str">
        <f t="shared" si="440"/>
        <v>2019</v>
      </c>
      <c r="B14080" s="260" t="s">
        <v>2228</v>
      </c>
      <c r="C14080" s="261" t="s">
        <v>138</v>
      </c>
      <c r="D14080" s="74" t="str">
        <f t="shared" si="439"/>
        <v>jun/2019</v>
      </c>
      <c r="E14080" s="264">
        <v>43634</v>
      </c>
      <c r="F14080" s="260" t="s">
        <v>4412</v>
      </c>
      <c r="G14080" s="260" t="s">
        <v>2229</v>
      </c>
      <c r="H14080" s="265" t="s">
        <v>3121</v>
      </c>
      <c r="I14080" s="265" t="s">
        <v>130</v>
      </c>
      <c r="J14080" s="266">
        <v>-2416.23</v>
      </c>
      <c r="K14080" s="83" t="str">
        <f>IFERROR(IFERROR(VLOOKUP(I14080,'DE-PARA'!B:D,3,0),VLOOKUP(I14080,'DE-PARA'!C:D,2,0)),"NÃO ENCONTRADO")</f>
        <v>Rescisões Trabalhistas</v>
      </c>
      <c r="L14080" s="50" t="str">
        <f>VLOOKUP(K14080,'Base -Receita-Despesa'!$B:$AS,1,FALSE)</f>
        <v>Rescisões Trabalhistas</v>
      </c>
    </row>
    <row r="14081" spans="1:12" x14ac:dyDescent="0.3">
      <c r="A14081" s="82" t="str">
        <f t="shared" si="440"/>
        <v>2019</v>
      </c>
      <c r="B14081" s="260" t="s">
        <v>2228</v>
      </c>
      <c r="C14081" s="261" t="s">
        <v>138</v>
      </c>
      <c r="D14081" s="74" t="str">
        <f t="shared" si="439"/>
        <v>jun/2019</v>
      </c>
      <c r="E14081" s="264">
        <v>43634</v>
      </c>
      <c r="F14081" s="260" t="s">
        <v>3376</v>
      </c>
      <c r="G14081" s="260" t="s">
        <v>2229</v>
      </c>
      <c r="H14081" s="265" t="s">
        <v>3121</v>
      </c>
      <c r="I14081" s="265" t="s">
        <v>130</v>
      </c>
      <c r="J14081" s="266">
        <v>-5001.03</v>
      </c>
      <c r="K14081" s="83" t="str">
        <f>IFERROR(IFERROR(VLOOKUP(I14081,'DE-PARA'!B:D,3,0),VLOOKUP(I14081,'DE-PARA'!C:D,2,0)),"NÃO ENCONTRADO")</f>
        <v>Rescisões Trabalhistas</v>
      </c>
      <c r="L14081" s="50" t="str">
        <f>VLOOKUP(K14081,'Base -Receita-Despesa'!$B:$AS,1,FALSE)</f>
        <v>Rescisões Trabalhistas</v>
      </c>
    </row>
    <row r="14082" spans="1:12" x14ac:dyDescent="0.3">
      <c r="A14082" s="82" t="str">
        <f t="shared" si="440"/>
        <v>2019</v>
      </c>
      <c r="B14082" s="260" t="s">
        <v>2228</v>
      </c>
      <c r="C14082" s="261" t="s">
        <v>138</v>
      </c>
      <c r="D14082" s="74" t="str">
        <f t="shared" si="439"/>
        <v>jun/2019</v>
      </c>
      <c r="E14082" s="264">
        <v>43634</v>
      </c>
      <c r="F14082" s="260" t="s">
        <v>1621</v>
      </c>
      <c r="G14082" s="260" t="s">
        <v>2229</v>
      </c>
      <c r="H14082" s="265" t="s">
        <v>4590</v>
      </c>
      <c r="I14082" s="265" t="s">
        <v>195</v>
      </c>
      <c r="J14082" s="266">
        <v>-139686.51999999999</v>
      </c>
      <c r="K14082" s="83" t="str">
        <f>IFERROR(IFERROR(VLOOKUP(I14082,'DE-PARA'!B:D,3,0),VLOOKUP(I14082,'DE-PARA'!C:D,2,0)),"NÃO ENCONTRADO")</f>
        <v>Encargos sobre Folha de Pagamento</v>
      </c>
      <c r="L14082" s="50" t="str">
        <f>VLOOKUP(K14082,'Base -Receita-Despesa'!$B:$AS,1,FALSE)</f>
        <v>Encargos sobre Folha de Pagamento</v>
      </c>
    </row>
    <row r="14083" spans="1:12" x14ac:dyDescent="0.3">
      <c r="A14083" s="82" t="str">
        <f t="shared" si="440"/>
        <v>2019</v>
      </c>
      <c r="B14083" s="260" t="s">
        <v>2228</v>
      </c>
      <c r="C14083" s="261" t="s">
        <v>138</v>
      </c>
      <c r="D14083" s="74" t="str">
        <f t="shared" si="439"/>
        <v>jun/2019</v>
      </c>
      <c r="E14083" s="264">
        <v>43634</v>
      </c>
      <c r="F14083" s="260">
        <v>14227</v>
      </c>
      <c r="G14083" s="260" t="s">
        <v>2229</v>
      </c>
      <c r="H14083" s="265" t="s">
        <v>4591</v>
      </c>
      <c r="I14083" s="265" t="s">
        <v>151</v>
      </c>
      <c r="J14083" s="265">
        <v>-399</v>
      </c>
      <c r="K14083" s="83" t="str">
        <f>IFERROR(IFERROR(VLOOKUP(I14083,'DE-PARA'!B:D,3,0),VLOOKUP(I14083,'DE-PARA'!C:D,2,0)),"NÃO ENCONTRADO")</f>
        <v>Concessionárias (água, luz e telefone)</v>
      </c>
      <c r="L14083" s="50" t="str">
        <f>VLOOKUP(K14083,'Base -Receita-Despesa'!$B:$AS,1,FALSE)</f>
        <v>Concessionárias (água, luz e telefone)</v>
      </c>
    </row>
    <row r="14084" spans="1:12" x14ac:dyDescent="0.3">
      <c r="A14084" s="82" t="str">
        <f t="shared" si="440"/>
        <v>2019</v>
      </c>
      <c r="B14084" s="260" t="s">
        <v>2228</v>
      </c>
      <c r="C14084" s="261" t="s">
        <v>138</v>
      </c>
      <c r="D14084" s="74" t="str">
        <f t="shared" ref="D14084:D14143" si="441">TEXT(E14084,"mmm/aaaa")</f>
        <v>jun/2019</v>
      </c>
      <c r="E14084" s="264">
        <v>43634</v>
      </c>
      <c r="F14084" s="260">
        <v>14227</v>
      </c>
      <c r="G14084" s="260" t="s">
        <v>2229</v>
      </c>
      <c r="H14084" s="265" t="s">
        <v>4591</v>
      </c>
      <c r="I14084" s="265" t="s">
        <v>562</v>
      </c>
      <c r="J14084" s="265">
        <v>-55.86</v>
      </c>
      <c r="K14084" s="83" t="str">
        <f>IFERROR(IFERROR(VLOOKUP(I14084,'DE-PARA'!B:D,3,0),VLOOKUP(I14084,'DE-PARA'!C:D,2,0)),"NÃO ENCONTRADO")</f>
        <v>Outras Saídas</v>
      </c>
      <c r="L14084" s="50" t="str">
        <f>VLOOKUP(K14084,'Base -Receita-Despesa'!$B:$AS,1,FALSE)</f>
        <v>Outras Saídas</v>
      </c>
    </row>
    <row r="14085" spans="1:12" x14ac:dyDescent="0.3">
      <c r="A14085" s="82" t="str">
        <f t="shared" si="440"/>
        <v>2019</v>
      </c>
      <c r="B14085" s="260" t="s">
        <v>2228</v>
      </c>
      <c r="C14085" s="261" t="s">
        <v>138</v>
      </c>
      <c r="D14085" s="74" t="str">
        <f t="shared" si="441"/>
        <v>jun/2019</v>
      </c>
      <c r="E14085" s="264">
        <v>43634</v>
      </c>
      <c r="F14085" s="260" t="s">
        <v>4412</v>
      </c>
      <c r="G14085" s="260" t="s">
        <v>2229</v>
      </c>
      <c r="H14085" s="265" t="s">
        <v>4592</v>
      </c>
      <c r="I14085" s="265" t="s">
        <v>130</v>
      </c>
      <c r="J14085" s="266">
        <v>-4037.61</v>
      </c>
      <c r="K14085" s="83" t="str">
        <f>IFERROR(IFERROR(VLOOKUP(I14085,'DE-PARA'!B:D,3,0),VLOOKUP(I14085,'DE-PARA'!C:D,2,0)),"NÃO ENCONTRADO")</f>
        <v>Rescisões Trabalhistas</v>
      </c>
      <c r="L14085" s="50" t="str">
        <f>VLOOKUP(K14085,'Base -Receita-Despesa'!$B:$AS,1,FALSE)</f>
        <v>Rescisões Trabalhistas</v>
      </c>
    </row>
    <row r="14086" spans="1:12" x14ac:dyDescent="0.3">
      <c r="A14086" s="82" t="str">
        <f t="shared" si="440"/>
        <v>2019</v>
      </c>
      <c r="B14086" s="260" t="s">
        <v>2228</v>
      </c>
      <c r="C14086" s="261" t="s">
        <v>138</v>
      </c>
      <c r="D14086" s="74" t="str">
        <f t="shared" si="441"/>
        <v>jun/2019</v>
      </c>
      <c r="E14086" s="264">
        <v>43634</v>
      </c>
      <c r="F14086" s="260" t="s">
        <v>3376</v>
      </c>
      <c r="G14086" s="260" t="s">
        <v>2229</v>
      </c>
      <c r="H14086" s="265" t="s">
        <v>4592</v>
      </c>
      <c r="I14086" s="265" t="s">
        <v>130</v>
      </c>
      <c r="J14086" s="266">
        <v>-6314.68</v>
      </c>
      <c r="K14086" s="83" t="str">
        <f>IFERROR(IFERROR(VLOOKUP(I14086,'DE-PARA'!B:D,3,0),VLOOKUP(I14086,'DE-PARA'!C:D,2,0)),"NÃO ENCONTRADO")</f>
        <v>Rescisões Trabalhistas</v>
      </c>
      <c r="L14086" s="50" t="str">
        <f>VLOOKUP(K14086,'Base -Receita-Despesa'!$B:$AS,1,FALSE)</f>
        <v>Rescisões Trabalhistas</v>
      </c>
    </row>
    <row r="14087" spans="1:12" x14ac:dyDescent="0.3">
      <c r="A14087" s="82" t="str">
        <f t="shared" si="440"/>
        <v>2019</v>
      </c>
      <c r="B14087" s="260" t="s">
        <v>2228</v>
      </c>
      <c r="C14087" s="261" t="s">
        <v>138</v>
      </c>
      <c r="D14087" s="74" t="str">
        <f t="shared" si="441"/>
        <v>jun/2019</v>
      </c>
      <c r="E14087" s="264">
        <v>43634</v>
      </c>
      <c r="F14087" s="260" t="s">
        <v>1070</v>
      </c>
      <c r="G14087" s="260" t="s">
        <v>2229</v>
      </c>
      <c r="H14087" s="265" t="s">
        <v>1071</v>
      </c>
      <c r="I14087" s="265" t="s">
        <v>2237</v>
      </c>
      <c r="J14087" s="266">
        <v>208978.51</v>
      </c>
      <c r="K14087" s="83" t="str">
        <f>IFERROR(IFERROR(VLOOKUP(I14087,'DE-PARA'!B:D,3,0),VLOOKUP(I14087,'DE-PARA'!C:D,2,0)),"NÃO ENCONTRADO")</f>
        <v>Entrada Conta Aplicação (+)</v>
      </c>
      <c r="L14087" s="50" t="str">
        <f>VLOOKUP(K14087,'Base -Receita-Despesa'!$B:$AS,1,FALSE)</f>
        <v>ENTRADA CONTA APLICAÇÃO (+)</v>
      </c>
    </row>
    <row r="14088" spans="1:12" x14ac:dyDescent="0.3">
      <c r="A14088" s="82" t="str">
        <f t="shared" si="440"/>
        <v>2019</v>
      </c>
      <c r="B14088" s="260" t="s">
        <v>2228</v>
      </c>
      <c r="C14088" s="261" t="s">
        <v>138</v>
      </c>
      <c r="D14088" s="74" t="str">
        <f t="shared" si="441"/>
        <v>jun/2019</v>
      </c>
      <c r="E14088" s="264">
        <v>43634</v>
      </c>
      <c r="F14088" s="260" t="s">
        <v>1261</v>
      </c>
      <c r="G14088" s="260" t="s">
        <v>2229</v>
      </c>
      <c r="H14088" s="265" t="s">
        <v>2250</v>
      </c>
      <c r="I14088" s="265" t="s">
        <v>135</v>
      </c>
      <c r="J14088" s="265">
        <v>-9.5</v>
      </c>
      <c r="K14088" s="83" t="str">
        <f>IFERROR(IFERROR(VLOOKUP(I14088,'DE-PARA'!B:D,3,0),VLOOKUP(I14088,'DE-PARA'!C:D,2,0)),"NÃO ENCONTRADO")</f>
        <v>Outras Saídas</v>
      </c>
      <c r="L14088" s="50" t="str">
        <f>VLOOKUP(K14088,'Base -Receita-Despesa'!$B:$AS,1,FALSE)</f>
        <v>Outras Saídas</v>
      </c>
    </row>
    <row r="14089" spans="1:12" x14ac:dyDescent="0.3">
      <c r="A14089" s="82" t="str">
        <f t="shared" si="440"/>
        <v>2019</v>
      </c>
      <c r="B14089" s="260" t="s">
        <v>2228</v>
      </c>
      <c r="C14089" s="261" t="s">
        <v>138</v>
      </c>
      <c r="D14089" s="74" t="str">
        <f t="shared" si="441"/>
        <v>jun/2019</v>
      </c>
      <c r="E14089" s="264">
        <v>43634</v>
      </c>
      <c r="F14089" s="260" t="s">
        <v>1261</v>
      </c>
      <c r="G14089" s="260" t="s">
        <v>2229</v>
      </c>
      <c r="H14089" s="265" t="s">
        <v>2250</v>
      </c>
      <c r="I14089" s="265" t="s">
        <v>135</v>
      </c>
      <c r="J14089" s="265">
        <v>-9.5</v>
      </c>
      <c r="K14089" s="83" t="str">
        <f>IFERROR(IFERROR(VLOOKUP(I14089,'DE-PARA'!B:D,3,0),VLOOKUP(I14089,'DE-PARA'!C:D,2,0)),"NÃO ENCONTRADO")</f>
        <v>Outras Saídas</v>
      </c>
      <c r="L14089" s="50" t="str">
        <f>VLOOKUP(K14089,'Base -Receita-Despesa'!$B:$AS,1,FALSE)</f>
        <v>Outras Saídas</v>
      </c>
    </row>
    <row r="14090" spans="1:12" x14ac:dyDescent="0.3">
      <c r="A14090" s="82" t="str">
        <f t="shared" si="440"/>
        <v>2019</v>
      </c>
      <c r="B14090" s="260" t="s">
        <v>2228</v>
      </c>
      <c r="C14090" s="261" t="s">
        <v>138</v>
      </c>
      <c r="D14090" s="74" t="str">
        <f t="shared" si="441"/>
        <v>jun/2019</v>
      </c>
      <c r="E14090" s="264">
        <v>43634</v>
      </c>
      <c r="F14090" s="260" t="s">
        <v>1261</v>
      </c>
      <c r="G14090" s="260" t="s">
        <v>2229</v>
      </c>
      <c r="H14090" s="265" t="s">
        <v>2250</v>
      </c>
      <c r="I14090" s="265" t="s">
        <v>135</v>
      </c>
      <c r="J14090" s="265">
        <v>-9.5</v>
      </c>
      <c r="K14090" s="83" t="str">
        <f>IFERROR(IFERROR(VLOOKUP(I14090,'DE-PARA'!B:D,3,0),VLOOKUP(I14090,'DE-PARA'!C:D,2,0)),"NÃO ENCONTRADO")</f>
        <v>Outras Saídas</v>
      </c>
      <c r="L14090" s="50" t="str">
        <f>VLOOKUP(K14090,'Base -Receita-Despesa'!$B:$AS,1,FALSE)</f>
        <v>Outras Saídas</v>
      </c>
    </row>
    <row r="14091" spans="1:12" x14ac:dyDescent="0.3">
      <c r="A14091" s="82" t="str">
        <f t="shared" si="440"/>
        <v>2019</v>
      </c>
      <c r="B14091" s="260" t="s">
        <v>2228</v>
      </c>
      <c r="C14091" s="261" t="s">
        <v>138</v>
      </c>
      <c r="D14091" s="74" t="str">
        <f t="shared" si="441"/>
        <v>jun/2019</v>
      </c>
      <c r="E14091" s="264">
        <v>43634</v>
      </c>
      <c r="F14091" s="260" t="s">
        <v>1261</v>
      </c>
      <c r="G14091" s="260" t="s">
        <v>2229</v>
      </c>
      <c r="H14091" s="265" t="s">
        <v>2250</v>
      </c>
      <c r="I14091" s="265" t="s">
        <v>135</v>
      </c>
      <c r="J14091" s="265">
        <v>-9.5</v>
      </c>
      <c r="K14091" s="83" t="str">
        <f>IFERROR(IFERROR(VLOOKUP(I14091,'DE-PARA'!B:D,3,0),VLOOKUP(I14091,'DE-PARA'!C:D,2,0)),"NÃO ENCONTRADO")</f>
        <v>Outras Saídas</v>
      </c>
      <c r="L14091" s="50" t="str">
        <f>VLOOKUP(K14091,'Base -Receita-Despesa'!$B:$AS,1,FALSE)</f>
        <v>Outras Saídas</v>
      </c>
    </row>
    <row r="14092" spans="1:12" x14ac:dyDescent="0.3">
      <c r="A14092" s="82" t="str">
        <f t="shared" si="440"/>
        <v>2019</v>
      </c>
      <c r="B14092" s="260" t="s">
        <v>2228</v>
      </c>
      <c r="C14092" s="261" t="s">
        <v>138</v>
      </c>
      <c r="D14092" s="74" t="str">
        <f t="shared" si="441"/>
        <v>jun/2019</v>
      </c>
      <c r="E14092" s="264">
        <v>43634</v>
      </c>
      <c r="F14092" s="260" t="s">
        <v>1261</v>
      </c>
      <c r="G14092" s="260" t="s">
        <v>2229</v>
      </c>
      <c r="H14092" s="265" t="s">
        <v>2250</v>
      </c>
      <c r="I14092" s="265" t="s">
        <v>135</v>
      </c>
      <c r="J14092" s="265">
        <v>-9.5</v>
      </c>
      <c r="K14092" s="83" t="str">
        <f>IFERROR(IFERROR(VLOOKUP(I14092,'DE-PARA'!B:D,3,0),VLOOKUP(I14092,'DE-PARA'!C:D,2,0)),"NÃO ENCONTRADO")</f>
        <v>Outras Saídas</v>
      </c>
      <c r="L14092" s="50" t="str">
        <f>VLOOKUP(K14092,'Base -Receita-Despesa'!$B:$AS,1,FALSE)</f>
        <v>Outras Saídas</v>
      </c>
    </row>
    <row r="14093" spans="1:12" x14ac:dyDescent="0.3">
      <c r="A14093" s="82" t="str">
        <f t="shared" si="440"/>
        <v>2019</v>
      </c>
      <c r="B14093" s="260" t="s">
        <v>2228</v>
      </c>
      <c r="C14093" s="261" t="s">
        <v>138</v>
      </c>
      <c r="D14093" s="74" t="str">
        <f t="shared" si="441"/>
        <v>jun/2019</v>
      </c>
      <c r="E14093" s="264">
        <v>43635</v>
      </c>
      <c r="F14093" s="260" t="s">
        <v>4412</v>
      </c>
      <c r="G14093" s="260" t="s">
        <v>2229</v>
      </c>
      <c r="H14093" s="265" t="s">
        <v>4480</v>
      </c>
      <c r="I14093" s="265" t="s">
        <v>130</v>
      </c>
      <c r="J14093" s="266">
        <v>-3681.36</v>
      </c>
      <c r="K14093" s="83" t="str">
        <f>IFERROR(IFERROR(VLOOKUP(I14093,'DE-PARA'!B:D,3,0),VLOOKUP(I14093,'DE-PARA'!C:D,2,0)),"NÃO ENCONTRADO")</f>
        <v>Rescisões Trabalhistas</v>
      </c>
      <c r="L14093" s="50" t="str">
        <f>VLOOKUP(K14093,'Base -Receita-Despesa'!$B:$AS,1,FALSE)</f>
        <v>Rescisões Trabalhistas</v>
      </c>
    </row>
    <row r="14094" spans="1:12" x14ac:dyDescent="0.3">
      <c r="A14094" s="82" t="str">
        <f t="shared" si="440"/>
        <v>2019</v>
      </c>
      <c r="B14094" s="260" t="s">
        <v>2228</v>
      </c>
      <c r="C14094" s="261" t="s">
        <v>138</v>
      </c>
      <c r="D14094" s="74" t="str">
        <f t="shared" si="441"/>
        <v>jun/2019</v>
      </c>
      <c r="E14094" s="264">
        <v>43635</v>
      </c>
      <c r="F14094" s="260" t="s">
        <v>3376</v>
      </c>
      <c r="G14094" s="260" t="s">
        <v>2229</v>
      </c>
      <c r="H14094" s="265" t="s">
        <v>4480</v>
      </c>
      <c r="I14094" s="265" t="s">
        <v>130</v>
      </c>
      <c r="J14094" s="266">
        <v>-2696.08</v>
      </c>
      <c r="K14094" s="83" t="str">
        <f>IFERROR(IFERROR(VLOOKUP(I14094,'DE-PARA'!B:D,3,0),VLOOKUP(I14094,'DE-PARA'!C:D,2,0)),"NÃO ENCONTRADO")</f>
        <v>Rescisões Trabalhistas</v>
      </c>
      <c r="L14094" s="50" t="str">
        <f>VLOOKUP(K14094,'Base -Receita-Despesa'!$B:$AS,1,FALSE)</f>
        <v>Rescisões Trabalhistas</v>
      </c>
    </row>
    <row r="14095" spans="1:12" x14ac:dyDescent="0.3">
      <c r="A14095" s="82" t="str">
        <f t="shared" si="440"/>
        <v>2019</v>
      </c>
      <c r="B14095" s="260" t="s">
        <v>2228</v>
      </c>
      <c r="C14095" s="261" t="s">
        <v>138</v>
      </c>
      <c r="D14095" s="74" t="str">
        <f t="shared" si="441"/>
        <v>jun/2019</v>
      </c>
      <c r="E14095" s="264">
        <v>43635</v>
      </c>
      <c r="F14095" s="260" t="s">
        <v>1261</v>
      </c>
      <c r="G14095" s="260" t="s">
        <v>2229</v>
      </c>
      <c r="H14095" s="265" t="s">
        <v>879</v>
      </c>
      <c r="I14095" s="265" t="s">
        <v>135</v>
      </c>
      <c r="J14095" s="265">
        <v>-9.5</v>
      </c>
      <c r="K14095" s="83" t="str">
        <f>IFERROR(IFERROR(VLOOKUP(I14095,'DE-PARA'!B:D,3,0),VLOOKUP(I14095,'DE-PARA'!C:D,2,0)),"NÃO ENCONTRADO")</f>
        <v>Outras Saídas</v>
      </c>
      <c r="L14095" s="50" t="str">
        <f>VLOOKUP(K14095,'Base -Receita-Despesa'!$B:$AS,1,FALSE)</f>
        <v>Outras Saídas</v>
      </c>
    </row>
    <row r="14096" spans="1:12" x14ac:dyDescent="0.3">
      <c r="A14096" s="82" t="str">
        <f t="shared" si="440"/>
        <v>2019</v>
      </c>
      <c r="B14096" s="260" t="s">
        <v>2228</v>
      </c>
      <c r="C14096" s="261" t="s">
        <v>138</v>
      </c>
      <c r="D14096" s="74" t="str">
        <f t="shared" si="441"/>
        <v>jun/2019</v>
      </c>
      <c r="E14096" s="264">
        <v>43635</v>
      </c>
      <c r="F14096" s="260" t="s">
        <v>1261</v>
      </c>
      <c r="G14096" s="260" t="s">
        <v>2229</v>
      </c>
      <c r="H14096" s="265" t="s">
        <v>879</v>
      </c>
      <c r="I14096" s="265" t="s">
        <v>135</v>
      </c>
      <c r="J14096" s="265">
        <v>-9.5</v>
      </c>
      <c r="K14096" s="83" t="str">
        <f>IFERROR(IFERROR(VLOOKUP(I14096,'DE-PARA'!B:D,3,0),VLOOKUP(I14096,'DE-PARA'!C:D,2,0)),"NÃO ENCONTRADO")</f>
        <v>Outras Saídas</v>
      </c>
      <c r="L14096" s="50" t="str">
        <f>VLOOKUP(K14096,'Base -Receita-Despesa'!$B:$AS,1,FALSE)</f>
        <v>Outras Saídas</v>
      </c>
    </row>
    <row r="14097" spans="1:12" x14ac:dyDescent="0.3">
      <c r="A14097" s="82" t="str">
        <f t="shared" si="440"/>
        <v>2019</v>
      </c>
      <c r="B14097" s="260" t="s">
        <v>2228</v>
      </c>
      <c r="C14097" s="261" t="s">
        <v>138</v>
      </c>
      <c r="D14097" s="74" t="str">
        <f t="shared" si="441"/>
        <v>jun/2019</v>
      </c>
      <c r="E14097" s="264">
        <v>43635</v>
      </c>
      <c r="F14097" s="260" t="s">
        <v>294</v>
      </c>
      <c r="G14097" s="260" t="s">
        <v>2229</v>
      </c>
      <c r="H14097" s="265" t="s">
        <v>4593</v>
      </c>
      <c r="I14097" s="265" t="s">
        <v>194</v>
      </c>
      <c r="J14097" s="266">
        <v>-24266.400000000001</v>
      </c>
      <c r="K14097" s="83" t="str">
        <f>IFERROR(IFERROR(VLOOKUP(I14097,'DE-PARA'!B:D,3,0),VLOOKUP(I14097,'DE-PARA'!C:D,2,0)),"NÃO ENCONTRADO")</f>
        <v>Encargos sobre Folha de Pagamento</v>
      </c>
      <c r="L14097" s="50" t="str">
        <f>VLOOKUP(K14097,'Base -Receita-Despesa'!$B:$AS,1,FALSE)</f>
        <v>Encargos sobre Folha de Pagamento</v>
      </c>
    </row>
    <row r="14098" spans="1:12" x14ac:dyDescent="0.3">
      <c r="A14098" s="82" t="str">
        <f t="shared" si="440"/>
        <v>2019</v>
      </c>
      <c r="B14098" s="260" t="s">
        <v>2228</v>
      </c>
      <c r="C14098" s="261" t="s">
        <v>138</v>
      </c>
      <c r="D14098" s="74" t="str">
        <f t="shared" si="441"/>
        <v>jun/2019</v>
      </c>
      <c r="E14098" s="264">
        <v>43635</v>
      </c>
      <c r="F14098" s="260">
        <v>24363</v>
      </c>
      <c r="G14098" s="260" t="s">
        <v>2229</v>
      </c>
      <c r="H14098" s="265" t="s">
        <v>3580</v>
      </c>
      <c r="I14098" s="265" t="s">
        <v>2193</v>
      </c>
      <c r="J14098" s="266">
        <v>-1802.79</v>
      </c>
      <c r="K14098" s="83" t="str">
        <f>IFERROR(IFERROR(VLOOKUP(I14098,'DE-PARA'!B:D,3,0),VLOOKUP(I14098,'DE-PARA'!C:D,2,0)),"NÃO ENCONTRADO")</f>
        <v>Materiais</v>
      </c>
      <c r="L14098" s="50" t="str">
        <f>VLOOKUP(K14098,'Base -Receita-Despesa'!$B:$AS,1,FALSE)</f>
        <v>Materiais</v>
      </c>
    </row>
    <row r="14099" spans="1:12" x14ac:dyDescent="0.3">
      <c r="A14099" s="82" t="str">
        <f t="shared" si="440"/>
        <v>2019</v>
      </c>
      <c r="B14099" s="260" t="s">
        <v>2228</v>
      </c>
      <c r="C14099" s="261" t="s">
        <v>138</v>
      </c>
      <c r="D14099" s="74" t="str">
        <f t="shared" si="441"/>
        <v>jun/2019</v>
      </c>
      <c r="E14099" s="264">
        <v>43635</v>
      </c>
      <c r="F14099" s="260">
        <v>4633431</v>
      </c>
      <c r="G14099" s="262" t="s">
        <v>2229</v>
      </c>
      <c r="H14099" s="265" t="s">
        <v>1638</v>
      </c>
      <c r="I14099" s="265" t="s">
        <v>151</v>
      </c>
      <c r="J14099" s="266">
        <v>-1822.54</v>
      </c>
      <c r="K14099" s="83" t="str">
        <f>IFERROR(IFERROR(VLOOKUP(I14099,'DE-PARA'!B:D,3,0),VLOOKUP(I14099,'DE-PARA'!C:D,2,0)),"NÃO ENCONTRADO")</f>
        <v>Concessionárias (água, luz e telefone)</v>
      </c>
      <c r="L14099" s="50" t="str">
        <f>VLOOKUP(K14099,'Base -Receita-Despesa'!$B:$AS,1,FALSE)</f>
        <v>Concessionárias (água, luz e telefone)</v>
      </c>
    </row>
    <row r="14100" spans="1:12" x14ac:dyDescent="0.3">
      <c r="A14100" s="82" t="str">
        <f t="shared" si="440"/>
        <v>2019</v>
      </c>
      <c r="B14100" s="260" t="s">
        <v>2228</v>
      </c>
      <c r="C14100" s="261" t="s">
        <v>138</v>
      </c>
      <c r="D14100" s="74" t="str">
        <f t="shared" si="441"/>
        <v>jun/2019</v>
      </c>
      <c r="E14100" s="264">
        <v>43635</v>
      </c>
      <c r="F14100" s="260">
        <v>4633432</v>
      </c>
      <c r="G14100" s="262" t="s">
        <v>2229</v>
      </c>
      <c r="H14100" s="265" t="s">
        <v>1638</v>
      </c>
      <c r="I14100" s="265" t="s">
        <v>151</v>
      </c>
      <c r="J14100" s="266">
        <v>-3229.36</v>
      </c>
      <c r="K14100" s="83" t="str">
        <f>IFERROR(IFERROR(VLOOKUP(I14100,'DE-PARA'!B:D,3,0),VLOOKUP(I14100,'DE-PARA'!C:D,2,0)),"NÃO ENCONTRADO")</f>
        <v>Concessionárias (água, luz e telefone)</v>
      </c>
      <c r="L14100" s="50" t="str">
        <f>VLOOKUP(K14100,'Base -Receita-Despesa'!$B:$AS,1,FALSE)</f>
        <v>Concessionárias (água, luz e telefone)</v>
      </c>
    </row>
    <row r="14101" spans="1:12" x14ac:dyDescent="0.3">
      <c r="A14101" s="82" t="str">
        <f t="shared" si="440"/>
        <v>2019</v>
      </c>
      <c r="B14101" s="260" t="s">
        <v>2228</v>
      </c>
      <c r="C14101" s="261" t="s">
        <v>138</v>
      </c>
      <c r="D14101" s="74" t="str">
        <f t="shared" si="441"/>
        <v>jun/2019</v>
      </c>
      <c r="E14101" s="264">
        <v>43635</v>
      </c>
      <c r="F14101" s="260" t="s">
        <v>4594</v>
      </c>
      <c r="G14101" s="260" t="s">
        <v>2229</v>
      </c>
      <c r="H14101" s="265" t="s">
        <v>4595</v>
      </c>
      <c r="I14101" s="265" t="s">
        <v>194</v>
      </c>
      <c r="J14101" s="266">
        <v>-4098.2700000000004</v>
      </c>
      <c r="K14101" s="83" t="str">
        <f>IFERROR(IFERROR(VLOOKUP(I14101,'DE-PARA'!B:D,3,0),VLOOKUP(I14101,'DE-PARA'!C:D,2,0)),"NÃO ENCONTRADO")</f>
        <v>Encargos sobre Folha de Pagamento</v>
      </c>
      <c r="L14101" s="50" t="str">
        <f>VLOOKUP(K14101,'Base -Receita-Despesa'!$B:$AS,1,FALSE)</f>
        <v>Encargos sobre Folha de Pagamento</v>
      </c>
    </row>
    <row r="14102" spans="1:12" x14ac:dyDescent="0.3">
      <c r="A14102" s="82" t="str">
        <f t="shared" si="440"/>
        <v>2019</v>
      </c>
      <c r="B14102" s="260" t="s">
        <v>2228</v>
      </c>
      <c r="C14102" s="261" t="s">
        <v>138</v>
      </c>
      <c r="D14102" s="74" t="str">
        <f t="shared" si="441"/>
        <v>jun/2019</v>
      </c>
      <c r="E14102" s="264">
        <v>43635</v>
      </c>
      <c r="F14102" s="260" t="s">
        <v>1070</v>
      </c>
      <c r="G14102" s="260" t="s">
        <v>2229</v>
      </c>
      <c r="H14102" s="265" t="s">
        <v>1071</v>
      </c>
      <c r="I14102" s="265" t="s">
        <v>2237</v>
      </c>
      <c r="J14102" s="266">
        <v>43661.47</v>
      </c>
      <c r="K14102" s="83" t="str">
        <f>IFERROR(IFERROR(VLOOKUP(I14102,'DE-PARA'!B:D,3,0),VLOOKUP(I14102,'DE-PARA'!C:D,2,0)),"NÃO ENCONTRADO")</f>
        <v>Entrada Conta Aplicação (+)</v>
      </c>
      <c r="L14102" s="50" t="str">
        <f>VLOOKUP(K14102,'Base -Receita-Despesa'!$B:$AS,1,FALSE)</f>
        <v>ENTRADA CONTA APLICAÇÃO (+)</v>
      </c>
    </row>
    <row r="14103" spans="1:12" x14ac:dyDescent="0.3">
      <c r="A14103" s="82" t="str">
        <f t="shared" si="440"/>
        <v>2019</v>
      </c>
      <c r="B14103" s="260" t="s">
        <v>2228</v>
      </c>
      <c r="C14103" s="261" t="s">
        <v>138</v>
      </c>
      <c r="D14103" s="74" t="str">
        <f t="shared" si="441"/>
        <v>jun/2019</v>
      </c>
      <c r="E14103" s="264">
        <v>43635</v>
      </c>
      <c r="F14103" s="260">
        <v>39260</v>
      </c>
      <c r="G14103" s="260" t="s">
        <v>2229</v>
      </c>
      <c r="H14103" s="265" t="s">
        <v>4409</v>
      </c>
      <c r="I14103" s="265" t="s">
        <v>2193</v>
      </c>
      <c r="J14103" s="265">
        <v>-202.75</v>
      </c>
      <c r="K14103" s="83" t="str">
        <f>IFERROR(IFERROR(VLOOKUP(I14103,'DE-PARA'!B:D,3,0),VLOOKUP(I14103,'DE-PARA'!C:D,2,0)),"NÃO ENCONTRADO")</f>
        <v>Materiais</v>
      </c>
      <c r="L14103" s="50" t="str">
        <f>VLOOKUP(K14103,'Base -Receita-Despesa'!$B:$AS,1,FALSE)</f>
        <v>Materiais</v>
      </c>
    </row>
    <row r="14104" spans="1:12" x14ac:dyDescent="0.3">
      <c r="A14104" s="82" t="str">
        <f t="shared" si="440"/>
        <v>2019</v>
      </c>
      <c r="B14104" s="260" t="s">
        <v>2228</v>
      </c>
      <c r="C14104" s="261" t="s">
        <v>138</v>
      </c>
      <c r="D14104" s="74" t="str">
        <f t="shared" si="441"/>
        <v>jun/2019</v>
      </c>
      <c r="E14104" s="264">
        <v>43635</v>
      </c>
      <c r="F14104" s="260">
        <v>460683</v>
      </c>
      <c r="G14104" s="260" t="s">
        <v>2229</v>
      </c>
      <c r="H14104" s="265" t="s">
        <v>2377</v>
      </c>
      <c r="I14104" s="265" t="s">
        <v>846</v>
      </c>
      <c r="J14104" s="266">
        <v>-1842.92</v>
      </c>
      <c r="K14104" s="83" t="str">
        <f>IFERROR(IFERROR(VLOOKUP(I14104,'DE-PARA'!B:D,3,0),VLOOKUP(I14104,'DE-PARA'!C:D,2,0)),"NÃO ENCONTRADO")</f>
        <v>Pessoal</v>
      </c>
      <c r="L14104" s="50" t="str">
        <f>VLOOKUP(K14104,'Base -Receita-Despesa'!$B:$AS,1,FALSE)</f>
        <v>Pessoal</v>
      </c>
    </row>
    <row r="14105" spans="1:12" x14ac:dyDescent="0.3">
      <c r="A14105" s="82" t="str">
        <f t="shared" si="440"/>
        <v>2019</v>
      </c>
      <c r="B14105" s="260" t="s">
        <v>2228</v>
      </c>
      <c r="C14105" s="261" t="s">
        <v>138</v>
      </c>
      <c r="D14105" s="74" t="str">
        <f t="shared" si="441"/>
        <v>jun/2019</v>
      </c>
      <c r="E14105" s="264">
        <v>43640</v>
      </c>
      <c r="F14105" s="260">
        <v>26</v>
      </c>
      <c r="G14105" s="260" t="s">
        <v>2229</v>
      </c>
      <c r="H14105" s="265" t="s">
        <v>3533</v>
      </c>
      <c r="I14105" s="265" t="s">
        <v>119</v>
      </c>
      <c r="J14105" s="266">
        <v>-148179.32</v>
      </c>
      <c r="K14105" s="83" t="str">
        <f>IFERROR(IFERROR(VLOOKUP(I14105,'DE-PARA'!B:D,3,0),VLOOKUP(I14105,'DE-PARA'!C:D,2,0)),"NÃO ENCONTRADO")</f>
        <v>Serviços</v>
      </c>
      <c r="L14105" s="50" t="str">
        <f>VLOOKUP(K14105,'Base -Receita-Despesa'!$B:$AS,1,FALSE)</f>
        <v>Serviços</v>
      </c>
    </row>
    <row r="14106" spans="1:12" x14ac:dyDescent="0.3">
      <c r="A14106" s="82" t="str">
        <f t="shared" si="440"/>
        <v>2019</v>
      </c>
      <c r="B14106" s="260" t="s">
        <v>2228</v>
      </c>
      <c r="C14106" s="261" t="s">
        <v>138</v>
      </c>
      <c r="D14106" s="74" t="str">
        <f t="shared" si="441"/>
        <v>jun/2019</v>
      </c>
      <c r="E14106" s="264">
        <v>43640</v>
      </c>
      <c r="F14106" s="260" t="s">
        <v>1070</v>
      </c>
      <c r="G14106" s="260" t="s">
        <v>2229</v>
      </c>
      <c r="H14106" s="265" t="s">
        <v>1071</v>
      </c>
      <c r="I14106" s="265" t="s">
        <v>2237</v>
      </c>
      <c r="J14106" s="266">
        <v>148188.82</v>
      </c>
      <c r="K14106" s="83" t="str">
        <f>IFERROR(IFERROR(VLOOKUP(I14106,'DE-PARA'!B:D,3,0),VLOOKUP(I14106,'DE-PARA'!C:D,2,0)),"NÃO ENCONTRADO")</f>
        <v>Entrada Conta Aplicação (+)</v>
      </c>
      <c r="L14106" s="50" t="str">
        <f>VLOOKUP(K14106,'Base -Receita-Despesa'!$B:$AS,1,FALSE)</f>
        <v>ENTRADA CONTA APLICAÇÃO (+)</v>
      </c>
    </row>
    <row r="14107" spans="1:12" x14ac:dyDescent="0.3">
      <c r="A14107" s="82" t="str">
        <f t="shared" si="440"/>
        <v>2019</v>
      </c>
      <c r="B14107" s="260" t="s">
        <v>2228</v>
      </c>
      <c r="C14107" s="261" t="s">
        <v>138</v>
      </c>
      <c r="D14107" s="74" t="str">
        <f t="shared" si="441"/>
        <v>jun/2019</v>
      </c>
      <c r="E14107" s="264">
        <v>43640</v>
      </c>
      <c r="F14107" s="260" t="s">
        <v>1261</v>
      </c>
      <c r="G14107" s="260" t="s">
        <v>2229</v>
      </c>
      <c r="H14107" s="265" t="s">
        <v>2250</v>
      </c>
      <c r="I14107" s="265" t="s">
        <v>135</v>
      </c>
      <c r="J14107" s="265">
        <v>-9.5</v>
      </c>
      <c r="K14107" s="83" t="str">
        <f>IFERROR(IFERROR(VLOOKUP(I14107,'DE-PARA'!B:D,3,0),VLOOKUP(I14107,'DE-PARA'!C:D,2,0)),"NÃO ENCONTRADO")</f>
        <v>Outras Saídas</v>
      </c>
      <c r="L14107" s="50" t="str">
        <f>VLOOKUP(K14107,'Base -Receita-Despesa'!$B:$AS,1,FALSE)</f>
        <v>Outras Saídas</v>
      </c>
    </row>
    <row r="14108" spans="1:12" x14ac:dyDescent="0.3">
      <c r="A14108" s="82" t="str">
        <f t="shared" si="440"/>
        <v>2019</v>
      </c>
      <c r="B14108" s="260" t="s">
        <v>2228</v>
      </c>
      <c r="C14108" s="261" t="s">
        <v>138</v>
      </c>
      <c r="D14108" s="74" t="str">
        <f t="shared" si="441"/>
        <v>jun/2019</v>
      </c>
      <c r="E14108" s="264">
        <v>43642</v>
      </c>
      <c r="F14108" s="260">
        <v>463</v>
      </c>
      <c r="G14108" s="260" t="s">
        <v>2229</v>
      </c>
      <c r="H14108" s="267" t="s">
        <v>4385</v>
      </c>
      <c r="I14108" s="267" t="s">
        <v>120</v>
      </c>
      <c r="J14108" s="266">
        <v>-42620</v>
      </c>
      <c r="K14108" s="83" t="str">
        <f>IFERROR(IFERROR(VLOOKUP(I14108,'DE-PARA'!B:D,3,0),VLOOKUP(I14108,'DE-PARA'!C:D,2,0)),"NÃO ENCONTRADO")</f>
        <v>Serviços</v>
      </c>
      <c r="L14108" s="50" t="str">
        <f>VLOOKUP(K14108,'Base -Receita-Despesa'!$B:$AS,1,FALSE)</f>
        <v>Serviços</v>
      </c>
    </row>
    <row r="14109" spans="1:12" x14ac:dyDescent="0.3">
      <c r="A14109" s="82" t="str">
        <f t="shared" si="440"/>
        <v>2019</v>
      </c>
      <c r="B14109" s="260" t="s">
        <v>2228</v>
      </c>
      <c r="C14109" s="261" t="s">
        <v>138</v>
      </c>
      <c r="D14109" s="74" t="str">
        <f t="shared" si="441"/>
        <v>jun/2019</v>
      </c>
      <c r="E14109" s="264">
        <v>43642</v>
      </c>
      <c r="F14109" s="260" t="s">
        <v>1070</v>
      </c>
      <c r="G14109" s="260" t="s">
        <v>2229</v>
      </c>
      <c r="H14109" s="265" t="s">
        <v>1071</v>
      </c>
      <c r="I14109" s="265" t="s">
        <v>2237</v>
      </c>
      <c r="J14109" s="266">
        <v>42629.5</v>
      </c>
      <c r="K14109" s="83" t="str">
        <f>IFERROR(IFERROR(VLOOKUP(I14109,'DE-PARA'!B:D,3,0),VLOOKUP(I14109,'DE-PARA'!C:D,2,0)),"NÃO ENCONTRADO")</f>
        <v>Entrada Conta Aplicação (+)</v>
      </c>
      <c r="L14109" s="50" t="str">
        <f>VLOOKUP(K14109,'Base -Receita-Despesa'!$B:$AS,1,FALSE)</f>
        <v>ENTRADA CONTA APLICAÇÃO (+)</v>
      </c>
    </row>
    <row r="14110" spans="1:12" x14ac:dyDescent="0.3">
      <c r="A14110" s="82" t="str">
        <f t="shared" si="440"/>
        <v>2019</v>
      </c>
      <c r="B14110" s="260" t="s">
        <v>2228</v>
      </c>
      <c r="C14110" s="261" t="s">
        <v>138</v>
      </c>
      <c r="D14110" s="74" t="str">
        <f t="shared" si="441"/>
        <v>jun/2019</v>
      </c>
      <c r="E14110" s="264">
        <v>43642</v>
      </c>
      <c r="F14110" s="260" t="s">
        <v>1261</v>
      </c>
      <c r="G14110" s="260" t="s">
        <v>2229</v>
      </c>
      <c r="H14110" s="265" t="s">
        <v>2250</v>
      </c>
      <c r="I14110" s="265" t="s">
        <v>135</v>
      </c>
      <c r="J14110" s="265">
        <v>-9.5</v>
      </c>
      <c r="K14110" s="83" t="str">
        <f>IFERROR(IFERROR(VLOOKUP(I14110,'DE-PARA'!B:D,3,0),VLOOKUP(I14110,'DE-PARA'!C:D,2,0)),"NÃO ENCONTRADO")</f>
        <v>Outras Saídas</v>
      </c>
      <c r="L14110" s="50" t="str">
        <f>VLOOKUP(K14110,'Base -Receita-Despesa'!$B:$AS,1,FALSE)</f>
        <v>Outras Saídas</v>
      </c>
    </row>
    <row r="14111" spans="1:12" x14ac:dyDescent="0.3">
      <c r="A14111" s="82" t="str">
        <f t="shared" si="440"/>
        <v>2019</v>
      </c>
      <c r="B14111" s="260" t="s">
        <v>2228</v>
      </c>
      <c r="C14111" s="261" t="s">
        <v>138</v>
      </c>
      <c r="D14111" s="74" t="str">
        <f t="shared" si="441"/>
        <v>jun/2019</v>
      </c>
      <c r="E14111" s="264">
        <v>43643</v>
      </c>
      <c r="F14111" s="260">
        <v>1.26025419177034E+16</v>
      </c>
      <c r="G14111" s="260" t="s">
        <v>2229</v>
      </c>
      <c r="H14111" s="270" t="s">
        <v>2586</v>
      </c>
      <c r="I14111" s="270" t="s">
        <v>540</v>
      </c>
      <c r="J14111" s="265">
        <v>-201.25</v>
      </c>
      <c r="K14111" s="83" t="str">
        <f>IFERROR(IFERROR(VLOOKUP(I14111,'DE-PARA'!B:D,3,0),VLOOKUP(I14111,'DE-PARA'!C:D,2,0)),"NÃO ENCONTRADO")</f>
        <v>Tributos, Taxas e Contribuições</v>
      </c>
      <c r="L14111" s="50" t="str">
        <f>VLOOKUP(K14111,'Base -Receita-Despesa'!$B:$AS,1,FALSE)</f>
        <v>Tributos, Taxas e Contribuições</v>
      </c>
    </row>
    <row r="14112" spans="1:12" x14ac:dyDescent="0.3">
      <c r="A14112" s="82" t="str">
        <f t="shared" si="440"/>
        <v>2019</v>
      </c>
      <c r="B14112" s="260" t="s">
        <v>2228</v>
      </c>
      <c r="C14112" s="261" t="s">
        <v>138</v>
      </c>
      <c r="D14112" s="74" t="str">
        <f t="shared" si="441"/>
        <v>jun/2019</v>
      </c>
      <c r="E14112" s="264">
        <v>43643</v>
      </c>
      <c r="F14112" s="260">
        <v>15664</v>
      </c>
      <c r="G14112" s="260" t="s">
        <v>2229</v>
      </c>
      <c r="H14112" s="265" t="s">
        <v>4384</v>
      </c>
      <c r="I14112" s="265" t="s">
        <v>200</v>
      </c>
      <c r="J14112" s="266">
        <v>-9308.6200000000008</v>
      </c>
      <c r="K14112" s="83" t="str">
        <f>IFERROR(IFERROR(VLOOKUP(I14112,'DE-PARA'!B:D,3,0),VLOOKUP(I14112,'DE-PARA'!C:D,2,0)),"NÃO ENCONTRADO")</f>
        <v>Serviços</v>
      </c>
      <c r="L14112" s="50" t="str">
        <f>VLOOKUP(K14112,'Base -Receita-Despesa'!$B:$AS,1,FALSE)</f>
        <v>Serviços</v>
      </c>
    </row>
    <row r="14113" spans="1:12" x14ac:dyDescent="0.3">
      <c r="A14113" s="82" t="str">
        <f t="shared" si="440"/>
        <v>2019</v>
      </c>
      <c r="B14113" s="260" t="s">
        <v>2228</v>
      </c>
      <c r="C14113" s="261" t="s">
        <v>138</v>
      </c>
      <c r="D14113" s="74" t="str">
        <f t="shared" si="441"/>
        <v>jun/2019</v>
      </c>
      <c r="E14113" s="264">
        <v>43643</v>
      </c>
      <c r="F14113" s="260">
        <v>15481</v>
      </c>
      <c r="G14113" s="260" t="s">
        <v>2229</v>
      </c>
      <c r="H14113" s="265" t="s">
        <v>4384</v>
      </c>
      <c r="I14113" s="265" t="s">
        <v>200</v>
      </c>
      <c r="J14113" s="266">
        <v>-9308.61</v>
      </c>
      <c r="K14113" s="83" t="str">
        <f>IFERROR(IFERROR(VLOOKUP(I14113,'DE-PARA'!B:D,3,0),VLOOKUP(I14113,'DE-PARA'!C:D,2,0)),"NÃO ENCONTRADO")</f>
        <v>Serviços</v>
      </c>
      <c r="L14113" s="50" t="str">
        <f>VLOOKUP(K14113,'Base -Receita-Despesa'!$B:$AS,1,FALSE)</f>
        <v>Serviços</v>
      </c>
    </row>
    <row r="14114" spans="1:12" x14ac:dyDescent="0.3">
      <c r="A14114" s="82" t="str">
        <f t="shared" si="440"/>
        <v>2019</v>
      </c>
      <c r="B14114" s="260" t="s">
        <v>2228</v>
      </c>
      <c r="C14114" s="261" t="s">
        <v>138</v>
      </c>
      <c r="D14114" s="74" t="str">
        <f t="shared" si="441"/>
        <v>jun/2019</v>
      </c>
      <c r="E14114" s="264">
        <v>43643</v>
      </c>
      <c r="F14114" s="260" t="s">
        <v>131</v>
      </c>
      <c r="G14114" s="260" t="s">
        <v>2229</v>
      </c>
      <c r="H14114" s="265" t="s">
        <v>2866</v>
      </c>
      <c r="I14114" s="265" t="s">
        <v>133</v>
      </c>
      <c r="J14114" s="266">
        <v>-4618.1899999999996</v>
      </c>
      <c r="K14114" s="83" t="str">
        <f>IFERROR(IFERROR(VLOOKUP(I14114,'DE-PARA'!B:D,3,0),VLOOKUP(I14114,'DE-PARA'!C:D,2,0)),"NÃO ENCONTRADO")</f>
        <v>Pessoal</v>
      </c>
      <c r="L14114" s="50" t="str">
        <f>VLOOKUP(K14114,'Base -Receita-Despesa'!$B:$AS,1,FALSE)</f>
        <v>Pessoal</v>
      </c>
    </row>
    <row r="14115" spans="1:12" x14ac:dyDescent="0.3">
      <c r="A14115" s="82" t="str">
        <f t="shared" si="440"/>
        <v>2019</v>
      </c>
      <c r="B14115" s="260" t="s">
        <v>2228</v>
      </c>
      <c r="C14115" s="261" t="s">
        <v>138</v>
      </c>
      <c r="D14115" s="74" t="str">
        <f t="shared" si="441"/>
        <v>jun/2019</v>
      </c>
      <c r="E14115" s="264">
        <v>43643</v>
      </c>
      <c r="F14115" s="260" t="s">
        <v>131</v>
      </c>
      <c r="G14115" s="260" t="s">
        <v>2229</v>
      </c>
      <c r="H14115" s="265" t="s">
        <v>4596</v>
      </c>
      <c r="I14115" s="265" t="s">
        <v>133</v>
      </c>
      <c r="J14115" s="266">
        <v>-2856.76</v>
      </c>
      <c r="K14115" s="83" t="str">
        <f>IFERROR(IFERROR(VLOOKUP(I14115,'DE-PARA'!B:D,3,0),VLOOKUP(I14115,'DE-PARA'!C:D,2,0)),"NÃO ENCONTRADO")</f>
        <v>Pessoal</v>
      </c>
      <c r="L14115" s="50" t="str">
        <f>VLOOKUP(K14115,'Base -Receita-Despesa'!$B:$AS,1,FALSE)</f>
        <v>Pessoal</v>
      </c>
    </row>
    <row r="14116" spans="1:12" x14ac:dyDescent="0.3">
      <c r="A14116" s="82" t="str">
        <f t="shared" si="440"/>
        <v>2019</v>
      </c>
      <c r="B14116" s="260" t="s">
        <v>2228</v>
      </c>
      <c r="C14116" s="261" t="s">
        <v>138</v>
      </c>
      <c r="D14116" s="74" t="str">
        <f t="shared" si="441"/>
        <v>jun/2019</v>
      </c>
      <c r="E14116" s="264">
        <v>43643</v>
      </c>
      <c r="F14116" s="260" t="s">
        <v>131</v>
      </c>
      <c r="G14116" s="260" t="s">
        <v>2229</v>
      </c>
      <c r="H14116" s="265" t="s">
        <v>4558</v>
      </c>
      <c r="I14116" s="265" t="s">
        <v>133</v>
      </c>
      <c r="J14116" s="266">
        <v>-1876.51</v>
      </c>
      <c r="K14116" s="83" t="str">
        <f>IFERROR(IFERROR(VLOOKUP(I14116,'DE-PARA'!B:D,3,0),VLOOKUP(I14116,'DE-PARA'!C:D,2,0)),"NÃO ENCONTRADO")</f>
        <v>Pessoal</v>
      </c>
      <c r="L14116" s="50" t="str">
        <f>VLOOKUP(K14116,'Base -Receita-Despesa'!$B:$AS,1,FALSE)</f>
        <v>Pessoal</v>
      </c>
    </row>
    <row r="14117" spans="1:12" x14ac:dyDescent="0.3">
      <c r="A14117" s="82" t="str">
        <f t="shared" si="440"/>
        <v>2019</v>
      </c>
      <c r="B14117" s="260" t="s">
        <v>2228</v>
      </c>
      <c r="C14117" s="261" t="s">
        <v>138</v>
      </c>
      <c r="D14117" s="74" t="str">
        <f t="shared" si="441"/>
        <v>jun/2019</v>
      </c>
      <c r="E14117" s="264">
        <v>43643</v>
      </c>
      <c r="F14117" s="260" t="s">
        <v>131</v>
      </c>
      <c r="G14117" s="260" t="s">
        <v>2229</v>
      </c>
      <c r="H14117" s="265" t="s">
        <v>4559</v>
      </c>
      <c r="I14117" s="265" t="s">
        <v>133</v>
      </c>
      <c r="J14117" s="266">
        <v>-3497.28</v>
      </c>
      <c r="K14117" s="83" t="str">
        <f>IFERROR(IFERROR(VLOOKUP(I14117,'DE-PARA'!B:D,3,0),VLOOKUP(I14117,'DE-PARA'!C:D,2,0)),"NÃO ENCONTRADO")</f>
        <v>Pessoal</v>
      </c>
      <c r="L14117" s="50" t="str">
        <f>VLOOKUP(K14117,'Base -Receita-Despesa'!$B:$AS,1,FALSE)</f>
        <v>Pessoal</v>
      </c>
    </row>
    <row r="14118" spans="1:12" x14ac:dyDescent="0.3">
      <c r="A14118" s="82" t="str">
        <f t="shared" si="440"/>
        <v>2019</v>
      </c>
      <c r="B14118" s="260" t="s">
        <v>2228</v>
      </c>
      <c r="C14118" s="261" t="s">
        <v>138</v>
      </c>
      <c r="D14118" s="74" t="str">
        <f t="shared" si="441"/>
        <v>jun/2019</v>
      </c>
      <c r="E14118" s="264">
        <v>43643</v>
      </c>
      <c r="F14118" s="260" t="s">
        <v>131</v>
      </c>
      <c r="G14118" s="260" t="s">
        <v>2229</v>
      </c>
      <c r="H14118" s="265" t="s">
        <v>697</v>
      </c>
      <c r="I14118" s="265" t="s">
        <v>133</v>
      </c>
      <c r="J14118" s="266">
        <v>-2998.15</v>
      </c>
      <c r="K14118" s="83" t="str">
        <f>IFERROR(IFERROR(VLOOKUP(I14118,'DE-PARA'!B:D,3,0),VLOOKUP(I14118,'DE-PARA'!C:D,2,0)),"NÃO ENCONTRADO")</f>
        <v>Pessoal</v>
      </c>
      <c r="L14118" s="50" t="str">
        <f>VLOOKUP(K14118,'Base -Receita-Despesa'!$B:$AS,1,FALSE)</f>
        <v>Pessoal</v>
      </c>
    </row>
    <row r="14119" spans="1:12" x14ac:dyDescent="0.3">
      <c r="A14119" s="82" t="str">
        <f t="shared" si="440"/>
        <v>2019</v>
      </c>
      <c r="B14119" s="260" t="s">
        <v>2228</v>
      </c>
      <c r="C14119" s="261" t="s">
        <v>138</v>
      </c>
      <c r="D14119" s="74" t="str">
        <f t="shared" si="441"/>
        <v>jun/2019</v>
      </c>
      <c r="E14119" s="264">
        <v>43643</v>
      </c>
      <c r="F14119" s="260" t="s">
        <v>131</v>
      </c>
      <c r="G14119" s="260" t="s">
        <v>2229</v>
      </c>
      <c r="H14119" s="265" t="s">
        <v>4597</v>
      </c>
      <c r="I14119" s="265" t="s">
        <v>133</v>
      </c>
      <c r="J14119" s="266">
        <v>-1671.99</v>
      </c>
      <c r="K14119" s="83" t="str">
        <f>IFERROR(IFERROR(VLOOKUP(I14119,'DE-PARA'!B:D,3,0),VLOOKUP(I14119,'DE-PARA'!C:D,2,0)),"NÃO ENCONTRADO")</f>
        <v>Pessoal</v>
      </c>
      <c r="L14119" s="50" t="str">
        <f>VLOOKUP(K14119,'Base -Receita-Despesa'!$B:$AS,1,FALSE)</f>
        <v>Pessoal</v>
      </c>
    </row>
    <row r="14120" spans="1:12" x14ac:dyDescent="0.3">
      <c r="A14120" s="82" t="str">
        <f t="shared" si="440"/>
        <v>2019</v>
      </c>
      <c r="B14120" s="260" t="s">
        <v>2228</v>
      </c>
      <c r="C14120" s="261" t="s">
        <v>138</v>
      </c>
      <c r="D14120" s="74" t="str">
        <f t="shared" si="441"/>
        <v>jun/2019</v>
      </c>
      <c r="E14120" s="264">
        <v>43643</v>
      </c>
      <c r="F14120" s="260" t="s">
        <v>131</v>
      </c>
      <c r="G14120" s="260" t="s">
        <v>2229</v>
      </c>
      <c r="H14120" s="265" t="s">
        <v>4598</v>
      </c>
      <c r="I14120" s="265" t="s">
        <v>133</v>
      </c>
      <c r="J14120" s="266">
        <v>-1945.44</v>
      </c>
      <c r="K14120" s="83" t="str">
        <f>IFERROR(IFERROR(VLOOKUP(I14120,'DE-PARA'!B:D,3,0),VLOOKUP(I14120,'DE-PARA'!C:D,2,0)),"NÃO ENCONTRADO")</f>
        <v>Pessoal</v>
      </c>
      <c r="L14120" s="50" t="str">
        <f>VLOOKUP(K14120,'Base -Receita-Despesa'!$B:$AS,1,FALSE)</f>
        <v>Pessoal</v>
      </c>
    </row>
    <row r="14121" spans="1:12" x14ac:dyDescent="0.3">
      <c r="A14121" s="82" t="str">
        <f t="shared" si="440"/>
        <v>2019</v>
      </c>
      <c r="B14121" s="260" t="s">
        <v>2228</v>
      </c>
      <c r="C14121" s="261" t="s">
        <v>138</v>
      </c>
      <c r="D14121" s="74" t="str">
        <f t="shared" si="441"/>
        <v>jun/2019</v>
      </c>
      <c r="E14121" s="264">
        <v>43643</v>
      </c>
      <c r="F14121" s="260">
        <v>58</v>
      </c>
      <c r="G14121" s="262" t="s">
        <v>2229</v>
      </c>
      <c r="H14121" s="265" t="s">
        <v>3189</v>
      </c>
      <c r="I14121" s="265" t="s">
        <v>2176</v>
      </c>
      <c r="J14121" s="266">
        <v>-69000</v>
      </c>
      <c r="K14121" s="83" t="str">
        <f>IFERROR(IFERROR(VLOOKUP(I14121,'DE-PARA'!B:D,3,0),VLOOKUP(I14121,'DE-PARA'!C:D,2,0)),"NÃO ENCONTRADO")</f>
        <v>Pessoal</v>
      </c>
      <c r="L14121" s="50" t="str">
        <f>VLOOKUP(K14121,'Base -Receita-Despesa'!$B:$AS,1,FALSE)</f>
        <v>Pessoal</v>
      </c>
    </row>
    <row r="14122" spans="1:12" x14ac:dyDescent="0.3">
      <c r="A14122" s="82" t="str">
        <f t="shared" ref="A14122:A14143" si="442">IF(K14122="NÃO ENCONTRADO",0,RIGHT(D14122,4))</f>
        <v>2019</v>
      </c>
      <c r="B14122" s="260" t="s">
        <v>2228</v>
      </c>
      <c r="C14122" s="261" t="s">
        <v>138</v>
      </c>
      <c r="D14122" s="74" t="str">
        <f t="shared" si="441"/>
        <v>jun/2019</v>
      </c>
      <c r="E14122" s="264">
        <v>43643</v>
      </c>
      <c r="F14122" s="260">
        <v>59</v>
      </c>
      <c r="G14122" s="262" t="s">
        <v>2229</v>
      </c>
      <c r="H14122" s="265" t="s">
        <v>3189</v>
      </c>
      <c r="I14122" s="265" t="s">
        <v>2176</v>
      </c>
      <c r="J14122" s="266">
        <v>-8568.1299999999992</v>
      </c>
      <c r="K14122" s="83" t="str">
        <f>IFERROR(IFERROR(VLOOKUP(I14122,'DE-PARA'!B:D,3,0),VLOOKUP(I14122,'DE-PARA'!C:D,2,0)),"NÃO ENCONTRADO")</f>
        <v>Pessoal</v>
      </c>
      <c r="L14122" s="50" t="str">
        <f>VLOOKUP(K14122,'Base -Receita-Despesa'!$B:$AS,1,FALSE)</f>
        <v>Pessoal</v>
      </c>
    </row>
    <row r="14123" spans="1:12" x14ac:dyDescent="0.3">
      <c r="A14123" s="82" t="str">
        <f t="shared" si="442"/>
        <v>2019</v>
      </c>
      <c r="B14123" s="260" t="s">
        <v>2228</v>
      </c>
      <c r="C14123" s="261" t="s">
        <v>138</v>
      </c>
      <c r="D14123" s="74" t="str">
        <f t="shared" si="441"/>
        <v>jun/2019</v>
      </c>
      <c r="E14123" s="264">
        <v>43643</v>
      </c>
      <c r="F14123" s="260">
        <v>60</v>
      </c>
      <c r="G14123" s="262" t="s">
        <v>2229</v>
      </c>
      <c r="H14123" s="265" t="s">
        <v>3189</v>
      </c>
      <c r="I14123" s="265" t="s">
        <v>2176</v>
      </c>
      <c r="J14123" s="266">
        <v>-18679.900000000001</v>
      </c>
      <c r="K14123" s="83" t="str">
        <f>IFERROR(IFERROR(VLOOKUP(I14123,'DE-PARA'!B:D,3,0),VLOOKUP(I14123,'DE-PARA'!C:D,2,0)),"NÃO ENCONTRADO")</f>
        <v>Pessoal</v>
      </c>
      <c r="L14123" s="50" t="str">
        <f>VLOOKUP(K14123,'Base -Receita-Despesa'!$B:$AS,1,FALSE)</f>
        <v>Pessoal</v>
      </c>
    </row>
    <row r="14124" spans="1:12" x14ac:dyDescent="0.3">
      <c r="A14124" s="82" t="str">
        <f t="shared" si="442"/>
        <v>2019</v>
      </c>
      <c r="B14124" s="260" t="s">
        <v>2228</v>
      </c>
      <c r="C14124" s="261" t="s">
        <v>138</v>
      </c>
      <c r="D14124" s="74" t="str">
        <f t="shared" si="441"/>
        <v>jun/2019</v>
      </c>
      <c r="E14124" s="264">
        <v>43643</v>
      </c>
      <c r="F14124" s="260" t="s">
        <v>131</v>
      </c>
      <c r="G14124" s="260" t="s">
        <v>2229</v>
      </c>
      <c r="H14124" s="265" t="s">
        <v>3363</v>
      </c>
      <c r="I14124" s="265" t="s">
        <v>133</v>
      </c>
      <c r="J14124" s="266">
        <v>-1769.92</v>
      </c>
      <c r="K14124" s="83" t="str">
        <f>IFERROR(IFERROR(VLOOKUP(I14124,'DE-PARA'!B:D,3,0),VLOOKUP(I14124,'DE-PARA'!C:D,2,0)),"NÃO ENCONTRADO")</f>
        <v>Pessoal</v>
      </c>
      <c r="L14124" s="50" t="str">
        <f>VLOOKUP(K14124,'Base -Receita-Despesa'!$B:$AS,1,FALSE)</f>
        <v>Pessoal</v>
      </c>
    </row>
    <row r="14125" spans="1:12" x14ac:dyDescent="0.3">
      <c r="A14125" s="82" t="str">
        <f t="shared" si="442"/>
        <v>2019</v>
      </c>
      <c r="B14125" s="260" t="s">
        <v>2228</v>
      </c>
      <c r="C14125" s="261" t="s">
        <v>138</v>
      </c>
      <c r="D14125" s="74" t="str">
        <f t="shared" si="441"/>
        <v>jun/2019</v>
      </c>
      <c r="E14125" s="264">
        <v>43643</v>
      </c>
      <c r="F14125" s="260">
        <v>88</v>
      </c>
      <c r="G14125" s="260" t="s">
        <v>2229</v>
      </c>
      <c r="H14125" s="265" t="s">
        <v>3242</v>
      </c>
      <c r="I14125" s="265" t="s">
        <v>2212</v>
      </c>
      <c r="J14125" s="266">
        <v>-19452</v>
      </c>
      <c r="K14125" s="83" t="str">
        <f>IFERROR(IFERROR(VLOOKUP(I14125,'DE-PARA'!B:D,3,0),VLOOKUP(I14125,'DE-PARA'!C:D,2,0)),"NÃO ENCONTRADO")</f>
        <v>Serviços</v>
      </c>
      <c r="L14125" s="50" t="str">
        <f>VLOOKUP(K14125,'Base -Receita-Despesa'!$B:$AS,1,FALSE)</f>
        <v>Serviços</v>
      </c>
    </row>
    <row r="14126" spans="1:12" x14ac:dyDescent="0.3">
      <c r="A14126" s="82" t="str">
        <f t="shared" si="442"/>
        <v>2019</v>
      </c>
      <c r="B14126" s="260" t="s">
        <v>2228</v>
      </c>
      <c r="C14126" s="261" t="s">
        <v>138</v>
      </c>
      <c r="D14126" s="74" t="str">
        <f t="shared" si="441"/>
        <v>jun/2019</v>
      </c>
      <c r="E14126" s="264">
        <v>43643</v>
      </c>
      <c r="F14126" s="260" t="s">
        <v>131</v>
      </c>
      <c r="G14126" s="260" t="s">
        <v>2229</v>
      </c>
      <c r="H14126" s="265" t="s">
        <v>4203</v>
      </c>
      <c r="I14126" s="265" t="s">
        <v>133</v>
      </c>
      <c r="J14126" s="266">
        <v>-1690.6</v>
      </c>
      <c r="K14126" s="83" t="str">
        <f>IFERROR(IFERROR(VLOOKUP(I14126,'DE-PARA'!B:D,3,0),VLOOKUP(I14126,'DE-PARA'!C:D,2,0)),"NÃO ENCONTRADO")</f>
        <v>Pessoal</v>
      </c>
      <c r="L14126" s="50" t="str">
        <f>VLOOKUP(K14126,'Base -Receita-Despesa'!$B:$AS,1,FALSE)</f>
        <v>Pessoal</v>
      </c>
    </row>
    <row r="14127" spans="1:12" x14ac:dyDescent="0.3">
      <c r="A14127" s="82" t="str">
        <f t="shared" si="442"/>
        <v>2019</v>
      </c>
      <c r="B14127" s="260" t="s">
        <v>2228</v>
      </c>
      <c r="C14127" s="261" t="s">
        <v>138</v>
      </c>
      <c r="D14127" s="74" t="str">
        <f t="shared" si="441"/>
        <v>jun/2019</v>
      </c>
      <c r="E14127" s="264">
        <v>43643</v>
      </c>
      <c r="F14127" s="260" t="s">
        <v>1070</v>
      </c>
      <c r="G14127" s="260" t="s">
        <v>2229</v>
      </c>
      <c r="H14127" s="265" t="s">
        <v>1071</v>
      </c>
      <c r="I14127" s="265" t="s">
        <v>2237</v>
      </c>
      <c r="J14127" s="266">
        <v>170272.32</v>
      </c>
      <c r="K14127" s="83" t="str">
        <f>IFERROR(IFERROR(VLOOKUP(I14127,'DE-PARA'!B:D,3,0),VLOOKUP(I14127,'DE-PARA'!C:D,2,0)),"NÃO ENCONTRADO")</f>
        <v>Entrada Conta Aplicação (+)</v>
      </c>
      <c r="L14127" s="50" t="str">
        <f>VLOOKUP(K14127,'Base -Receita-Despesa'!$B:$AS,1,FALSE)</f>
        <v>ENTRADA CONTA APLICAÇÃO (+)</v>
      </c>
    </row>
    <row r="14128" spans="1:12" x14ac:dyDescent="0.3">
      <c r="A14128" s="82" t="str">
        <f t="shared" si="442"/>
        <v>2019</v>
      </c>
      <c r="B14128" s="260" t="s">
        <v>2228</v>
      </c>
      <c r="C14128" s="261" t="s">
        <v>138</v>
      </c>
      <c r="D14128" s="74" t="str">
        <f t="shared" si="441"/>
        <v>jun/2019</v>
      </c>
      <c r="E14128" s="264">
        <v>43643</v>
      </c>
      <c r="F14128" s="263" t="s">
        <v>4412</v>
      </c>
      <c r="G14128" s="263" t="s">
        <v>2229</v>
      </c>
      <c r="H14128" s="267" t="s">
        <v>4599</v>
      </c>
      <c r="I14128" s="267" t="s">
        <v>130</v>
      </c>
      <c r="J14128" s="266">
        <v>-3929.65</v>
      </c>
      <c r="K14128" s="83" t="str">
        <f>IFERROR(IFERROR(VLOOKUP(I14128,'DE-PARA'!B:D,3,0),VLOOKUP(I14128,'DE-PARA'!C:D,2,0)),"NÃO ENCONTRADO")</f>
        <v>Rescisões Trabalhistas</v>
      </c>
      <c r="L14128" s="50" t="str">
        <f>VLOOKUP(K14128,'Base -Receita-Despesa'!$B:$AS,1,FALSE)</f>
        <v>Rescisões Trabalhistas</v>
      </c>
    </row>
    <row r="14129" spans="1:12" x14ac:dyDescent="0.3">
      <c r="A14129" s="82" t="str">
        <f t="shared" si="442"/>
        <v>2019</v>
      </c>
      <c r="B14129" s="260" t="s">
        <v>2228</v>
      </c>
      <c r="C14129" s="261" t="s">
        <v>138</v>
      </c>
      <c r="D14129" s="74" t="str">
        <f t="shared" si="441"/>
        <v>jun/2019</v>
      </c>
      <c r="E14129" s="264">
        <v>43643</v>
      </c>
      <c r="F14129" s="263" t="s">
        <v>3376</v>
      </c>
      <c r="G14129" s="263" t="s">
        <v>2229</v>
      </c>
      <c r="H14129" s="267" t="s">
        <v>4599</v>
      </c>
      <c r="I14129" s="267" t="s">
        <v>130</v>
      </c>
      <c r="J14129" s="266">
        <v>-4963.3599999999997</v>
      </c>
      <c r="K14129" s="83" t="str">
        <f>IFERROR(IFERROR(VLOOKUP(I14129,'DE-PARA'!B:D,3,0),VLOOKUP(I14129,'DE-PARA'!C:D,2,0)),"NÃO ENCONTRADO")</f>
        <v>Rescisões Trabalhistas</v>
      </c>
      <c r="L14129" s="50" t="str">
        <f>VLOOKUP(K14129,'Base -Receita-Despesa'!$B:$AS,1,FALSE)</f>
        <v>Rescisões Trabalhistas</v>
      </c>
    </row>
    <row r="14130" spans="1:12" x14ac:dyDescent="0.3">
      <c r="A14130" s="82" t="str">
        <f t="shared" si="442"/>
        <v>2019</v>
      </c>
      <c r="B14130" s="260" t="s">
        <v>2228</v>
      </c>
      <c r="C14130" s="261" t="s">
        <v>138</v>
      </c>
      <c r="D14130" s="74" t="str">
        <f t="shared" si="441"/>
        <v>jun/2019</v>
      </c>
      <c r="E14130" s="264">
        <v>43643</v>
      </c>
      <c r="F14130" s="260" t="s">
        <v>131</v>
      </c>
      <c r="G14130" s="260" t="s">
        <v>2229</v>
      </c>
      <c r="H14130" s="265" t="s">
        <v>4600</v>
      </c>
      <c r="I14130" s="265" t="s">
        <v>133</v>
      </c>
      <c r="J14130" s="266">
        <v>-2263.2600000000002</v>
      </c>
      <c r="K14130" s="83" t="str">
        <f>IFERROR(IFERROR(VLOOKUP(I14130,'DE-PARA'!B:D,3,0),VLOOKUP(I14130,'DE-PARA'!C:D,2,0)),"NÃO ENCONTRADO")</f>
        <v>Pessoal</v>
      </c>
      <c r="L14130" s="50" t="str">
        <f>VLOOKUP(K14130,'Base -Receita-Despesa'!$B:$AS,1,FALSE)</f>
        <v>Pessoal</v>
      </c>
    </row>
    <row r="14131" spans="1:12" x14ac:dyDescent="0.3">
      <c r="A14131" s="82" t="str">
        <f t="shared" si="442"/>
        <v>2019</v>
      </c>
      <c r="B14131" s="260" t="s">
        <v>2228</v>
      </c>
      <c r="C14131" s="261" t="s">
        <v>138</v>
      </c>
      <c r="D14131" s="74" t="str">
        <f t="shared" si="441"/>
        <v>jun/2019</v>
      </c>
      <c r="E14131" s="264">
        <v>43643</v>
      </c>
      <c r="F14131" s="260" t="s">
        <v>131</v>
      </c>
      <c r="G14131" s="260" t="s">
        <v>2229</v>
      </c>
      <c r="H14131" s="265" t="s">
        <v>4601</v>
      </c>
      <c r="I14131" s="265" t="s">
        <v>133</v>
      </c>
      <c r="J14131" s="266">
        <v>-1615.7</v>
      </c>
      <c r="K14131" s="83" t="str">
        <f>IFERROR(IFERROR(VLOOKUP(I14131,'DE-PARA'!B:D,3,0),VLOOKUP(I14131,'DE-PARA'!C:D,2,0)),"NÃO ENCONTRADO")</f>
        <v>Pessoal</v>
      </c>
      <c r="L14131" s="50" t="str">
        <f>VLOOKUP(K14131,'Base -Receita-Despesa'!$B:$AS,1,FALSE)</f>
        <v>Pessoal</v>
      </c>
    </row>
    <row r="14132" spans="1:12" x14ac:dyDescent="0.3">
      <c r="A14132" s="82" t="str">
        <f t="shared" si="442"/>
        <v>2019</v>
      </c>
      <c r="B14132" s="260" t="s">
        <v>2228</v>
      </c>
      <c r="C14132" s="261" t="s">
        <v>138</v>
      </c>
      <c r="D14132" s="74" t="str">
        <f t="shared" si="441"/>
        <v>jun/2019</v>
      </c>
      <c r="E14132" s="264">
        <v>43643</v>
      </c>
      <c r="F14132" s="260" t="s">
        <v>1261</v>
      </c>
      <c r="G14132" s="260" t="s">
        <v>2229</v>
      </c>
      <c r="H14132" s="265" t="s">
        <v>2250</v>
      </c>
      <c r="I14132" s="265" t="s">
        <v>135</v>
      </c>
      <c r="J14132" s="265">
        <v>-9.5</v>
      </c>
      <c r="K14132" s="83" t="str">
        <f>IFERROR(IFERROR(VLOOKUP(I14132,'DE-PARA'!B:D,3,0),VLOOKUP(I14132,'DE-PARA'!C:D,2,0)),"NÃO ENCONTRADO")</f>
        <v>Outras Saídas</v>
      </c>
      <c r="L14132" s="50" t="str">
        <f>VLOOKUP(K14132,'Base -Receita-Despesa'!$B:$AS,1,FALSE)</f>
        <v>Outras Saídas</v>
      </c>
    </row>
    <row r="14133" spans="1:12" x14ac:dyDescent="0.3">
      <c r="A14133" s="82" t="str">
        <f t="shared" si="442"/>
        <v>2019</v>
      </c>
      <c r="B14133" s="260" t="s">
        <v>2228</v>
      </c>
      <c r="C14133" s="261" t="s">
        <v>138</v>
      </c>
      <c r="D14133" s="74" t="str">
        <f t="shared" si="441"/>
        <v>jun/2019</v>
      </c>
      <c r="E14133" s="264">
        <v>43643</v>
      </c>
      <c r="F14133" s="260" t="s">
        <v>1261</v>
      </c>
      <c r="G14133" s="260" t="s">
        <v>2229</v>
      </c>
      <c r="H14133" s="265" t="s">
        <v>2250</v>
      </c>
      <c r="I14133" s="265" t="s">
        <v>135</v>
      </c>
      <c r="J14133" s="265">
        <v>-9.5</v>
      </c>
      <c r="K14133" s="83" t="str">
        <f>IFERROR(IFERROR(VLOOKUP(I14133,'DE-PARA'!B:D,3,0),VLOOKUP(I14133,'DE-PARA'!C:D,2,0)),"NÃO ENCONTRADO")</f>
        <v>Outras Saídas</v>
      </c>
      <c r="L14133" s="50" t="str">
        <f>VLOOKUP(K14133,'Base -Receita-Despesa'!$B:$AS,1,FALSE)</f>
        <v>Outras Saídas</v>
      </c>
    </row>
    <row r="14134" spans="1:12" x14ac:dyDescent="0.3">
      <c r="A14134" s="82" t="str">
        <f t="shared" si="442"/>
        <v>2019</v>
      </c>
      <c r="B14134" s="260" t="s">
        <v>2228</v>
      </c>
      <c r="C14134" s="261" t="s">
        <v>138</v>
      </c>
      <c r="D14134" s="74" t="str">
        <f t="shared" si="441"/>
        <v>jun/2019</v>
      </c>
      <c r="E14134" s="264">
        <v>43643</v>
      </c>
      <c r="F14134" s="260" t="s">
        <v>1261</v>
      </c>
      <c r="G14134" s="260" t="s">
        <v>2229</v>
      </c>
      <c r="H14134" s="265" t="s">
        <v>2250</v>
      </c>
      <c r="I14134" s="265" t="s">
        <v>135</v>
      </c>
      <c r="J14134" s="265">
        <v>-9.5</v>
      </c>
      <c r="K14134" s="83" t="str">
        <f>IFERROR(IFERROR(VLOOKUP(I14134,'DE-PARA'!B:D,3,0),VLOOKUP(I14134,'DE-PARA'!C:D,2,0)),"NÃO ENCONTRADO")</f>
        <v>Outras Saídas</v>
      </c>
      <c r="L14134" s="50" t="str">
        <f>VLOOKUP(K14134,'Base -Receita-Despesa'!$B:$AS,1,FALSE)</f>
        <v>Outras Saídas</v>
      </c>
    </row>
    <row r="14135" spans="1:12" x14ac:dyDescent="0.3">
      <c r="A14135" s="82" t="str">
        <f t="shared" si="442"/>
        <v>2019</v>
      </c>
      <c r="B14135" s="260" t="s">
        <v>2228</v>
      </c>
      <c r="C14135" s="261" t="s">
        <v>138</v>
      </c>
      <c r="D14135" s="74" t="str">
        <f t="shared" si="441"/>
        <v>jun/2019</v>
      </c>
      <c r="E14135" s="264">
        <v>43643</v>
      </c>
      <c r="F14135" s="260" t="s">
        <v>1261</v>
      </c>
      <c r="G14135" s="260" t="s">
        <v>2229</v>
      </c>
      <c r="H14135" s="265" t="s">
        <v>2250</v>
      </c>
      <c r="I14135" s="265" t="s">
        <v>135</v>
      </c>
      <c r="J14135" s="265">
        <v>-9.5</v>
      </c>
      <c r="K14135" s="83" t="str">
        <f>IFERROR(IFERROR(VLOOKUP(I14135,'DE-PARA'!B:D,3,0),VLOOKUP(I14135,'DE-PARA'!C:D,2,0)),"NÃO ENCONTRADO")</f>
        <v>Outras Saídas</v>
      </c>
      <c r="L14135" s="50" t="str">
        <f>VLOOKUP(K14135,'Base -Receita-Despesa'!$B:$AS,1,FALSE)</f>
        <v>Outras Saídas</v>
      </c>
    </row>
    <row r="14136" spans="1:12" x14ac:dyDescent="0.3">
      <c r="A14136" s="82" t="str">
        <f t="shared" si="442"/>
        <v>2019</v>
      </c>
      <c r="B14136" s="260" t="s">
        <v>2228</v>
      </c>
      <c r="C14136" s="261" t="s">
        <v>138</v>
      </c>
      <c r="D14136" s="74" t="str">
        <f t="shared" si="441"/>
        <v>jun/2019</v>
      </c>
      <c r="E14136" s="264">
        <v>43643</v>
      </c>
      <c r="F14136" s="260" t="s">
        <v>1261</v>
      </c>
      <c r="G14136" s="260" t="s">
        <v>2229</v>
      </c>
      <c r="H14136" s="265" t="s">
        <v>2250</v>
      </c>
      <c r="I14136" s="265" t="s">
        <v>135</v>
      </c>
      <c r="J14136" s="265">
        <v>-9.5</v>
      </c>
      <c r="K14136" s="83" t="str">
        <f>IFERROR(IFERROR(VLOOKUP(I14136,'DE-PARA'!B:D,3,0),VLOOKUP(I14136,'DE-PARA'!C:D,2,0)),"NÃO ENCONTRADO")</f>
        <v>Outras Saídas</v>
      </c>
      <c r="L14136" s="50" t="str">
        <f>VLOOKUP(K14136,'Base -Receita-Despesa'!$B:$AS,1,FALSE)</f>
        <v>Outras Saídas</v>
      </c>
    </row>
    <row r="14137" spans="1:12" x14ac:dyDescent="0.3">
      <c r="A14137" s="82" t="str">
        <f t="shared" si="442"/>
        <v>2019</v>
      </c>
      <c r="B14137" s="260" t="s">
        <v>2228</v>
      </c>
      <c r="C14137" s="261" t="s">
        <v>138</v>
      </c>
      <c r="D14137" s="74" t="str">
        <f t="shared" si="441"/>
        <v>jun/2019</v>
      </c>
      <c r="E14137" s="264">
        <v>43643</v>
      </c>
      <c r="F14137" s="260" t="s">
        <v>1261</v>
      </c>
      <c r="G14137" s="260" t="s">
        <v>2229</v>
      </c>
      <c r="H14137" s="265" t="s">
        <v>2250</v>
      </c>
      <c r="I14137" s="265" t="s">
        <v>135</v>
      </c>
      <c r="J14137" s="265">
        <v>-9.5</v>
      </c>
      <c r="K14137" s="83" t="str">
        <f>IFERROR(IFERROR(VLOOKUP(I14137,'DE-PARA'!B:D,3,0),VLOOKUP(I14137,'DE-PARA'!C:D,2,0)),"NÃO ENCONTRADO")</f>
        <v>Outras Saídas</v>
      </c>
      <c r="L14137" s="50" t="str">
        <f>VLOOKUP(K14137,'Base -Receita-Despesa'!$B:$AS,1,FALSE)</f>
        <v>Outras Saídas</v>
      </c>
    </row>
    <row r="14138" spans="1:12" x14ac:dyDescent="0.3">
      <c r="A14138" s="82" t="str">
        <f t="shared" si="442"/>
        <v>2019</v>
      </c>
      <c r="B14138" s="260" t="s">
        <v>2240</v>
      </c>
      <c r="C14138" s="261" t="s">
        <v>138</v>
      </c>
      <c r="D14138" s="74" t="str">
        <f t="shared" si="441"/>
        <v>jun/2019</v>
      </c>
      <c r="E14138" s="264">
        <v>43644</v>
      </c>
      <c r="F14138" s="260" t="s">
        <v>4374</v>
      </c>
      <c r="G14138" s="260" t="s">
        <v>2229</v>
      </c>
      <c r="H14138" s="265" t="s">
        <v>72</v>
      </c>
      <c r="I14138" s="265" t="s">
        <v>1064</v>
      </c>
      <c r="J14138" s="266">
        <v>-2343604</v>
      </c>
      <c r="K14138" s="83" t="str">
        <f>IFERROR(IFERROR(VLOOKUP(I14138,'DE-PARA'!B:D,3,0),VLOOKUP(I14138,'DE-PARA'!C:D,2,0)),"NÃO ENCONTRADO")</f>
        <v>Saídas Da C/A Por Regates (-)</v>
      </c>
      <c r="L14138" s="50" t="str">
        <f>VLOOKUP(K14138,'Base -Receita-Despesa'!$B:$AS,1,FALSE)</f>
        <v>SAÍDAS DA C/A POR REGATES (-)</v>
      </c>
    </row>
    <row r="14139" spans="1:12" x14ac:dyDescent="0.3">
      <c r="A14139" s="82" t="str">
        <f t="shared" si="442"/>
        <v>2019</v>
      </c>
      <c r="B14139" s="260" t="s">
        <v>2240</v>
      </c>
      <c r="C14139" s="261" t="s">
        <v>138</v>
      </c>
      <c r="D14139" s="74" t="str">
        <f t="shared" si="441"/>
        <v>jun/2019</v>
      </c>
      <c r="E14139" s="264">
        <v>43644</v>
      </c>
      <c r="F14139" s="260" t="s">
        <v>161</v>
      </c>
      <c r="G14139" s="260" t="s">
        <v>2229</v>
      </c>
      <c r="H14139" s="265" t="s">
        <v>161</v>
      </c>
      <c r="I14139" s="265" t="s">
        <v>2168</v>
      </c>
      <c r="J14139" s="266">
        <v>2343604</v>
      </c>
      <c r="K14139" s="83" t="str">
        <f>IFERROR(IFERROR(VLOOKUP(I14139,'DE-PARA'!B:D,3,0),VLOOKUP(I14139,'DE-PARA'!C:D,2,0)),"NÃO ENCONTRADO")</f>
        <v>Repasses Contrato de Gestão</v>
      </c>
      <c r="L14139" s="50" t="str">
        <f>VLOOKUP(K14139,'Base -Receita-Despesa'!$B:$AS,1,FALSE)</f>
        <v>Repasses Contrato de Gestão</v>
      </c>
    </row>
    <row r="14140" spans="1:12" x14ac:dyDescent="0.3">
      <c r="A14140" s="82" t="str">
        <f t="shared" si="442"/>
        <v>2019</v>
      </c>
      <c r="B14140" s="260" t="s">
        <v>2228</v>
      </c>
      <c r="C14140" s="261" t="s">
        <v>138</v>
      </c>
      <c r="D14140" s="74" t="str">
        <f t="shared" si="441"/>
        <v>jun/2019</v>
      </c>
      <c r="E14140" s="264">
        <v>43644</v>
      </c>
      <c r="F14140" s="260" t="s">
        <v>1267</v>
      </c>
      <c r="G14140" s="260" t="s">
        <v>2229</v>
      </c>
      <c r="H14140" s="265" t="s">
        <v>4602</v>
      </c>
      <c r="I14140" s="265" t="s">
        <v>160</v>
      </c>
      <c r="J14140" s="265">
        <v>475.06</v>
      </c>
      <c r="K14140" s="83" t="str">
        <f>IFERROR(IFERROR(VLOOKUP(I14140,'DE-PARA'!B:D,3,0),VLOOKUP(I14140,'DE-PARA'!C:D,2,0)),"NÃO ENCONTRADO")</f>
        <v>Outras Saídas</v>
      </c>
      <c r="L14140" s="50" t="str">
        <f>VLOOKUP(K14140,'Base -Receita-Despesa'!$B:$AS,1,FALSE)</f>
        <v>Outras Saídas</v>
      </c>
    </row>
    <row r="14141" spans="1:12" x14ac:dyDescent="0.3">
      <c r="A14141" s="82" t="str">
        <f t="shared" si="442"/>
        <v>2019</v>
      </c>
      <c r="B14141" s="260" t="s">
        <v>2228</v>
      </c>
      <c r="C14141" s="261" t="s">
        <v>138</v>
      </c>
      <c r="D14141" s="74" t="str">
        <f t="shared" si="441"/>
        <v>jun/2019</v>
      </c>
      <c r="E14141" s="264">
        <v>43644</v>
      </c>
      <c r="F14141" s="260">
        <v>1304300</v>
      </c>
      <c r="G14141" s="260" t="s">
        <v>2229</v>
      </c>
      <c r="H14141" s="267" t="s">
        <v>4603</v>
      </c>
      <c r="I14141" s="267" t="s">
        <v>540</v>
      </c>
      <c r="J14141" s="265">
        <v>-170</v>
      </c>
      <c r="K14141" s="83" t="str">
        <f>IFERROR(IFERROR(VLOOKUP(I14141,'DE-PARA'!B:D,3,0),VLOOKUP(I14141,'DE-PARA'!C:D,2,0)),"NÃO ENCONTRADO")</f>
        <v>Tributos, Taxas e Contribuições</v>
      </c>
      <c r="L14141" s="50" t="str">
        <f>VLOOKUP(K14141,'Base -Receita-Despesa'!$B:$AS,1,FALSE)</f>
        <v>Tributos, Taxas e Contribuições</v>
      </c>
    </row>
    <row r="14142" spans="1:12" x14ac:dyDescent="0.3">
      <c r="A14142" s="82" t="str">
        <f t="shared" si="442"/>
        <v>2019</v>
      </c>
      <c r="B14142" s="260" t="s">
        <v>2228</v>
      </c>
      <c r="C14142" s="261" t="s">
        <v>138</v>
      </c>
      <c r="D14142" s="74" t="str">
        <f t="shared" si="441"/>
        <v>jun/2019</v>
      </c>
      <c r="E14142" s="264">
        <v>43644</v>
      </c>
      <c r="F14142" s="260" t="s">
        <v>250</v>
      </c>
      <c r="G14142" s="260" t="s">
        <v>2229</v>
      </c>
      <c r="H14142" s="265" t="s">
        <v>4551</v>
      </c>
      <c r="I14142" s="265" t="s">
        <v>2171</v>
      </c>
      <c r="J14142" s="265">
        <v>210.75</v>
      </c>
      <c r="K14142" s="83" t="str">
        <f>IFERROR(IFERROR(VLOOKUP(I14142,'DE-PARA'!B:D,3,0),VLOOKUP(I14142,'DE-PARA'!C:D,2,0)),"NÃO ENCONTRADO")</f>
        <v>Rendimentos sobre Aplicações Financeiras</v>
      </c>
      <c r="L14142" s="50" t="str">
        <f>VLOOKUP(K14142,'Base -Receita-Despesa'!$B:$AS,1,FALSE)</f>
        <v>Rendimentos sobre Aplicações Financeiras</v>
      </c>
    </row>
    <row r="14143" spans="1:12" x14ac:dyDescent="0.3">
      <c r="A14143" s="82" t="str">
        <f t="shared" si="442"/>
        <v>2019</v>
      </c>
      <c r="B14143" s="260" t="s">
        <v>2228</v>
      </c>
      <c r="C14143" s="261" t="s">
        <v>138</v>
      </c>
      <c r="D14143" s="74" t="str">
        <f t="shared" si="441"/>
        <v>jun/2019</v>
      </c>
      <c r="E14143" s="264">
        <v>43644</v>
      </c>
      <c r="F14143" s="260" t="s">
        <v>1261</v>
      </c>
      <c r="G14143" s="260" t="s">
        <v>2229</v>
      </c>
      <c r="H14143" s="265" t="s">
        <v>2250</v>
      </c>
      <c r="I14143" s="265" t="s">
        <v>135</v>
      </c>
      <c r="J14143" s="265">
        <v>-9.5</v>
      </c>
      <c r="K14143" s="83" t="str">
        <f>IFERROR(IFERROR(VLOOKUP(I14143,'DE-PARA'!B:D,3,0),VLOOKUP(I14143,'DE-PARA'!C:D,2,0)),"NÃO ENCONTRADO")</f>
        <v>Outras Saídas</v>
      </c>
      <c r="L14143" s="50" t="str">
        <f>VLOOKUP(K14143,'Base -Receita-Despesa'!$B:$AS,1,FALSE)</f>
        <v>Outras Saídas</v>
      </c>
    </row>
  </sheetData>
  <autoFilter ref="B3:L3" xr:uid="{00000000-0001-0000-0400-000000000000}">
    <sortState xmlns:xlrd2="http://schemas.microsoft.com/office/spreadsheetml/2017/richdata2" ref="B4:L21329">
      <sortCondition ref="E3"/>
    </sortState>
  </autoFilter>
  <conditionalFormatting sqref="K4:K14143">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 ref="P12168" r:id="rId32" xr:uid="{00000000-0004-0000-0400-00001F000000}"/>
  </hyperlinks>
  <pageMargins left="0.25" right="0.25" top="0.75" bottom="0.75" header="0.3" footer="0.3"/>
  <pageSetup paperSize="9" scale="55" fitToHeight="0" orientation="landscape" r:id="rId33"/>
  <drawing r:id="rId34"/>
  <legacyDrawing r:id="rId35"/>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xm:sqref>
        </x14:dataValidation>
        <x14:dataValidation type="list" allowBlank="1" showInputMessage="1" showErrorMessage="1" xr:uid="{00000000-0002-0000-0400-000005000000}">
          <x14:formula1>
            <xm:f>'C:\Users\Milton\Downloads\[FLUXO CAIXA - 2017 28112017.1.0.xlsx]LISTA'!#REF!</xm:f>
          </x14:formula1>
          <xm:sqref>I10432:I10445 I10631:I10633 I10664:I10671 I11576 I11611 I11678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I10950:I11076 I11104:I11175 I11080:I11102 I10818:I10948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 I10949 I11077 I11079 I11207 I11215 I11472</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I11202:I11203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 I11078 I11103 I11386</xm:sqref>
        </x14:dataValidation>
        <x14:dataValidation type="list" allowBlank="1" showInputMessage="1" showErrorMessage="1" xr:uid="{00000000-0002-0000-0400-00000B000000}">
          <x14:formula1>
            <xm:f>'C:\CAIXA\IBGH\Fluxo de Caixa\[FLUXO CAIXA - 2017 14112017.xlsx]LISTA'!#REF!</xm:f>
          </x14:formula1>
          <xm:sqref>I11176:I11177 I11179:I11201 I11204:I11206 I11208:I11214 I11573:I11575 I11585:I11586 I11589 I11601:I11605 I11689 I11216:I11243</xm:sqref>
        </x14:dataValidation>
        <x14:dataValidation type="list" allowBlank="1" showInputMessage="1" showErrorMessage="1" xr:uid="{00000000-0002-0000-0400-00000D000000}">
          <x14:formula1>
            <xm:f>'C:\CAIXA\IBGH\[LEONARDO 2.xlsx]LISTA'!#REF!</xm:f>
          </x14:formula1>
          <xm:sqref>I11387:I11471 I11473:I11523 I11525:I11572 I11579:I11584 I11577 I11587:I11588 I11590:I11596 I11598:I11600 I11607:I11610 I11612 I11626 I11244:I11385</xm:sqref>
        </x14:dataValidation>
        <x14:dataValidation type="list" allowBlank="1" showInputMessage="1" showErrorMessage="1" xr:uid="{00000000-0002-0000-0400-00000E000000}">
          <x14:formula1>
            <xm:f>'C:\CAIXA\IBGH\[leonardo 3.xlsx]LISTA'!#REF!</xm:f>
          </x14:formula1>
          <xm:sqref>I11524 I11578 I11613 I11615:I11625 I11627:I11639 I11641:I11664 I11666:I11677 I11679:I11688</xm:sqref>
        </x14:dataValidation>
        <x14:dataValidation type="list" allowBlank="1" showInputMessage="1" showErrorMessage="1" xr:uid="{00000000-0002-0000-0400-00000F000000}">
          <x14:formula1>
            <xm:f>'C:\CAIXA\IBGH\[FLUXO CAIXA - 2017 13112017.xlsx]LISTA'!#REF!</xm:f>
          </x14:formula1>
          <xm:sqref>I11597 I11606 I11614 I11640 I11665</xm:sqref>
        </x14:dataValidation>
        <x14:dataValidation type="list" allowBlank="1" showInputMessage="1" showErrorMessage="1" xr:uid="{00000000-0002-0000-0400-00000C000000}">
          <x14:formula1>
            <xm:f>'C:\CAIXA\IBGH\Fluxo de Caixa\[FLUXO CAIXA - 2017 31102017 re.xlsx]LISTA'!#REF!</xm:f>
          </x14:formula1>
          <xm:sqref>I11178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3806</v>
      </c>
      <c r="D3" s="86" t="s">
        <v>114</v>
      </c>
      <c r="J3" s="358" t="s">
        <v>38</v>
      </c>
    </row>
    <row r="4" spans="2:10" ht="12" x14ac:dyDescent="0.3">
      <c r="B4" s="87"/>
      <c r="C4" s="87"/>
      <c r="D4" s="88"/>
      <c r="J4" s="358"/>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3430</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3421</v>
      </c>
      <c r="D60" s="88" t="str">
        <f t="shared" si="3"/>
        <v>Serviços</v>
      </c>
    </row>
    <row r="61" spans="2:10" x14ac:dyDescent="0.3">
      <c r="B61" s="96" t="s">
        <v>2202</v>
      </c>
      <c r="C61" s="96" t="s">
        <v>3422</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4604</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3807</v>
      </c>
      <c r="J105" s="5"/>
    </row>
    <row r="106" spans="2:10" x14ac:dyDescent="0.3">
      <c r="B106" s="96" t="s">
        <v>1064</v>
      </c>
      <c r="C106" s="93"/>
      <c r="D106" s="88" t="s">
        <v>3808</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DOCID-2020503232-2446441</_dlc_DocId>
    <_dlc_DocIdUrl xmlns="c1178b72-d3f5-4356-be28-21acd058a982">
      <Url>https://ibghorg.sharepoint.com/documentos/_layouts/15/DocIdRedir.aspx?ID=DOCID-2020503232-2446441</Url>
      <Description>DOCID-2020503232-2446441</Description>
    </_dlc_DocIdUrl>
  </documentManagement>
</p:properties>
</file>

<file path=customXml/itemProps1.xml><?xml version="1.0" encoding="utf-8"?>
<ds:datastoreItem xmlns:ds="http://schemas.openxmlformats.org/officeDocument/2006/customXml" ds:itemID="{175C1E74-C9C3-4E95-AFDF-E5424C29FF11}"/>
</file>

<file path=customXml/itemProps2.xml><?xml version="1.0" encoding="utf-8"?>
<ds:datastoreItem xmlns:ds="http://schemas.openxmlformats.org/officeDocument/2006/customXml" ds:itemID="{62C01AB3-B113-4CAB-A7C6-DF6BC9A80A32}"/>
</file>

<file path=customXml/itemProps3.xml><?xml version="1.0" encoding="utf-8"?>
<ds:datastoreItem xmlns:ds="http://schemas.openxmlformats.org/officeDocument/2006/customXml" ds:itemID="{73EEABE5-4DD5-4329-BDDE-597BA3E7245F}"/>
</file>

<file path=customXml/itemProps4.xml><?xml version="1.0" encoding="utf-8"?>
<ds:datastoreItem xmlns:ds="http://schemas.openxmlformats.org/officeDocument/2006/customXml" ds:itemID="{A0521D31-5783-4A9B-A661-78EE139339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2022-09-16T19:45:16Z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31953048-3f11-49a9-a77d-7082f0f4f550</vt:lpwstr>
  </property>
</Properties>
</file>