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07\"/>
    </mc:Choice>
  </mc:AlternateContent>
  <xr:revisionPtr revIDLastSave="0" documentId="13_ncr:1_{B7BEDC7D-6EE6-447E-B7AA-07ADD80C5004}"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K14144" i="7"/>
  <c r="L14144" i="7" s="1"/>
  <c r="K14145" i="7"/>
  <c r="L14145" i="7" s="1"/>
  <c r="K14146" i="7"/>
  <c r="L14146" i="7" s="1"/>
  <c r="K14147" i="7"/>
  <c r="L14147" i="7" s="1"/>
  <c r="K14149" i="7"/>
  <c r="L14149" i="7" s="1"/>
  <c r="K14150" i="7"/>
  <c r="L14150" i="7" s="1"/>
  <c r="K14152" i="7"/>
  <c r="L14152" i="7" s="1"/>
  <c r="K14158" i="7"/>
  <c r="L14158" i="7" s="1"/>
  <c r="K14165" i="7"/>
  <c r="L14165" i="7" s="1"/>
  <c r="K14186" i="7"/>
  <c r="L14186" i="7" s="1"/>
  <c r="K14188" i="7"/>
  <c r="L14188" i="7" s="1"/>
  <c r="K14199" i="7"/>
  <c r="L14199" i="7" s="1"/>
  <c r="K14202" i="7"/>
  <c r="L14202" i="7" s="1"/>
  <c r="K14211" i="7"/>
  <c r="L14211" i="7" s="1"/>
  <c r="K14223" i="7"/>
  <c r="L14223" i="7" s="1"/>
  <c r="K14224" i="7"/>
  <c r="L14224" i="7" s="1"/>
  <c r="K14261" i="7"/>
  <c r="L14261" i="7" s="1"/>
  <c r="K14262" i="7"/>
  <c r="L14262" i="7" s="1"/>
  <c r="K14263" i="7"/>
  <c r="L14263" i="7" s="1"/>
  <c r="K14270" i="7"/>
  <c r="L14270" i="7" s="1"/>
  <c r="K14273" i="7"/>
  <c r="L14273" i="7" s="1"/>
  <c r="K14277" i="7"/>
  <c r="L14277" i="7" s="1"/>
  <c r="K14282" i="7"/>
  <c r="L14282" i="7" s="1"/>
  <c r="K14284" i="7"/>
  <c r="L14284" i="7" s="1"/>
  <c r="K14290" i="7"/>
  <c r="L14290" i="7" s="1"/>
  <c r="K14305" i="7"/>
  <c r="L14305" i="7" s="1"/>
  <c r="K14316" i="7"/>
  <c r="L14316" i="7" s="1"/>
  <c r="K14321" i="7"/>
  <c r="L14321" i="7" s="1"/>
  <c r="K14322" i="7"/>
  <c r="L14322" i="7" s="1"/>
  <c r="K14324" i="7"/>
  <c r="L14324" i="7" s="1"/>
  <c r="K14325" i="7"/>
  <c r="L14325" i="7" s="1"/>
  <c r="K14328" i="7"/>
  <c r="L14328" i="7" s="1"/>
  <c r="K14334" i="7"/>
  <c r="L14334" i="7" s="1"/>
  <c r="K14338" i="7"/>
  <c r="L14338" i="7" s="1"/>
  <c r="K14344" i="7"/>
  <c r="L14344" i="7" s="1"/>
  <c r="K14345" i="7"/>
  <c r="L14345" i="7" s="1"/>
  <c r="K14346" i="7"/>
  <c r="L14346" i="7" s="1"/>
  <c r="K14355" i="7"/>
  <c r="L14355" i="7" s="1"/>
  <c r="K14356" i="7"/>
  <c r="L14356" i="7" s="1"/>
  <c r="K14357" i="7"/>
  <c r="L14357" i="7" s="1"/>
  <c r="K14358" i="7"/>
  <c r="L14358" i="7" s="1"/>
  <c r="K14359" i="7"/>
  <c r="L14359" i="7" s="1"/>
  <c r="K14366" i="7"/>
  <c r="L14366" i="7" s="1"/>
  <c r="K14377" i="7"/>
  <c r="L14377" i="7" s="1"/>
  <c r="K14384" i="7"/>
  <c r="L14384" i="7" s="1"/>
  <c r="K14387" i="7"/>
  <c r="L14387" i="7" s="1"/>
  <c r="K14394" i="7"/>
  <c r="L14394" i="7" s="1"/>
  <c r="K14396" i="7"/>
  <c r="L14396" i="7" s="1"/>
  <c r="K14397" i="7"/>
  <c r="L14397" i="7" s="1"/>
  <c r="K14401" i="7"/>
  <c r="L14401" i="7" s="1"/>
  <c r="K14403" i="7"/>
  <c r="L14403" i="7" s="1"/>
  <c r="K14405" i="7"/>
  <c r="L14405" i="7" s="1"/>
  <c r="K14407" i="7"/>
  <c r="L14407" i="7" s="1"/>
  <c r="K14410" i="7"/>
  <c r="L14410" i="7" s="1"/>
  <c r="K14412" i="7"/>
  <c r="L14412" i="7" s="1"/>
  <c r="K14413" i="7"/>
  <c r="L14413" i="7" s="1"/>
  <c r="K14414" i="7"/>
  <c r="L14414" i="7" s="1"/>
  <c r="K14415" i="7"/>
  <c r="L14415" i="7" s="1"/>
  <c r="K14420" i="7"/>
  <c r="L14420" i="7" s="1"/>
  <c r="K14435" i="7"/>
  <c r="L14435" i="7" s="1"/>
  <c r="K14444" i="7"/>
  <c r="L14444" i="7" s="1"/>
  <c r="K14446" i="7"/>
  <c r="L14446" i="7" s="1"/>
  <c r="K14450" i="7"/>
  <c r="L14450" i="7" s="1"/>
  <c r="K14451" i="7"/>
  <c r="L14451"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D14144" i="7"/>
  <c r="D14145" i="7"/>
  <c r="D14146" i="7"/>
  <c r="D14147" i="7"/>
  <c r="D14148" i="7"/>
  <c r="D14149" i="7"/>
  <c r="D14150" i="7"/>
  <c r="D14151" i="7"/>
  <c r="D14152" i="7"/>
  <c r="D14153" i="7"/>
  <c r="D14154" i="7"/>
  <c r="D14155" i="7"/>
  <c r="D14156" i="7"/>
  <c r="D14157" i="7"/>
  <c r="D14158" i="7"/>
  <c r="D14159" i="7"/>
  <c r="D14160" i="7"/>
  <c r="D14161" i="7"/>
  <c r="D14162" i="7"/>
  <c r="D14163" i="7"/>
  <c r="D14164" i="7"/>
  <c r="D14165" i="7"/>
  <c r="D14166" i="7"/>
  <c r="D14167" i="7"/>
  <c r="D14168" i="7"/>
  <c r="D14169" i="7"/>
  <c r="D14170" i="7"/>
  <c r="D14171" i="7"/>
  <c r="D14172" i="7"/>
  <c r="D14173" i="7"/>
  <c r="D14174" i="7"/>
  <c r="D14175" i="7"/>
  <c r="D14176" i="7"/>
  <c r="D14177" i="7"/>
  <c r="D14178" i="7"/>
  <c r="D14179" i="7"/>
  <c r="D14180" i="7"/>
  <c r="D14181" i="7"/>
  <c r="D14182" i="7"/>
  <c r="D14183" i="7"/>
  <c r="D14184" i="7"/>
  <c r="D14185" i="7"/>
  <c r="D14186" i="7"/>
  <c r="D14187" i="7"/>
  <c r="D14188" i="7"/>
  <c r="D14189" i="7"/>
  <c r="D14190" i="7"/>
  <c r="D14191" i="7"/>
  <c r="D14192" i="7"/>
  <c r="D14193" i="7"/>
  <c r="D14194" i="7"/>
  <c r="D14195" i="7"/>
  <c r="D14196" i="7"/>
  <c r="D14197" i="7"/>
  <c r="D14198" i="7"/>
  <c r="D14199" i="7"/>
  <c r="D14200" i="7"/>
  <c r="D14201" i="7"/>
  <c r="D14202" i="7"/>
  <c r="D14203" i="7"/>
  <c r="D14204" i="7"/>
  <c r="D14205" i="7"/>
  <c r="D14206" i="7"/>
  <c r="D14207" i="7"/>
  <c r="D14208" i="7"/>
  <c r="D14209" i="7"/>
  <c r="D14210" i="7"/>
  <c r="D14211" i="7"/>
  <c r="D14212" i="7"/>
  <c r="D14213" i="7"/>
  <c r="D14214" i="7"/>
  <c r="D14215" i="7"/>
  <c r="D14216" i="7"/>
  <c r="D14217" i="7"/>
  <c r="D14218" i="7"/>
  <c r="D14219" i="7"/>
  <c r="D14220" i="7"/>
  <c r="D14221" i="7"/>
  <c r="D14222" i="7"/>
  <c r="D14223" i="7"/>
  <c r="D14224" i="7"/>
  <c r="D14225" i="7"/>
  <c r="D14226" i="7"/>
  <c r="D14227" i="7"/>
  <c r="D14228" i="7"/>
  <c r="D14229" i="7"/>
  <c r="D14230" i="7"/>
  <c r="D14231" i="7"/>
  <c r="D14232" i="7"/>
  <c r="D14233" i="7"/>
  <c r="D14234" i="7"/>
  <c r="D14235" i="7"/>
  <c r="D14236" i="7"/>
  <c r="D14237" i="7"/>
  <c r="D14238" i="7"/>
  <c r="D14239" i="7"/>
  <c r="D14240" i="7"/>
  <c r="D14241" i="7"/>
  <c r="D14242" i="7"/>
  <c r="D14243" i="7"/>
  <c r="D14244" i="7"/>
  <c r="D14245" i="7"/>
  <c r="D14246" i="7"/>
  <c r="D14247" i="7"/>
  <c r="D14248" i="7"/>
  <c r="D14249" i="7"/>
  <c r="D14250" i="7"/>
  <c r="D14251" i="7"/>
  <c r="D14252" i="7"/>
  <c r="D14253" i="7"/>
  <c r="D14254" i="7"/>
  <c r="D14255" i="7"/>
  <c r="D14256" i="7"/>
  <c r="D14257" i="7"/>
  <c r="D14258" i="7"/>
  <c r="D14259" i="7"/>
  <c r="D14260" i="7"/>
  <c r="D14261" i="7"/>
  <c r="D14262" i="7"/>
  <c r="D14263" i="7"/>
  <c r="D14264" i="7"/>
  <c r="D14265" i="7"/>
  <c r="D14266" i="7"/>
  <c r="D14267" i="7"/>
  <c r="D14268" i="7"/>
  <c r="D14269" i="7"/>
  <c r="D14270" i="7"/>
  <c r="D14271" i="7"/>
  <c r="D14272" i="7"/>
  <c r="D14273" i="7"/>
  <c r="D14274" i="7"/>
  <c r="D14275" i="7"/>
  <c r="D14276" i="7"/>
  <c r="D14277" i="7"/>
  <c r="D14278" i="7"/>
  <c r="D14279" i="7"/>
  <c r="D14280" i="7"/>
  <c r="D14281" i="7"/>
  <c r="D14282" i="7"/>
  <c r="D14283" i="7"/>
  <c r="D14284" i="7"/>
  <c r="D14285" i="7"/>
  <c r="D14286" i="7"/>
  <c r="D14287" i="7"/>
  <c r="D14288" i="7"/>
  <c r="D14289" i="7"/>
  <c r="D14290" i="7"/>
  <c r="D14291" i="7"/>
  <c r="D14292" i="7"/>
  <c r="D14293" i="7"/>
  <c r="D14294" i="7"/>
  <c r="D14295" i="7"/>
  <c r="D14296" i="7"/>
  <c r="D14297" i="7"/>
  <c r="D14298" i="7"/>
  <c r="D14299" i="7"/>
  <c r="D14300" i="7"/>
  <c r="D14301" i="7"/>
  <c r="D14302" i="7"/>
  <c r="D14303" i="7"/>
  <c r="D14304" i="7"/>
  <c r="D14305" i="7"/>
  <c r="D14306" i="7"/>
  <c r="D14307" i="7"/>
  <c r="D14308" i="7"/>
  <c r="D14309" i="7"/>
  <c r="D14310" i="7"/>
  <c r="D14311" i="7"/>
  <c r="D14312" i="7"/>
  <c r="D14313" i="7"/>
  <c r="D14314" i="7"/>
  <c r="D14315" i="7"/>
  <c r="D14316" i="7"/>
  <c r="D14317" i="7"/>
  <c r="D14318" i="7"/>
  <c r="D14319" i="7"/>
  <c r="D14320" i="7"/>
  <c r="D14321" i="7"/>
  <c r="D14322" i="7"/>
  <c r="D14323" i="7"/>
  <c r="D14324" i="7"/>
  <c r="D14325" i="7"/>
  <c r="D14326" i="7"/>
  <c r="D14327" i="7"/>
  <c r="D14328" i="7"/>
  <c r="D14329" i="7"/>
  <c r="D14330" i="7"/>
  <c r="D14331" i="7"/>
  <c r="D14332" i="7"/>
  <c r="D14333" i="7"/>
  <c r="D14334" i="7"/>
  <c r="D14335" i="7"/>
  <c r="D14336" i="7"/>
  <c r="D14337" i="7"/>
  <c r="D14338" i="7"/>
  <c r="D14339" i="7"/>
  <c r="D14340" i="7"/>
  <c r="D14341" i="7"/>
  <c r="D14342" i="7"/>
  <c r="D14343" i="7"/>
  <c r="D14344" i="7"/>
  <c r="D14345" i="7"/>
  <c r="D14346" i="7"/>
  <c r="D14347" i="7"/>
  <c r="D14348" i="7"/>
  <c r="D14349" i="7"/>
  <c r="D14350" i="7"/>
  <c r="D14351" i="7"/>
  <c r="D14352" i="7"/>
  <c r="D14353" i="7"/>
  <c r="D14354" i="7"/>
  <c r="D14355" i="7"/>
  <c r="D14356" i="7"/>
  <c r="D14357" i="7"/>
  <c r="D14358" i="7"/>
  <c r="D14359" i="7"/>
  <c r="D14360" i="7"/>
  <c r="D14361" i="7"/>
  <c r="D14362" i="7"/>
  <c r="D14363" i="7"/>
  <c r="D14364" i="7"/>
  <c r="D14365" i="7"/>
  <c r="D14366" i="7"/>
  <c r="D14367" i="7"/>
  <c r="D14368" i="7"/>
  <c r="D14369" i="7"/>
  <c r="D14370" i="7"/>
  <c r="D14371" i="7"/>
  <c r="D14372" i="7"/>
  <c r="D14373" i="7"/>
  <c r="D14374" i="7"/>
  <c r="D14375" i="7"/>
  <c r="D14376" i="7"/>
  <c r="D14377" i="7"/>
  <c r="D14378" i="7"/>
  <c r="D14379" i="7"/>
  <c r="D14380" i="7"/>
  <c r="D14381" i="7"/>
  <c r="D14382" i="7"/>
  <c r="D14383" i="7"/>
  <c r="D14384" i="7"/>
  <c r="D14385" i="7"/>
  <c r="D14386" i="7"/>
  <c r="D14387" i="7"/>
  <c r="D14388" i="7"/>
  <c r="D14389" i="7"/>
  <c r="D14390" i="7"/>
  <c r="D14391" i="7"/>
  <c r="D14392" i="7"/>
  <c r="D14393" i="7"/>
  <c r="D14394" i="7"/>
  <c r="D14395" i="7"/>
  <c r="D14396" i="7"/>
  <c r="D14397" i="7"/>
  <c r="D14398" i="7"/>
  <c r="D14399" i="7"/>
  <c r="D14400" i="7"/>
  <c r="D14401" i="7"/>
  <c r="D14402" i="7"/>
  <c r="D14403" i="7"/>
  <c r="D14404" i="7"/>
  <c r="D14405" i="7"/>
  <c r="D14406" i="7"/>
  <c r="D14407" i="7"/>
  <c r="D14408" i="7"/>
  <c r="D14409" i="7"/>
  <c r="D14410" i="7"/>
  <c r="D14411" i="7"/>
  <c r="D14412" i="7"/>
  <c r="D14413" i="7"/>
  <c r="D14414" i="7"/>
  <c r="D14415" i="7"/>
  <c r="D14416" i="7"/>
  <c r="D14417" i="7"/>
  <c r="D14418" i="7"/>
  <c r="D14419" i="7"/>
  <c r="D14420" i="7"/>
  <c r="D14421" i="7"/>
  <c r="D14422" i="7"/>
  <c r="D14423" i="7"/>
  <c r="D14424" i="7"/>
  <c r="D14425" i="7"/>
  <c r="D14426" i="7"/>
  <c r="D14427" i="7"/>
  <c r="D14428" i="7"/>
  <c r="D14429" i="7"/>
  <c r="D14430" i="7"/>
  <c r="D14431" i="7"/>
  <c r="D14432" i="7"/>
  <c r="D14433" i="7"/>
  <c r="D14434" i="7"/>
  <c r="D14435" i="7"/>
  <c r="D14436" i="7"/>
  <c r="D14437" i="7"/>
  <c r="D14438" i="7"/>
  <c r="D14439" i="7"/>
  <c r="D14440" i="7"/>
  <c r="D14441" i="7"/>
  <c r="D14442" i="7"/>
  <c r="D14443" i="7"/>
  <c r="D14444" i="7"/>
  <c r="D14445" i="7"/>
  <c r="D14446" i="7"/>
  <c r="D14447" i="7"/>
  <c r="D14448" i="7"/>
  <c r="D14449" i="7"/>
  <c r="D14450" i="7"/>
  <c r="D14451" i="7"/>
  <c r="AW19" i="9" l="1"/>
  <c r="BC9" i="3" s="1"/>
  <c r="BW9" i="9"/>
  <c r="BD65" i="3"/>
  <c r="BD69" i="3" s="1"/>
  <c r="AY9" i="9"/>
  <c r="BE8" i="3" s="1"/>
  <c r="AV65" i="3"/>
  <c r="AV69" i="3" s="1"/>
  <c r="AQ3" i="9"/>
  <c r="BU9" i="9"/>
  <c r="BM9" i="9"/>
  <c r="BE9" i="9"/>
  <c r="BB65" i="3"/>
  <c r="BB69" i="3" s="1"/>
  <c r="AW9" i="9"/>
  <c r="BC8" i="3" s="1"/>
  <c r="BW19" i="9"/>
  <c r="BC65" i="3"/>
  <c r="BC69" i="3" s="1"/>
  <c r="AX9" i="9"/>
  <c r="BD8" i="3" s="1"/>
  <c r="BT9" i="9"/>
  <c r="BD9" i="9"/>
  <c r="BA65" i="3"/>
  <c r="BA69" i="3" s="1"/>
  <c r="BV19" i="9"/>
  <c r="BS9" i="9"/>
  <c r="BK9" i="9"/>
  <c r="AZ65" i="3"/>
  <c r="AZ69" i="3" s="1"/>
  <c r="AU3" i="9"/>
  <c r="AU9" i="9" s="1"/>
  <c r="BA8" i="3" s="1"/>
  <c r="BS19" i="9"/>
  <c r="BR9" i="9"/>
  <c r="BB9" i="9"/>
  <c r="AY65" i="3"/>
  <c r="AY69" i="3" s="1"/>
  <c r="AT3" i="9"/>
  <c r="AT9" i="9" s="1"/>
  <c r="AZ8" i="3" s="1"/>
  <c r="BQ19" i="9"/>
  <c r="BQ9" i="9"/>
  <c r="BI9" i="9"/>
  <c r="BF65" i="3"/>
  <c r="BG65" i="3" s="1"/>
  <c r="BA9" i="9"/>
  <c r="AX65" i="3"/>
  <c r="AX69" i="3" s="1"/>
  <c r="AS3" i="9"/>
  <c r="BV9" i="9"/>
  <c r="AU65" i="3"/>
  <c r="AU69" i="3" s="1"/>
  <c r="AP3" i="9"/>
  <c r="BX9" i="9"/>
  <c r="BP9" i="9"/>
  <c r="BE65" i="3"/>
  <c r="BE69" i="3" s="1"/>
  <c r="AW65" i="3"/>
  <c r="AR3" i="9"/>
  <c r="AR9" i="9" s="1"/>
  <c r="AX8" i="3" s="1"/>
  <c r="BT19" i="9"/>
  <c r="BO9" i="9"/>
  <c r="BU19" i="9"/>
  <c r="BO19" i="9"/>
  <c r="AU13" i="9"/>
  <c r="AU19" i="9" s="1"/>
  <c r="BA9" i="3" s="1"/>
  <c r="BR19" i="9"/>
  <c r="BN19" i="9"/>
  <c r="BX19" i="9"/>
  <c r="BP19" i="9"/>
  <c r="BN9" i="9"/>
  <c r="BG19" i="9"/>
  <c r="BC19" i="9"/>
  <c r="BJ9" i="9"/>
  <c r="BK19" i="9"/>
  <c r="BM19" i="9"/>
  <c r="BE19" i="9"/>
  <c r="AS9" i="9"/>
  <c r="AY8" i="3" s="1"/>
  <c r="AT13" i="9"/>
  <c r="AT19" i="9" s="1"/>
  <c r="AZ9" i="3" s="1"/>
  <c r="BL19" i="9"/>
  <c r="BD19" i="9"/>
  <c r="AZ9" i="9"/>
  <c r="BF8" i="3" s="1"/>
  <c r="BG8" i="3" s="1"/>
  <c r="AS13" i="9"/>
  <c r="AS19" i="9" s="1"/>
  <c r="AY9" i="3" s="1"/>
  <c r="BH9" i="9"/>
  <c r="AZ19" i="9"/>
  <c r="BF9" i="3" s="1"/>
  <c r="BG9" i="3" s="1"/>
  <c r="AR13" i="9"/>
  <c r="AR19" i="9" s="1"/>
  <c r="AX9" i="3" s="1"/>
  <c r="BG9" i="9"/>
  <c r="BJ19" i="9"/>
  <c r="AY19" i="9"/>
  <c r="BE9" i="3" s="1"/>
  <c r="BF9" i="9"/>
  <c r="BI19" i="9"/>
  <c r="AX19" i="9"/>
  <c r="BD9" i="3" s="1"/>
  <c r="BA19" i="9"/>
  <c r="AV9" i="9"/>
  <c r="BB8" i="3" s="1"/>
  <c r="BL9" i="9"/>
  <c r="AV19" i="9"/>
  <c r="BB9" i="3" s="1"/>
  <c r="BC9" i="9"/>
  <c r="AQ9" i="9"/>
  <c r="AW8" i="3" s="1"/>
  <c r="AQ13" i="9"/>
  <c r="AQ19" i="9" s="1"/>
  <c r="AW9" i="3" s="1"/>
  <c r="AP9" i="9"/>
  <c r="AV8" i="3" s="1"/>
  <c r="AP13" i="9"/>
  <c r="AP19" i="9" s="1"/>
  <c r="AV9" i="3" s="1"/>
  <c r="AW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A14" i="3" l="1"/>
  <c r="BC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4277" i="7"/>
  <c r="A11321" i="7"/>
  <c r="L5116" i="7"/>
  <c r="L5066" i="7"/>
  <c r="L5097" i="7"/>
  <c r="L5396" i="7"/>
  <c r="L5776" i="7"/>
  <c r="L6201" i="7"/>
  <c r="L6238" i="7"/>
  <c r="L6443" i="7"/>
  <c r="L6858" i="7"/>
  <c r="A14444" i="7"/>
  <c r="L6197" i="7"/>
  <c r="L6592" i="7"/>
  <c r="L5091" i="7"/>
  <c r="L5700" i="7"/>
  <c r="L5995" i="7"/>
  <c r="L6185" i="7"/>
  <c r="L6242" i="7"/>
  <c r="L7057" i="7"/>
  <c r="A14284" i="7"/>
  <c r="L7110" i="7"/>
  <c r="A14223" i="7"/>
  <c r="A9771" i="7"/>
  <c r="A11339" i="7"/>
  <c r="L6189" i="7"/>
  <c r="L6431" i="7"/>
  <c r="L4948" i="7"/>
  <c r="L5729" i="7"/>
  <c r="L5907" i="7"/>
  <c r="L6187" i="7"/>
  <c r="L6214" i="7"/>
  <c r="L6445" i="7"/>
  <c r="L6881" i="7"/>
  <c r="L7058" i="7"/>
  <c r="A14262" i="7"/>
  <c r="L6069" i="7"/>
  <c r="A11261" i="7"/>
  <c r="A11565" i="7"/>
  <c r="L5376" i="7"/>
  <c r="L7069" i="7"/>
  <c r="A14273" i="7"/>
  <c r="L5890" i="7"/>
  <c r="L5971" i="7"/>
  <c r="L6071" i="7"/>
  <c r="L6457" i="7"/>
  <c r="L6683" i="7"/>
  <c r="L6960" i="7"/>
  <c r="A14316" i="7"/>
  <c r="A9703" i="7"/>
  <c r="A11567" i="7"/>
  <c r="L6953" i="7"/>
  <c r="A14384" i="7"/>
  <c r="L5378" i="7"/>
  <c r="L5535" i="7"/>
  <c r="L5381" i="7"/>
  <c r="L5537" i="7"/>
  <c r="L6236" i="7"/>
  <c r="L6684" i="7"/>
  <c r="L6844"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C69" i="3" s="1"/>
  <c r="AD66" i="3" s="1"/>
  <c r="AF8" i="3"/>
  <c r="AQ65" i="3"/>
  <c r="AR65" i="3" s="1"/>
  <c r="AO3" i="9"/>
  <c r="AO9" i="9" s="1"/>
  <c r="AU8" i="3" s="1"/>
  <c r="AU14" i="3" s="1"/>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4372" i="7"/>
  <c r="K13198" i="7"/>
  <c r="K13687" i="7"/>
  <c r="K14117" i="7"/>
  <c r="K14118" i="7"/>
  <c r="K14126" i="7"/>
  <c r="K14326" i="7"/>
  <c r="K12758" i="7"/>
  <c r="K13022" i="7"/>
  <c r="K13096" i="7"/>
  <c r="K13689" i="7"/>
  <c r="K14119" i="7"/>
  <c r="K14327" i="7"/>
  <c r="K12192" i="7"/>
  <c r="K13014" i="7"/>
  <c r="K14120" i="7"/>
  <c r="K12812"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2376" i="7"/>
  <c r="K12953" i="7"/>
  <c r="K13353" i="7"/>
  <c r="K13716" i="7"/>
  <c r="K14363" i="7"/>
  <c r="K14443" i="7"/>
  <c r="K12620" i="7"/>
  <c r="K12975" i="7"/>
  <c r="K13081" i="7"/>
  <c r="K13436" i="7"/>
  <c r="K13708" i="7"/>
  <c r="K14076" i="7"/>
  <c r="K12976" i="7"/>
  <c r="K13252" i="7"/>
  <c r="K12368" i="7"/>
  <c r="K12977" i="7"/>
  <c r="K13438" i="7"/>
  <c r="K13448" i="7"/>
  <c r="K13710" i="7"/>
  <c r="K13990" i="7"/>
  <c r="K13472" i="7"/>
  <c r="K13528" i="7"/>
  <c r="K13599" i="7"/>
  <c r="K13087" i="7"/>
  <c r="K13600" i="7"/>
  <c r="K13712" i="7"/>
  <c r="K13862" i="7"/>
  <c r="A5962"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13318" i="7"/>
  <c r="K14074" i="7"/>
  <c r="K14395"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13293" i="7"/>
  <c r="K13294" i="7"/>
  <c r="K13790" i="7"/>
  <c r="K14063" i="7"/>
  <c r="K14255" i="7"/>
  <c r="K13791" i="7"/>
  <c r="K14064" i="7"/>
  <c r="K14256"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3890" i="7"/>
  <c r="K13547" i="7"/>
  <c r="K12285" i="7"/>
  <c r="K12781" i="7"/>
  <c r="K13189" i="7"/>
  <c r="K12870" i="7"/>
  <c r="K12983" i="7"/>
  <c r="K13048" i="7"/>
  <c r="K13408" i="7"/>
  <c r="K13695" i="7"/>
  <c r="K13769" i="7"/>
  <c r="K14210" i="7"/>
  <c r="K12672" i="7"/>
  <c r="K12640" i="7"/>
  <c r="K13070" i="7"/>
  <c r="K14028" i="7"/>
  <c r="K14108" i="7"/>
  <c r="K13335" i="7"/>
  <c r="K13918" i="7"/>
  <c r="K14205" i="7"/>
  <c r="K13919" i="7"/>
  <c r="K14225"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769" i="7"/>
  <c r="K12770" i="7"/>
  <c r="K13642" i="7"/>
  <c r="K12483" i="7"/>
  <c r="K13507" i="7"/>
  <c r="K13643" i="7"/>
  <c r="K12484" i="7"/>
  <c r="K13165" i="7"/>
  <c r="K13269" i="7"/>
  <c r="K13645" i="7"/>
  <c r="K13765" i="7"/>
  <c r="K12302" i="7"/>
  <c r="K12583" i="7"/>
  <c r="K14122" i="7"/>
  <c r="K14162" i="7"/>
  <c r="K12616" i="7"/>
  <c r="K12871" i="7"/>
  <c r="K13270" i="7"/>
  <c r="K14123" i="7"/>
  <c r="K14163" i="7"/>
  <c r="K12584" i="7"/>
  <c r="K12872" i="7"/>
  <c r="K13673" i="7"/>
  <c r="K14004" i="7"/>
  <c r="K13031" i="7"/>
  <c r="K14005" i="7"/>
  <c r="K14285" i="7"/>
  <c r="K13032" i="7"/>
  <c r="K13688" i="7"/>
  <c r="K13764" i="7"/>
  <c r="K14006" i="7"/>
  <c r="K14286" i="7"/>
  <c r="K14438" i="7"/>
  <c r="K12854" i="7"/>
  <c r="K13166" i="7"/>
  <c r="K13641" i="7"/>
  <c r="K13766" i="7"/>
  <c r="K14007" i="7"/>
  <c r="K14287" i="7"/>
  <c r="K14439" i="7"/>
  <c r="K13167" i="7"/>
  <c r="K13644" i="7"/>
  <c r="K14008" i="7"/>
  <c r="K14288" i="7"/>
  <c r="K14440" i="7"/>
  <c r="K13646" i="7"/>
  <c r="K14121" i="7"/>
  <c r="K14161" i="7"/>
  <c r="K14441" i="7"/>
  <c r="K7596" i="7"/>
  <c r="K8109" i="7"/>
  <c r="K8159" i="7"/>
  <c r="K7736" i="7"/>
  <c r="K8761" i="7"/>
  <c r="A12557" i="7" s="1"/>
  <c r="K8961" i="7"/>
  <c r="A12364" i="7" s="1"/>
  <c r="K9337" i="7"/>
  <c r="K9131" i="7"/>
  <c r="A12197" i="7" s="1"/>
  <c r="K9196" i="7"/>
  <c r="K10290" i="7"/>
  <c r="K9925" i="7"/>
  <c r="K13410" i="7"/>
  <c r="K13989" i="7"/>
  <c r="K14374"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3242" i="7"/>
  <c r="K13355" i="7"/>
  <c r="K12228" i="7"/>
  <c r="K12693" i="7"/>
  <c r="K13941" i="7"/>
  <c r="K12780" i="7"/>
  <c r="K13488" i="7"/>
  <c r="K12896" i="7"/>
  <c r="K13921" i="7"/>
  <c r="K14360" i="7"/>
  <c r="K8368" i="7"/>
  <c r="K8892" i="7"/>
  <c r="K9594" i="7"/>
  <c r="K9228" i="7"/>
  <c r="K7885" i="7"/>
  <c r="K8286" i="7"/>
  <c r="K8622" i="7"/>
  <c r="K9494" i="7"/>
  <c r="K9943" i="7"/>
  <c r="K9077" i="7"/>
  <c r="K10974" i="7"/>
  <c r="K10665" i="7"/>
  <c r="K10299" i="7"/>
  <c r="A11030" i="7" s="1"/>
  <c r="K12074" i="7"/>
  <c r="K11622" i="7"/>
  <c r="K12449" i="7"/>
  <c r="K12605" i="7"/>
  <c r="K13025" i="7"/>
  <c r="K13926" i="7"/>
  <c r="A7377" i="7" s="1"/>
  <c r="K14155" i="7"/>
  <c r="K13246" i="7"/>
  <c r="K7945" i="7"/>
  <c r="K8706" i="7"/>
  <c r="K8292" i="7"/>
  <c r="K10190" i="7"/>
  <c r="K9968" i="7"/>
  <c r="A11357" i="7" s="1"/>
  <c r="K9229" i="7"/>
  <c r="K9730" i="7"/>
  <c r="A11601" i="7" s="1"/>
  <c r="K10472" i="7"/>
  <c r="A10909" i="7" s="1"/>
  <c r="K10695" i="7"/>
  <c r="K9884" i="7"/>
  <c r="K11014" i="7"/>
  <c r="K11631" i="7"/>
  <c r="K11341" i="7"/>
  <c r="K13035" i="7"/>
  <c r="K12236" i="7"/>
  <c r="K13172" i="7"/>
  <c r="K12622" i="7"/>
  <c r="K14030" i="7"/>
  <c r="K14166" i="7"/>
  <c r="K13516" i="7"/>
  <c r="K10807" i="7"/>
  <c r="K10856" i="7"/>
  <c r="K10857" i="7"/>
  <c r="K12291" i="7"/>
  <c r="K12379" i="7"/>
  <c r="K12293" i="7"/>
  <c r="A8998" i="7" s="1"/>
  <c r="K14442" i="7"/>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4170" i="7"/>
  <c r="K14178" i="7"/>
  <c r="K14234" i="7"/>
  <c r="K14242" i="7"/>
  <c r="K14250" i="7"/>
  <c r="K14298" i="7"/>
  <c r="K14330" i="7"/>
  <c r="K14378" i="7"/>
  <c r="K14426"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K14171" i="7"/>
  <c r="K14179" i="7"/>
  <c r="K14235" i="7"/>
  <c r="K14243" i="7"/>
  <c r="K14251" i="7"/>
  <c r="A7148" i="7" s="1"/>
  <c r="K14291" i="7"/>
  <c r="K14299" i="7"/>
  <c r="K14307" i="7"/>
  <c r="K14331" i="7"/>
  <c r="K14347" i="7"/>
  <c r="K14379" i="7"/>
  <c r="K14427"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4148" i="7"/>
  <c r="K14172" i="7"/>
  <c r="K14180" i="7"/>
  <c r="K14228" i="7"/>
  <c r="K14236" i="7"/>
  <c r="K14244" i="7"/>
  <c r="K14252" i="7"/>
  <c r="K14292" i="7"/>
  <c r="K14308" i="7"/>
  <c r="K14332" i="7"/>
  <c r="K14340" i="7"/>
  <c r="K14348" i="7"/>
  <c r="K14380" i="7"/>
  <c r="K14428"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4181" i="7"/>
  <c r="K14229" i="7"/>
  <c r="K14237" i="7"/>
  <c r="K14245" i="7"/>
  <c r="K14253" i="7"/>
  <c r="K14293" i="7"/>
  <c r="K14301" i="7"/>
  <c r="K14309" i="7"/>
  <c r="K14317" i="7"/>
  <c r="K14349" i="7"/>
  <c r="K14429"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4230" i="7"/>
  <c r="K14238" i="7"/>
  <c r="K14246" i="7"/>
  <c r="K14294" i="7"/>
  <c r="K14310" i="7"/>
  <c r="K14318" i="7"/>
  <c r="K14342" i="7"/>
  <c r="K14430"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4151" i="7"/>
  <c r="K14167" i="7"/>
  <c r="K14231" i="7"/>
  <c r="K14239" i="7"/>
  <c r="K14247" i="7"/>
  <c r="K14271" i="7"/>
  <c r="K14295" i="7"/>
  <c r="K14319" i="7"/>
  <c r="K14423" i="7"/>
  <c r="K14431"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K14168" i="7"/>
  <c r="K14232" i="7"/>
  <c r="K14240" i="7"/>
  <c r="K14248" i="7"/>
  <c r="K14272" i="7"/>
  <c r="K14296" i="7"/>
  <c r="K14320" i="7"/>
  <c r="K14336" i="7"/>
  <c r="K14368" i="7"/>
  <c r="K14408" i="7"/>
  <c r="A6678"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A4691" i="7"/>
  <c r="K14409" i="7"/>
  <c r="K14425" i="7"/>
  <c r="A4692" i="7"/>
  <c r="A4877" i="7"/>
  <c r="K14233" i="7"/>
  <c r="K14297" i="7"/>
  <c r="A5135" i="7"/>
  <c r="K14169" i="7"/>
  <c r="K14241" i="7"/>
  <c r="K14329" i="7"/>
  <c r="A5136" i="7"/>
  <c r="K14177" i="7"/>
  <c r="K14249" i="7"/>
  <c r="K14337" i="7"/>
  <c r="K14449"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3482" i="7"/>
  <c r="K12571" i="7"/>
  <c r="K13011" i="7"/>
  <c r="K12268" i="7"/>
  <c r="K12572" i="7"/>
  <c r="K12269" i="7"/>
  <c r="K12573" i="7"/>
  <c r="K12837" i="7"/>
  <c r="K13725" i="7"/>
  <c r="K12471" i="7"/>
  <c r="K12519" i="7"/>
  <c r="K12881" i="7"/>
  <c r="K13121" i="7"/>
  <c r="K13896" i="7"/>
  <c r="K14354" i="7"/>
  <c r="K14386" i="7"/>
  <c r="K13049" i="7"/>
  <c r="K14139" i="7"/>
  <c r="K12838" i="7"/>
  <c r="K13206" i="7"/>
  <c r="K13572" i="7"/>
  <c r="K13628" i="7"/>
  <c r="K12520" i="7"/>
  <c r="K13207" i="7"/>
  <c r="K12712" i="7"/>
  <c r="K12887" i="7"/>
  <c r="K13481" i="7"/>
  <c r="K12472" i="7"/>
  <c r="K14176" i="7"/>
  <c r="K14352" i="7"/>
  <c r="K13120" i="7"/>
  <c r="K14353" i="7"/>
  <c r="K14385"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4314" i="7"/>
  <c r="K12654" i="7"/>
  <c r="K12904" i="7"/>
  <c r="K12993" i="7"/>
  <c r="K13305" i="7"/>
  <c r="K13332" i="7"/>
  <c r="K13534" i="7"/>
  <c r="K13545" i="7"/>
  <c r="K13582" i="7"/>
  <c r="K13593" i="7"/>
  <c r="K13636" i="7"/>
  <c r="K13995" i="7"/>
  <c r="K14283" i="7"/>
  <c r="K14323" i="7"/>
  <c r="K12694" i="7"/>
  <c r="K12985" i="7"/>
  <c r="K13356" i="7"/>
  <c r="K13368" i="7"/>
  <c r="K13446" i="7"/>
  <c r="K13457" i="7"/>
  <c r="K13535" i="7"/>
  <c r="K13606" i="7"/>
  <c r="K13649" i="7"/>
  <c r="K13798" i="7"/>
  <c r="K13809" i="7"/>
  <c r="K13980" i="7"/>
  <c r="K14012" i="7"/>
  <c r="K12656" i="7"/>
  <c r="K12784" i="7"/>
  <c r="K12919" i="7"/>
  <c r="K13310" i="7"/>
  <c r="K13321" i="7"/>
  <c r="K13447" i="7"/>
  <c r="K13607" i="7"/>
  <c r="K13639" i="7"/>
  <c r="K13799" i="7"/>
  <c r="K13832" i="7"/>
  <c r="K14061" i="7"/>
  <c r="K14189" i="7"/>
  <c r="K14213" i="7"/>
  <c r="K12772" i="7"/>
  <c r="K12788" i="7"/>
  <c r="K12958" i="7"/>
  <c r="K13550" i="7"/>
  <c r="K13608" i="7"/>
  <c r="K13800" i="7"/>
  <c r="K13824" i="7"/>
  <c r="K13998" i="7"/>
  <c r="K14302" i="7"/>
  <c r="K12648" i="7"/>
  <c r="K12684" i="7"/>
  <c r="K12820" i="7"/>
  <c r="K12980" i="7"/>
  <c r="K13588" i="7"/>
  <c r="K13801" i="7"/>
  <c r="K14303" i="7"/>
  <c r="K14343" i="7"/>
  <c r="K12686" i="7"/>
  <c r="K12900" i="7"/>
  <c r="K12990" i="7"/>
  <c r="K13244" i="7"/>
  <c r="K13265" i="7"/>
  <c r="K13302" i="7"/>
  <c r="K13382" i="7"/>
  <c r="K13393" i="7"/>
  <c r="K13406" i="7"/>
  <c r="K13692" i="7"/>
  <c r="K13836" i="7"/>
  <c r="A7510" i="7" s="1"/>
  <c r="K14024" i="7"/>
  <c r="K14304" i="7"/>
  <c r="K14312" i="7"/>
  <c r="K12408" i="7"/>
  <c r="K12652" i="7"/>
  <c r="K12688" i="7"/>
  <c r="K12760" i="7"/>
  <c r="K12822" i="7"/>
  <c r="K12902" i="7"/>
  <c r="K12961" i="7"/>
  <c r="K12991" i="7"/>
  <c r="K13303" i="7"/>
  <c r="K13396" i="7"/>
  <c r="K13407" i="7"/>
  <c r="K13508" i="7"/>
  <c r="K13591" i="7"/>
  <c r="K13601" i="7"/>
  <c r="K13993" i="7"/>
  <c r="K14009" i="7"/>
  <c r="K14217" i="7"/>
  <c r="A5966" i="7"/>
  <c r="A4799" i="7"/>
  <c r="K14313" i="7"/>
  <c r="K7730" i="7"/>
  <c r="K8050" i="7"/>
  <c r="K8145" i="7"/>
  <c r="K9061" i="7"/>
  <c r="K9180" i="7"/>
  <c r="A12188" i="7" s="1"/>
  <c r="K9064" i="7"/>
  <c r="K10988" i="7"/>
  <c r="K10588" i="7"/>
  <c r="K10893" i="7"/>
  <c r="K11766" i="7"/>
  <c r="K12085" i="7"/>
  <c r="K13314" i="7"/>
  <c r="K13315" i="7"/>
  <c r="K13587" i="7"/>
  <c r="K12380" i="7"/>
  <c r="K12789" i="7"/>
  <c r="K14226" i="7"/>
  <c r="K13583" i="7"/>
  <c r="K13584" i="7"/>
  <c r="K12744" i="7"/>
  <c r="K13312" i="7"/>
  <c r="K13975" i="7"/>
  <c r="K14207" i="7"/>
  <c r="K13313" i="7"/>
  <c r="K12464" i="7"/>
  <c r="K12732"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4196" i="7"/>
  <c r="K13928"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4218" i="7"/>
  <c r="K12312" i="7"/>
  <c r="K12600" i="7"/>
  <c r="K12766" i="7"/>
  <c r="K12782" i="7"/>
  <c r="K12928" i="7"/>
  <c r="K13736" i="7"/>
  <c r="K13760" i="7"/>
  <c r="K13808" i="7"/>
  <c r="K13864" i="7"/>
  <c r="K13878" i="7"/>
  <c r="K14203" i="7"/>
  <c r="K14219" i="7"/>
  <c r="K14227" i="7"/>
  <c r="K14419" i="7"/>
  <c r="K12929" i="7"/>
  <c r="K13772" i="7"/>
  <c r="K13822" i="7"/>
  <c r="K13865" i="7"/>
  <c r="K14204" i="7"/>
  <c r="K14212" i="7"/>
  <c r="K14220" i="7"/>
  <c r="K14276" i="7"/>
  <c r="K14436" i="7"/>
  <c r="K12288" i="7"/>
  <c r="K13412" i="7"/>
  <c r="K13663" i="7"/>
  <c r="K14197" i="7"/>
  <c r="K14221" i="7"/>
  <c r="K14333" i="7"/>
  <c r="K14421" i="7"/>
  <c r="K14437" i="7"/>
  <c r="K13052" i="7"/>
  <c r="K13752" i="7"/>
  <c r="K14078" i="7"/>
  <c r="K14190" i="7"/>
  <c r="K14206" i="7"/>
  <c r="K14222" i="7"/>
  <c r="K14422" i="7"/>
  <c r="K12774" i="7"/>
  <c r="K12864" i="7"/>
  <c r="K13062" i="7"/>
  <c r="K13753" i="7"/>
  <c r="K13871" i="7"/>
  <c r="K14335" i="7"/>
  <c r="K14351" i="7"/>
  <c r="K14447" i="7"/>
  <c r="K12296" i="7"/>
  <c r="K12775" i="7"/>
  <c r="K13054" i="7"/>
  <c r="K13063" i="7"/>
  <c r="K13097" i="7"/>
  <c r="K13756" i="7"/>
  <c r="K13815" i="7"/>
  <c r="K13872" i="7"/>
  <c r="K13884" i="7"/>
  <c r="K14200" i="7"/>
  <c r="K14424" i="7"/>
  <c r="K14432" i="7"/>
  <c r="K14448" i="7"/>
  <c r="K12304" i="7"/>
  <c r="K12352" i="7"/>
  <c r="K12792" i="7"/>
  <c r="K12926" i="7"/>
  <c r="K13734" i="7"/>
  <c r="K13744" i="7"/>
  <c r="K13758" i="7"/>
  <c r="K13816" i="7"/>
  <c r="K14433" i="7"/>
  <c r="K14201" i="7"/>
  <c r="K14209"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3789" i="7"/>
  <c r="K14062" i="7"/>
  <c r="K14254" i="7"/>
  <c r="K12948" i="7"/>
  <c r="K13292" i="7"/>
  <c r="A4880" i="7"/>
  <c r="A5995" i="7"/>
  <c r="K7795" i="7"/>
  <c r="A13485" i="7" s="1"/>
  <c r="K8375" i="7"/>
  <c r="K8619" i="7"/>
  <c r="K9112" i="7"/>
  <c r="K9565" i="7"/>
  <c r="K10314" i="7"/>
  <c r="A11013" i="7" s="1"/>
  <c r="K9972" i="7"/>
  <c r="A11361" i="7" s="1"/>
  <c r="K10716" i="7"/>
  <c r="K11006" i="7"/>
  <c r="A10309" i="7" s="1"/>
  <c r="K11673" i="7"/>
  <c r="K11411" i="7"/>
  <c r="K12493" i="7"/>
  <c r="K13982" i="7"/>
  <c r="K14278" i="7"/>
  <c r="K14192" i="7"/>
  <c r="K13156" i="7"/>
  <c r="K14193"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3210" i="7"/>
  <c r="K13730" i="7"/>
  <c r="K13726" i="7"/>
  <c r="K14411" i="7"/>
  <c r="K14445" i="7"/>
  <c r="K14142" i="7"/>
  <c r="K13033" i="7"/>
  <c r="K12748" i="7"/>
  <c r="K12144" i="7"/>
  <c r="K12146" i="7"/>
  <c r="K12131" i="7"/>
  <c r="A9208" i="7" s="1"/>
  <c r="K12147" i="7"/>
  <c r="K12133" i="7"/>
  <c r="K12134" i="7"/>
  <c r="K12157" i="7"/>
  <c r="K12158" i="7"/>
  <c r="K12132" i="7"/>
  <c r="A5396"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3434" i="7"/>
  <c r="K13586" i="7"/>
  <c r="K12581" i="7"/>
  <c r="K13389" i="7"/>
  <c r="K14194" i="7"/>
  <c r="K13433" i="7"/>
  <c r="K13390" i="7"/>
  <c r="K13596" i="7"/>
  <c r="K13391" i="7"/>
  <c r="K12384" i="7"/>
  <c r="K13392" i="7"/>
  <c r="K13991" i="7"/>
  <c r="K13992" i="7"/>
  <c r="A5801" i="7"/>
  <c r="K8966" i="7"/>
  <c r="A12369" i="7" s="1"/>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3435" i="7"/>
  <c r="K13795" i="7"/>
  <c r="K13915" i="7"/>
  <c r="K12638" i="7"/>
  <c r="K13238" i="7"/>
  <c r="K14259" i="7"/>
  <c r="K13239" i="7"/>
  <c r="K13972" i="7"/>
  <c r="K14260" i="7"/>
  <c r="K12895" i="7"/>
  <c r="K13020" i="7"/>
  <c r="K13240" i="7"/>
  <c r="K12344" i="7"/>
  <c r="K14112" i="7"/>
  <c r="K14113"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3138" i="7"/>
  <c r="K12204" i="7"/>
  <c r="K14266" i="7"/>
  <c r="K12894" i="7"/>
  <c r="K13225" i="7"/>
  <c r="K13009" i="7"/>
  <c r="K14141" i="7"/>
  <c r="K14341" i="7"/>
  <c r="K12840" i="7"/>
  <c r="K13137" i="7"/>
  <c r="K14079" i="7"/>
  <c r="K14111" i="7"/>
  <c r="K13494" i="7"/>
  <c r="A5072"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4274" i="7"/>
  <c r="K12847" i="7"/>
  <c r="K13409" i="7"/>
  <c r="K13497" i="7"/>
  <c r="K13937" i="7"/>
  <c r="K14267" i="7"/>
  <c r="K12480" i="7"/>
  <c r="K13124" i="7"/>
  <c r="K14268" i="7"/>
  <c r="K13071" i="7"/>
  <c r="K13126" i="7"/>
  <c r="K13136" i="7"/>
  <c r="K13216" i="7"/>
  <c r="K13489" i="7"/>
  <c r="K13751" i="7"/>
  <c r="K14157" i="7"/>
  <c r="K12852" i="7"/>
  <c r="K13127" i="7"/>
  <c r="K14198" i="7"/>
  <c r="K13128" i="7"/>
  <c r="K13129" i="7"/>
  <c r="K13934" i="7"/>
  <c r="K14264" i="7"/>
  <c r="K13351" i="7"/>
  <c r="K13495" i="7"/>
  <c r="K13806" i="7"/>
  <c r="K13904" i="7"/>
  <c r="K14289" i="7"/>
  <c r="K14265" i="7"/>
  <c r="K11803" i="7"/>
  <c r="L11803" i="7" s="1"/>
  <c r="A4624" i="7"/>
  <c r="K12521" i="7"/>
  <c r="K12850" i="7"/>
  <c r="K13186" i="7"/>
  <c r="K13554" i="7"/>
  <c r="K13949" i="7"/>
  <c r="K12487" i="7"/>
  <c r="K12857" i="7"/>
  <c r="K13496" i="7"/>
  <c r="K14306" i="7"/>
  <c r="K12200" i="7"/>
  <c r="K13104" i="7"/>
  <c r="K13929" i="7"/>
  <c r="K12208" i="7"/>
  <c r="K14280"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753" i="7"/>
  <c r="K12346" i="7"/>
  <c r="K13226" i="7"/>
  <c r="K13234" i="7"/>
  <c r="K13578" i="7"/>
  <c r="K12347" i="7"/>
  <c r="A8894" i="7" s="1"/>
  <c r="K12755" i="7"/>
  <c r="K13227" i="7"/>
  <c r="K13235" i="7"/>
  <c r="K13229" i="7"/>
  <c r="K13237" i="7"/>
  <c r="K12751" i="7"/>
  <c r="K13236" i="7"/>
  <c r="K14418" i="7"/>
  <c r="K14068" i="7"/>
  <c r="K14388" i="7"/>
  <c r="K13228" i="7"/>
  <c r="K14069" i="7"/>
  <c r="K14389" i="7"/>
  <c r="K13230" i="7"/>
  <c r="K13575" i="7"/>
  <c r="K14070" i="7"/>
  <c r="K14182" i="7"/>
  <c r="K14390" i="7"/>
  <c r="K13231" i="7"/>
  <c r="K13576" i="7"/>
  <c r="K14071" i="7"/>
  <c r="K14183" i="7"/>
  <c r="K14391" i="7"/>
  <c r="K13232" i="7"/>
  <c r="K13577" i="7"/>
  <c r="K14184" i="7"/>
  <c r="K14392" i="7"/>
  <c r="K14416" i="7"/>
  <c r="K13233" i="7"/>
  <c r="K14393" i="7"/>
  <c r="K14417" i="7"/>
  <c r="A31" i="7"/>
  <c r="A888" i="7"/>
  <c r="K7876" i="7"/>
  <c r="K7940" i="7"/>
  <c r="K8284" i="7"/>
  <c r="K9223" i="7"/>
  <c r="K9383" i="7"/>
  <c r="K9634" i="7"/>
  <c r="K10064" i="7"/>
  <c r="K10760" i="7"/>
  <c r="K10530" i="7"/>
  <c r="K11074" i="7"/>
  <c r="K11269" i="7"/>
  <c r="K11645" i="7"/>
  <c r="K12898" i="7"/>
  <c r="K13922" i="7"/>
  <c r="K13155" i="7"/>
  <c r="K13923" i="7"/>
  <c r="K12287" i="7"/>
  <c r="K12718" i="7"/>
  <c r="K14154" i="7"/>
  <c r="K13868" i="7"/>
  <c r="K7709" i="7"/>
  <c r="K8150" i="7"/>
  <c r="K8603" i="7"/>
  <c r="K9062" i="7"/>
  <c r="K9690" i="7"/>
  <c r="K10285" i="7"/>
  <c r="K9906" i="7"/>
  <c r="K11655" i="7"/>
  <c r="K10691" i="7"/>
  <c r="K10996" i="7"/>
  <c r="K11372" i="7"/>
  <c r="K11852" i="7"/>
  <c r="K13514" i="7"/>
  <c r="K13219" i="7"/>
  <c r="K13947" i="7"/>
  <c r="K12206" i="7"/>
  <c r="K12825" i="7"/>
  <c r="K13103" i="7"/>
  <c r="K14367" i="7"/>
  <c r="K8252" i="7"/>
  <c r="K7774" i="7"/>
  <c r="K8625" i="7"/>
  <c r="K8626" i="7"/>
  <c r="K9183" i="7"/>
  <c r="K9496" i="7"/>
  <c r="K9942" i="7"/>
  <c r="A9942" i="7" s="1"/>
  <c r="K11009" i="7"/>
  <c r="K11409" i="7"/>
  <c r="K10312" i="7"/>
  <c r="K11630" i="7"/>
  <c r="K10715" i="7"/>
  <c r="K13506" i="7"/>
  <c r="K13819" i="7"/>
  <c r="K12245" i="7"/>
  <c r="K13029" i="7"/>
  <c r="K12614" i="7"/>
  <c r="K13188" i="7"/>
  <c r="K13264" i="7"/>
  <c r="K14105"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4406" i="7"/>
  <c r="K13460" i="7"/>
  <c r="K13932" i="7"/>
  <c r="K13064" i="7"/>
  <c r="K13111" i="7"/>
  <c r="A6238" i="7"/>
  <c r="K8314" i="7"/>
  <c r="A12989" i="7" s="1"/>
  <c r="K7889" i="7"/>
  <c r="K8804" i="7"/>
  <c r="K9680" i="7"/>
  <c r="K9306" i="7"/>
  <c r="K10137" i="7"/>
  <c r="K10449" i="7"/>
  <c r="K10816" i="7"/>
  <c r="A10551" i="7" s="1"/>
  <c r="K11149" i="7"/>
  <c r="A10181" i="7" s="1"/>
  <c r="K11385" i="7"/>
  <c r="K11594" i="7"/>
  <c r="K12577" i="7"/>
  <c r="K12535" i="7"/>
  <c r="K12607" i="7"/>
  <c r="K14082" i="7"/>
  <c r="A7255" i="7" s="1"/>
  <c r="K12884" i="7"/>
  <c r="K13161" i="7"/>
  <c r="K14373" i="7"/>
  <c r="K12913" i="7"/>
  <c r="K13633"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3218" i="7"/>
  <c r="K13866" i="7"/>
  <c r="K12283" i="7"/>
  <c r="K12747" i="7"/>
  <c r="K12915" i="7"/>
  <c r="K13443" i="7"/>
  <c r="K12340" i="7"/>
  <c r="K12556" i="7"/>
  <c r="K12445" i="7"/>
  <c r="K12949" i="7"/>
  <c r="K13661" i="7"/>
  <c r="K12310" i="7"/>
  <c r="K12558" i="7"/>
  <c r="K12796" i="7"/>
  <c r="K13295" i="7"/>
  <c r="K13319" i="7"/>
  <c r="K14275" i="7"/>
  <c r="K13662" i="7"/>
  <c r="K13116" i="7"/>
  <c r="K14269" i="7"/>
  <c r="K12544" i="7"/>
  <c r="K13537" i="7"/>
  <c r="K13720" i="7"/>
  <c r="K14104" i="7"/>
  <c r="K14376" i="7"/>
  <c r="K13015" i="7"/>
  <c r="K14369"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3202" i="7"/>
  <c r="K13450" i="7"/>
  <c r="K13610" i="7"/>
  <c r="K13451" i="7"/>
  <c r="K12733" i="7"/>
  <c r="K13405" i="7"/>
  <c r="K13453" i="7"/>
  <c r="K12734" i="7"/>
  <c r="K13544" i="7"/>
  <c r="K14018" i="7"/>
  <c r="K12692" i="7"/>
  <c r="A8632" i="7" s="1"/>
  <c r="K13879" i="7"/>
  <c r="K13585" i="7"/>
  <c r="K13200" i="7"/>
  <c r="K13404" i="7"/>
  <c r="K13452" i="7"/>
  <c r="K14032" i="7"/>
  <c r="K13454" i="7"/>
  <c r="K9051" i="7"/>
  <c r="K9802" i="7"/>
  <c r="K9804" i="7"/>
  <c r="K12049" i="7"/>
  <c r="K11267" i="7"/>
  <c r="K11674" i="7"/>
  <c r="K12401" i="7"/>
  <c r="K13594" i="7"/>
  <c r="K12252" i="7"/>
  <c r="K13141" i="7"/>
  <c r="K13637" i="7"/>
  <c r="K12254" i="7"/>
  <c r="K12687" i="7"/>
  <c r="K12952" i="7"/>
  <c r="K13145" i="7"/>
  <c r="K14315" i="7"/>
  <c r="K13140" i="7"/>
  <c r="K14031" i="7"/>
  <c r="K14311" i="7"/>
  <c r="K13440" i="7"/>
  <c r="K14208"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777" i="7"/>
  <c r="K12274" i="7"/>
  <c r="K13498" i="7"/>
  <c r="K13938" i="7"/>
  <c r="K12203" i="7"/>
  <c r="K12923" i="7"/>
  <c r="K13675" i="7"/>
  <c r="K12560" i="7"/>
  <c r="K13144" i="7"/>
  <c r="K13510" i="7"/>
  <c r="K14362" i="7"/>
  <c r="K13511" i="7"/>
  <c r="K14083" i="7"/>
  <c r="A7256" i="7" s="1"/>
  <c r="K14099" i="7"/>
  <c r="K14100" i="7"/>
  <c r="K14364" i="7"/>
  <c r="K13676" i="7"/>
  <c r="K14365" i="7"/>
  <c r="K13142" i="7"/>
  <c r="K12776" i="7"/>
  <c r="K13143" i="7"/>
  <c r="K14361"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3388" i="7"/>
  <c r="K14156" i="7"/>
  <c r="K12606" i="7"/>
  <c r="K13502" i="7"/>
  <c r="K8117" i="7"/>
  <c r="K7631" i="7"/>
  <c r="K8569" i="7"/>
  <c r="K9041" i="7"/>
  <c r="K8939" i="7"/>
  <c r="K9443" i="7"/>
  <c r="K9659" i="7"/>
  <c r="K9894" i="7"/>
  <c r="K10266" i="7"/>
  <c r="K10631" i="7"/>
  <c r="K10957" i="7"/>
  <c r="K11330" i="7"/>
  <c r="K11499" i="7"/>
  <c r="K11965" i="7"/>
  <c r="K12533" i="7"/>
  <c r="K12198" i="7"/>
  <c r="K13100" i="7"/>
  <c r="K13478" i="7"/>
  <c r="K13536" i="7"/>
  <c r="K12959" i="7"/>
  <c r="K13504" i="7"/>
  <c r="K13902" i="7"/>
  <c r="K14279" i="7"/>
  <c r="K9689" i="7"/>
  <c r="K9445" i="7"/>
  <c r="K9722" i="7"/>
  <c r="K9938" i="7"/>
  <c r="K9939" i="7"/>
  <c r="K12028" i="7"/>
  <c r="K13378" i="7"/>
  <c r="K12196" i="7"/>
  <c r="K13357" i="7"/>
  <c r="K13153" i="7"/>
  <c r="K5957" i="7"/>
  <c r="K7924" i="7"/>
  <c r="K8631" i="7"/>
  <c r="K9242" i="7"/>
  <c r="K9626" i="7"/>
  <c r="K9117" i="7"/>
  <c r="K9907" i="7"/>
  <c r="K10605" i="7"/>
  <c r="K11195" i="7"/>
  <c r="K11283" i="7"/>
  <c r="K11468" i="7"/>
  <c r="K12515" i="7"/>
  <c r="K13395" i="7"/>
  <c r="K13365" i="7"/>
  <c r="K14098" i="7"/>
  <c r="K12456" i="7"/>
  <c r="K13598" i="7"/>
  <c r="K13881" i="7"/>
  <c r="K14350" i="7"/>
  <c r="K14103"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3026" i="7"/>
  <c r="K12555" i="7"/>
  <c r="K12909" i="7"/>
  <c r="K13749" i="7"/>
  <c r="K12230" i="7"/>
  <c r="K13158" i="7"/>
  <c r="K13986" i="7"/>
  <c r="K13248" i="7"/>
  <c r="K13249" i="7"/>
  <c r="K13750" i="7"/>
  <c r="K12910" i="7"/>
  <c r="K13503" i="7"/>
  <c r="K12911" i="7"/>
  <c r="K12912" i="7"/>
  <c r="K13985" i="7"/>
  <c r="K8254" i="7"/>
  <c r="A13060" i="7" s="1"/>
  <c r="K7865" i="7"/>
  <c r="K8630" i="7"/>
  <c r="K9582" i="7"/>
  <c r="K9227" i="7"/>
  <c r="K9611" i="7"/>
  <c r="A9611" i="7" s="1"/>
  <c r="K9870" i="7"/>
  <c r="K9970" i="7"/>
  <c r="A11359" i="7" s="1"/>
  <c r="K10241" i="7"/>
  <c r="K10313" i="7"/>
  <c r="K11568" i="7"/>
  <c r="K11680" i="7"/>
  <c r="K10932" i="7"/>
  <c r="K11206" i="7"/>
  <c r="A11206" i="7" s="1"/>
  <c r="K11100" i="7"/>
  <c r="K11404" i="7"/>
  <c r="K12553" i="7"/>
  <c r="K13674" i="7"/>
  <c r="K12499" i="7"/>
  <c r="K12619" i="7"/>
  <c r="K13803" i="7"/>
  <c r="K12189" i="7"/>
  <c r="K13501" i="7"/>
  <c r="K12191" i="7"/>
  <c r="K14195" i="7"/>
  <c r="K13271" i="7"/>
  <c r="K12849" i="7"/>
  <c r="K14015" i="7"/>
  <c r="K14375" i="7"/>
  <c r="K13024" i="7"/>
  <c r="K1376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3162" i="7"/>
  <c r="K13930" i="7"/>
  <c r="K13163" i="7"/>
  <c r="K13931" i="7"/>
  <c r="K12917" i="7"/>
  <c r="K13813" i="7"/>
  <c r="K12918" i="7"/>
  <c r="K13814" i="7"/>
  <c r="K14159" i="7"/>
  <c r="K12612" i="7"/>
  <c r="K14160"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3250" i="7"/>
  <c r="K13746" i="7"/>
  <c r="K13027" i="7"/>
  <c r="K13251" i="7"/>
  <c r="K13403" i="7"/>
  <c r="K13747" i="7"/>
  <c r="K12685" i="7"/>
  <c r="K12765" i="7"/>
  <c r="K13157" i="7"/>
  <c r="K12231" i="7"/>
  <c r="K12295" i="7"/>
  <c r="K12764" i="7"/>
  <c r="K13159" i="7"/>
  <c r="K13748" i="7"/>
  <c r="K13987" i="7"/>
  <c r="K13160" i="7"/>
  <c r="K13988" i="7"/>
  <c r="K12908" i="7"/>
  <c r="A4883" i="7"/>
  <c r="A4882"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3258" i="7"/>
  <c r="K13811" i="7"/>
  <c r="K12500" i="7"/>
  <c r="K12495" i="7"/>
  <c r="K13169" i="7"/>
  <c r="K13647" i="7"/>
  <c r="K14434" i="7"/>
  <c r="K12964" i="7"/>
  <c r="K13260" i="7"/>
  <c r="K13262" i="7"/>
  <c r="K14101" i="7"/>
  <c r="K13254" i="7"/>
  <c r="K14398" i="7"/>
  <c r="K13337" i="7"/>
  <c r="K14399" i="7"/>
  <c r="K13256" i="7"/>
  <c r="K14097" i="7"/>
  <c r="K14281"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2360" i="7"/>
  <c r="K12974" i="7"/>
  <c r="K13376" i="7"/>
  <c r="K13796" i="7"/>
  <c r="K13820" i="7"/>
  <c r="K13830" i="7"/>
  <c r="K14011" i="7"/>
  <c r="K14187" i="7"/>
  <c r="K12664" i="7"/>
  <c r="K12816" i="7"/>
  <c r="K12905" i="7"/>
  <c r="K13308" i="7"/>
  <c r="K13320" i="7"/>
  <c r="K13399" i="7"/>
  <c r="K13479" i="7"/>
  <c r="K13840" i="7"/>
  <c r="K13996" i="7"/>
  <c r="K14020" i="7"/>
  <c r="K12798" i="7"/>
  <c r="K12956" i="7"/>
  <c r="K13526" i="7"/>
  <c r="K13700" i="7"/>
  <c r="K13973" i="7"/>
  <c r="K12646" i="7"/>
  <c r="K12808" i="7"/>
  <c r="K13300" i="7"/>
  <c r="K13311" i="7"/>
  <c r="K13324" i="7"/>
  <c r="K13336" i="7"/>
  <c r="K13380" i="7"/>
  <c r="K14022" i="7"/>
  <c r="K14214" i="7"/>
  <c r="K12668" i="7"/>
  <c r="K12800" i="7"/>
  <c r="K12969" i="7"/>
  <c r="K13326" i="7"/>
  <c r="K13372" i="7"/>
  <c r="K13551" i="7"/>
  <c r="K13983" i="7"/>
  <c r="K14191" i="7"/>
  <c r="K14215" i="7"/>
  <c r="K12660" i="7"/>
  <c r="K13327" i="7"/>
  <c r="K13350" i="7"/>
  <c r="K13542" i="7"/>
  <c r="K13552" i="7"/>
  <c r="K13590" i="7"/>
  <c r="K13984" i="7"/>
  <c r="K14000" i="7"/>
  <c r="K14016" i="7"/>
  <c r="K14216" i="7"/>
  <c r="K12670" i="7"/>
  <c r="K13316" i="7"/>
  <c r="K13328" i="7"/>
  <c r="K13374" i="7"/>
  <c r="K13543" i="7"/>
  <c r="K13553" i="7"/>
  <c r="K13828" i="7"/>
  <c r="K13924" i="7"/>
  <c r="K14017" i="7"/>
  <c r="K14185"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A537" i="7"/>
  <c r="K7920" i="7"/>
  <c r="K8300" i="7"/>
  <c r="K8850" i="7"/>
  <c r="A12469" i="7" s="1"/>
  <c r="K9605" i="7"/>
  <c r="K10142" i="7"/>
  <c r="K10465" i="7"/>
  <c r="K9717" i="7"/>
  <c r="A11588" i="7" s="1"/>
  <c r="K10825" i="7"/>
  <c r="A10560" i="7" s="1"/>
  <c r="K11119" i="7"/>
  <c r="K11755" i="7"/>
  <c r="K12545" i="7"/>
  <c r="K12284" i="7"/>
  <c r="K12973" i="7"/>
  <c r="K13917" i="7"/>
  <c r="K13367" i="7"/>
  <c r="K13737" i="7"/>
  <c r="K13916" i="7"/>
  <c r="K14153"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3946" i="7"/>
  <c r="K12540" i="7"/>
  <c r="K12416" i="7"/>
  <c r="K14339" i="7"/>
  <c r="K12696" i="7"/>
  <c r="K13943" i="7"/>
  <c r="K12791" i="7"/>
  <c r="K13944" i="7"/>
  <c r="K13945"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3106" i="7"/>
  <c r="K13298" i="7"/>
  <c r="K13722" i="7"/>
  <c r="K12219" i="7"/>
  <c r="K13107" i="7"/>
  <c r="K13299" i="7"/>
  <c r="K13723" i="7"/>
  <c r="K12280" i="7"/>
  <c r="K12862" i="7"/>
  <c r="A8485" i="7" s="1"/>
  <c r="K13297" i="7"/>
  <c r="K14173" i="7"/>
  <c r="K14381" i="7"/>
  <c r="K12863" i="7"/>
  <c r="K14174" i="7"/>
  <c r="K14382" i="7"/>
  <c r="K12878" i="7"/>
  <c r="K13108" i="7"/>
  <c r="K14175" i="7"/>
  <c r="K14383" i="7"/>
  <c r="K13724"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258" i="7"/>
  <c r="K14370" i="7"/>
  <c r="K14402" i="7"/>
  <c r="K14067" i="7"/>
  <c r="K14371" i="7"/>
  <c r="K12806" i="7"/>
  <c r="K13185" i="7"/>
  <c r="K13512" i="7"/>
  <c r="K14300" i="7"/>
  <c r="K14404" i="7"/>
  <c r="K13272" i="7"/>
  <c r="K13241" i="7"/>
  <c r="K13942" i="7"/>
  <c r="K13920" i="7"/>
  <c r="K12759" i="7"/>
  <c r="K12865" i="7"/>
  <c r="K13046" i="7"/>
  <c r="K14072" i="7"/>
  <c r="K14400" i="7"/>
  <c r="K12951" i="7"/>
  <c r="K13680" i="7"/>
  <c r="K13977" i="7"/>
  <c r="K14065" i="7"/>
  <c r="K14073" i="7"/>
  <c r="K14257"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164" i="7"/>
  <c r="K14125" i="7"/>
  <c r="K13609" i="7"/>
  <c r="K12924"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A14150" i="7" s="1"/>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A14147" i="7" s="1"/>
  <c r="K7172" i="7"/>
  <c r="K7164" i="7"/>
  <c r="A4959" i="7" s="1"/>
  <c r="K7339" i="7"/>
  <c r="K7242" i="7"/>
  <c r="K7170" i="7"/>
  <c r="K7353" i="7"/>
  <c r="K7176" i="7"/>
  <c r="K7356" i="7"/>
  <c r="K7348" i="7"/>
  <c r="A7348" i="7" s="1"/>
  <c r="K7340" i="7"/>
  <c r="K7332" i="7"/>
  <c r="K7171" i="7"/>
  <c r="K7163" i="7"/>
  <c r="A14106" i="7" s="1"/>
  <c r="K7331" i="7"/>
  <c r="A13974" i="7" s="1"/>
  <c r="K7210" i="7"/>
  <c r="K7202" i="7"/>
  <c r="A14145" i="7" s="1"/>
  <c r="K7345" i="7"/>
  <c r="K7168" i="7"/>
  <c r="K7354" i="7"/>
  <c r="A13997" i="7" s="1"/>
  <c r="K7346" i="7"/>
  <c r="K7338" i="7"/>
  <c r="K7330" i="7"/>
  <c r="K7201" i="7"/>
  <c r="A14144" i="7" s="1"/>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A14396" i="7" s="1"/>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A14394" i="7" s="1"/>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A14405" i="7" s="1"/>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A14211" i="7" s="1"/>
  <c r="K7540" i="7"/>
  <c r="K7290" i="7"/>
  <c r="K7282" i="7"/>
  <c r="A4894" i="7" s="1"/>
  <c r="K7274" i="7"/>
  <c r="A4886" i="7" s="1"/>
  <c r="K7265" i="7"/>
  <c r="K7257" i="7"/>
  <c r="A7257" i="7" s="1"/>
  <c r="K7209" i="7"/>
  <c r="A14152" i="7" s="1"/>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A14282" i="7" s="1"/>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A14188" i="7" s="1"/>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A14158" i="7" s="1"/>
  <c r="K7127" i="7"/>
  <c r="K7572" i="7"/>
  <c r="A4606" i="7" s="1"/>
  <c r="K7521" i="7"/>
  <c r="K7447" i="7"/>
  <c r="K7439" i="7"/>
  <c r="A13889" i="7" s="1"/>
  <c r="K7431" i="7"/>
  <c r="A4733" i="7" s="1"/>
  <c r="K7383" i="7"/>
  <c r="K7375" i="7"/>
  <c r="A7375" i="7" s="1"/>
  <c r="K7303" i="7"/>
  <c r="K7295" i="7"/>
  <c r="K7254" i="7"/>
  <c r="K7230" i="7"/>
  <c r="K7222" i="7"/>
  <c r="A14165" i="7" s="1"/>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A14202" i="7" s="1"/>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A14290" i="7" s="1"/>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A14346" i="7" s="1"/>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A14149" i="7" s="1"/>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A14199" i="7" s="1"/>
  <c r="K7190" i="7"/>
  <c r="K7182" i="7"/>
  <c r="K7142" i="7"/>
  <c r="K7138" i="7"/>
  <c r="K7130" i="7"/>
  <c r="A14186" i="7" s="1"/>
  <c r="K7261" i="7"/>
  <c r="K7413" i="7"/>
  <c r="K7140" i="7"/>
  <c r="K7200" i="7"/>
  <c r="A4995" i="7" s="1"/>
  <c r="K7316" i="7"/>
  <c r="A7316" i="7" s="1"/>
  <c r="K7259" i="7"/>
  <c r="K7203" i="7"/>
  <c r="A14146" i="7" s="1"/>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14261" i="7"/>
  <c r="A9012" i="7"/>
  <c r="L5935" i="7"/>
  <c r="L6659" i="7"/>
  <c r="L5739" i="7"/>
  <c r="L6841" i="7"/>
  <c r="L7111" i="7"/>
  <c r="A14224" i="7"/>
  <c r="L4972" i="7"/>
  <c r="L4973" i="7"/>
  <c r="L6730" i="7"/>
  <c r="L6864" i="7"/>
  <c r="A14450" i="7"/>
  <c r="A4732" i="7"/>
  <c r="A13880" i="7"/>
  <c r="L7033" i="7"/>
  <c r="A14305" i="7"/>
  <c r="A6179" i="7"/>
  <c r="L6681" i="7"/>
  <c r="L7002" i="7"/>
  <c r="A14358" i="7"/>
  <c r="L5809" i="7"/>
  <c r="A6245" i="7"/>
  <c r="L5746" i="7"/>
  <c r="L6467" i="7"/>
  <c r="L6920" i="7"/>
  <c r="A14415" i="7"/>
  <c r="L6279" i="7"/>
  <c r="L5860" i="7"/>
  <c r="L6906" i="7"/>
  <c r="A14401" i="7"/>
  <c r="L6403"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A14345" i="7"/>
  <c r="L5257" i="7"/>
  <c r="A373" i="7"/>
  <c r="L5938" i="7"/>
  <c r="L6752" i="7"/>
  <c r="L6630" i="7"/>
  <c r="L6834" i="7"/>
  <c r="L7010" i="7"/>
  <c r="A14366" i="7"/>
  <c r="L7000" i="7"/>
  <c r="A14356" i="7"/>
  <c r="L5149" i="7"/>
  <c r="L6220" i="7"/>
  <c r="L6846" i="7"/>
  <c r="L6394" i="7"/>
  <c r="L6738" i="7"/>
  <c r="A7438" i="7"/>
  <c r="A13888" i="7"/>
  <c r="L6458" i="7"/>
  <c r="L6474" i="7"/>
  <c r="L6988" i="7"/>
  <c r="A14344" i="7"/>
  <c r="A6178" i="7"/>
  <c r="L5058" i="7"/>
  <c r="L5474" i="7"/>
  <c r="L6476" i="7"/>
  <c r="L5458" i="7"/>
  <c r="L5596" i="7"/>
  <c r="L5598" i="7"/>
  <c r="L5879" i="7"/>
  <c r="L6281" i="7"/>
  <c r="L6917" i="7"/>
  <c r="A14412"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A14270" i="7"/>
  <c r="L6293" i="7"/>
  <c r="L5722" i="7"/>
  <c r="L5256" i="7"/>
  <c r="L5769" i="7"/>
  <c r="L6734" i="7"/>
  <c r="L6736" i="7"/>
  <c r="L6397" i="7"/>
  <c r="L5723" i="7"/>
  <c r="L5206" i="7"/>
  <c r="L5740" i="7"/>
  <c r="L6567" i="7"/>
  <c r="L4961" i="7"/>
  <c r="L5553" i="7"/>
  <c r="L5554" i="7"/>
  <c r="L5555" i="7"/>
  <c r="L5176" i="7"/>
  <c r="L5862" i="7"/>
  <c r="L5865" i="7"/>
  <c r="A4851" i="7"/>
  <c r="A13999" i="7"/>
  <c r="A7328" i="7"/>
  <c r="A13971"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A11962" i="7"/>
  <c r="L5064" i="7"/>
  <c r="L6623" i="7"/>
  <c r="L7021" i="7"/>
  <c r="A14377" i="7"/>
  <c r="L6437" i="7"/>
  <c r="L5216" i="7"/>
  <c r="L5737" i="7"/>
  <c r="L4968" i="7"/>
  <c r="L4963" i="7"/>
  <c r="L6732" i="7"/>
  <c r="L5379" i="7"/>
  <c r="L5380" i="7"/>
  <c r="L5710" i="7"/>
  <c r="L5767" i="7"/>
  <c r="L6478" i="7"/>
  <c r="L6965" i="7"/>
  <c r="A14321" i="7"/>
  <c r="A4879" i="7"/>
  <c r="A14027" i="7"/>
  <c r="L5132" i="7"/>
  <c r="L5928" i="7"/>
  <c r="A6246" i="7"/>
  <c r="L5250" i="7"/>
  <c r="L7001" i="7"/>
  <c r="A14357" i="7"/>
  <c r="L6565" i="7"/>
  <c r="L6607" i="7"/>
  <c r="L5245" i="7"/>
  <c r="L5038" i="7"/>
  <c r="L5747" i="7"/>
  <c r="L5556" i="7"/>
  <c r="L6797" i="7"/>
  <c r="L6750" i="7"/>
  <c r="L6892" i="7"/>
  <c r="A14387" i="7"/>
  <c r="L6902" i="7"/>
  <c r="A14397"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A13825" i="7"/>
  <c r="L6561" i="7"/>
  <c r="L6978" i="7"/>
  <c r="A14334" i="7"/>
  <c r="A6209" i="7"/>
  <c r="L5096" i="7"/>
  <c r="L5738" i="7"/>
  <c r="A6221" i="7"/>
  <c r="L4971" i="7"/>
  <c r="L5124" i="7"/>
  <c r="A6231" i="7"/>
  <c r="A5981" i="7"/>
  <c r="L6867" i="7"/>
  <c r="L6268" i="7"/>
  <c r="A4735" i="7"/>
  <c r="A13883" i="7"/>
  <c r="L5269" i="7"/>
  <c r="L6466" i="7"/>
  <c r="A4613" i="7"/>
  <c r="A13761" i="7"/>
  <c r="L5057" i="7"/>
  <c r="L6423" i="7"/>
  <c r="L5745" i="7"/>
  <c r="L6888" i="7"/>
  <c r="A6570" i="7"/>
  <c r="L5001" i="7"/>
  <c r="L5178" i="7"/>
  <c r="L5881" i="7"/>
  <c r="L6925" i="7"/>
  <c r="A14420"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A14325" i="7"/>
  <c r="L6879" i="7"/>
  <c r="A2644" i="7"/>
  <c r="L5065" i="7"/>
  <c r="L5061" i="7"/>
  <c r="L6999" i="7"/>
  <c r="A14355" i="7"/>
  <c r="L7003" i="7"/>
  <c r="A14359" i="7"/>
  <c r="L5121" i="7"/>
  <c r="L4970" i="7"/>
  <c r="L5742" i="7"/>
  <c r="L5858" i="7"/>
  <c r="L6400" i="7"/>
  <c r="L6597" i="7"/>
  <c r="L6582" i="7"/>
  <c r="L6940" i="7"/>
  <c r="A14435" i="7"/>
  <c r="L6455" i="7"/>
  <c r="L6250" i="7"/>
  <c r="L6972" i="7"/>
  <c r="A14328" i="7"/>
  <c r="L5534" i="7"/>
  <c r="L5212" i="7"/>
  <c r="L5059" i="7"/>
  <c r="L5751" i="7"/>
  <c r="L5595" i="7"/>
  <c r="L6915" i="7"/>
  <c r="A14410" i="7"/>
  <c r="L6406" i="7"/>
  <c r="L6908" i="7"/>
  <c r="A14403" i="7"/>
  <c r="L6918" i="7"/>
  <c r="A14413"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A14003" i="7"/>
  <c r="L6616" i="7"/>
  <c r="L5043" i="7"/>
  <c r="L6820" i="7"/>
  <c r="L6679" i="7"/>
  <c r="A6180" i="7"/>
  <c r="L6461" i="7"/>
  <c r="A4614" i="7"/>
  <c r="A13762" i="7"/>
  <c r="L5010" i="7"/>
  <c r="L5759" i="7"/>
  <c r="L6387" i="7"/>
  <c r="L7059" i="7"/>
  <c r="A14263"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A14324" i="7"/>
  <c r="L6241" i="7"/>
  <c r="A9341" i="7"/>
  <c r="L5062" i="7"/>
  <c r="L5903" i="7"/>
  <c r="L6493" i="7"/>
  <c r="L6966" i="7"/>
  <c r="A14322" i="7"/>
  <c r="L5122" i="7"/>
  <c r="L5711" i="7"/>
  <c r="L6860" i="7"/>
  <c r="A14446" i="7"/>
  <c r="L6740" i="7"/>
  <c r="L6571" i="7"/>
  <c r="L6656" i="7"/>
  <c r="L6396" i="7"/>
  <c r="L6269" i="7"/>
  <c r="L6865" i="7"/>
  <c r="A14451" i="7"/>
  <c r="L6982" i="7"/>
  <c r="A14338" i="7"/>
  <c r="L6836" i="7"/>
  <c r="L5758" i="7"/>
  <c r="L6566" i="7"/>
  <c r="L6568" i="7"/>
  <c r="L5088" i="7"/>
  <c r="L4962" i="7"/>
  <c r="L6919" i="7"/>
  <c r="A14414" i="7"/>
  <c r="L6912" i="7"/>
  <c r="A14407" i="7"/>
  <c r="L6417" i="7"/>
  <c r="L6777" i="7"/>
  <c r="A4693" i="7"/>
  <c r="A13841" i="7"/>
  <c r="A4985" i="7"/>
  <c r="A5054" i="7"/>
  <c r="A262" i="7"/>
  <c r="A3273" i="7"/>
  <c r="A3685" i="7"/>
  <c r="A341" i="7"/>
  <c r="A411" i="7"/>
  <c r="A4998" i="7"/>
  <c r="A345" i="7"/>
  <c r="A4346" i="7"/>
  <c r="A4991" i="7"/>
  <c r="A5051" i="7"/>
  <c r="L14125" i="7"/>
  <c r="A14125" i="7"/>
  <c r="L13977" i="7"/>
  <c r="A13977" i="7"/>
  <c r="L13920" i="7"/>
  <c r="A13920" i="7"/>
  <c r="L14404" i="7"/>
  <c r="A14404" i="7"/>
  <c r="L12575" i="7"/>
  <c r="A12575" i="7"/>
  <c r="L13861" i="7"/>
  <c r="A13861" i="7"/>
  <c r="L13170" i="7"/>
  <c r="A13170" i="7"/>
  <c r="L14383" i="7"/>
  <c r="A14383" i="7"/>
  <c r="L14173" i="7"/>
  <c r="A14173" i="7"/>
  <c r="L13722" i="7"/>
  <c r="A13722" i="7"/>
  <c r="L13944" i="7"/>
  <c r="A13944" i="7"/>
  <c r="L13946" i="7"/>
  <c r="A13946" i="7"/>
  <c r="L14153" i="7"/>
  <c r="A14153" i="7"/>
  <c r="L12284" i="7"/>
  <c r="A12284" i="7"/>
  <c r="L13374" i="7"/>
  <c r="A13374" i="7"/>
  <c r="L14016" i="7"/>
  <c r="A14016" i="7"/>
  <c r="L12660" i="7"/>
  <c r="A12660" i="7"/>
  <c r="L12800" i="7"/>
  <c r="A12800" i="7"/>
  <c r="L13324" i="7"/>
  <c r="A13324" i="7"/>
  <c r="L13700" i="7"/>
  <c r="A13700" i="7"/>
  <c r="L12905" i="7"/>
  <c r="A12905" i="7"/>
  <c r="L14011" i="7"/>
  <c r="A14011" i="7"/>
  <c r="L12804" i="7"/>
  <c r="A12804" i="7"/>
  <c r="L12382" i="7"/>
  <c r="A12382" i="7"/>
  <c r="L12603" i="7"/>
  <c r="A12603" i="7"/>
  <c r="L13330" i="7"/>
  <c r="A13330" i="7"/>
  <c r="L12410" i="7"/>
  <c r="A12410" i="7"/>
  <c r="L13256" i="7"/>
  <c r="A13256" i="7"/>
  <c r="L13260" i="7"/>
  <c r="A13260" i="7"/>
  <c r="L13811" i="7"/>
  <c r="A13811" i="7"/>
  <c r="L12295" i="7"/>
  <c r="A12295" i="7"/>
  <c r="L13027" i="7"/>
  <c r="A13027" i="7"/>
  <c r="L12298" i="7"/>
  <c r="A12298" i="7"/>
  <c r="L13768" i="7"/>
  <c r="A13768" i="7"/>
  <c r="L12191" i="7"/>
  <c r="A12191" i="7"/>
  <c r="L13158" i="7"/>
  <c r="A13158" i="7"/>
  <c r="L13881" i="7"/>
  <c r="A13881" i="7"/>
  <c r="L13504" i="7"/>
  <c r="A13504" i="7"/>
  <c r="L12907" i="7"/>
  <c r="A12907" i="7"/>
  <c r="L13168" i="7"/>
  <c r="A13168" i="7"/>
  <c r="L13143" i="7"/>
  <c r="A13143" i="7"/>
  <c r="L14100" i="7"/>
  <c r="A14100" i="7"/>
  <c r="L12560" i="7"/>
  <c r="A12560" i="7"/>
  <c r="L12273" i="7"/>
  <c r="A12273" i="7"/>
  <c r="L13145" i="7"/>
  <c r="A13145" i="7"/>
  <c r="L12401" i="7"/>
  <c r="A12401" i="7"/>
  <c r="L13452" i="7"/>
  <c r="A13452" i="7"/>
  <c r="L14018" i="7"/>
  <c r="A14018" i="7"/>
  <c r="L13450" i="7"/>
  <c r="A13450" i="7"/>
  <c r="L12544" i="7"/>
  <c r="A12544" i="7"/>
  <c r="L13295" i="7"/>
  <c r="A13295" i="7"/>
  <c r="L12340" i="7"/>
  <c r="A12340" i="7"/>
  <c r="L12535" i="7"/>
  <c r="A12535" i="7"/>
  <c r="L13398" i="7"/>
  <c r="A13398" i="7"/>
  <c r="L12308" i="7"/>
  <c r="A12308" i="7"/>
  <c r="L12722" i="7"/>
  <c r="A12722" i="7"/>
  <c r="L13819" i="7"/>
  <c r="A13819" i="7"/>
  <c r="L13947" i="7"/>
  <c r="A13947" i="7"/>
  <c r="L13155" i="7"/>
  <c r="A13155" i="7"/>
  <c r="L14392" i="7"/>
  <c r="A14392" i="7"/>
  <c r="L13576" i="7"/>
  <c r="A13576" i="7"/>
  <c r="L13235" i="7"/>
  <c r="A13235" i="7"/>
  <c r="L12753" i="7"/>
  <c r="A12753" i="7"/>
  <c r="L14306" i="7"/>
  <c r="A14306" i="7"/>
  <c r="L12521" i="7"/>
  <c r="A12521" i="7"/>
  <c r="L13351" i="7"/>
  <c r="A13351" i="7"/>
  <c r="L14198" i="7"/>
  <c r="A14198" i="7"/>
  <c r="L13126" i="7"/>
  <c r="A13126" i="7"/>
  <c r="L13937" i="7"/>
  <c r="A13937" i="7"/>
  <c r="L12462" i="7"/>
  <c r="A12462" i="7"/>
  <c r="L12181" i="7"/>
  <c r="A12181" i="7"/>
  <c r="L13130" i="7"/>
  <c r="A13130" i="7"/>
  <c r="L13009" i="7"/>
  <c r="A13009" i="7"/>
  <c r="L14259" i="7"/>
  <c r="A14259" i="7"/>
  <c r="L12490" i="7"/>
  <c r="A12490" i="7"/>
  <c r="L13392" i="7"/>
  <c r="A13392" i="7"/>
  <c r="L14194" i="7"/>
  <c r="A14194" i="7"/>
  <c r="L13033" i="7"/>
  <c r="A13033" i="7"/>
  <c r="L12745" i="7"/>
  <c r="A12745" i="7"/>
  <c r="L13982" i="7"/>
  <c r="A13982" i="7"/>
  <c r="L14254" i="7"/>
  <c r="A14254" i="7"/>
  <c r="L13744" i="7"/>
  <c r="A13744" i="7"/>
  <c r="L14432" i="7"/>
  <c r="A14432" i="7"/>
  <c r="L13063" i="7"/>
  <c r="A13063" i="7"/>
  <c r="L14335" i="7"/>
  <c r="A14335" i="7"/>
  <c r="L14206" i="7"/>
  <c r="A14206" i="7"/>
  <c r="L14221" i="7"/>
  <c r="A14221" i="7"/>
  <c r="L14220" i="7"/>
  <c r="A14220" i="7"/>
  <c r="L14419" i="7"/>
  <c r="A14419" i="7"/>
  <c r="L13736" i="7"/>
  <c r="A13736" i="7"/>
  <c r="L13817" i="7"/>
  <c r="A13817" i="7"/>
  <c r="L12343" i="7"/>
  <c r="A12343" i="7"/>
  <c r="L12301" i="7"/>
  <c r="A12301" i="7"/>
  <c r="L13739" i="7"/>
  <c r="A13739" i="7"/>
  <c r="L12866" i="7"/>
  <c r="A12866" i="7"/>
  <c r="L12289" i="7"/>
  <c r="A12289" i="7"/>
  <c r="L14196" i="7"/>
  <c r="A14196" i="7"/>
  <c r="L13975" i="7"/>
  <c r="A13975" i="7"/>
  <c r="L12789" i="7"/>
  <c r="A12789" i="7"/>
  <c r="L14217" i="7"/>
  <c r="A14217" i="7"/>
  <c r="L13303" i="7"/>
  <c r="A13303" i="7"/>
  <c r="L12408" i="7"/>
  <c r="A12408" i="7"/>
  <c r="L14304" i="7"/>
  <c r="A14304" i="7"/>
  <c r="L13265" i="7"/>
  <c r="A13265" i="7"/>
  <c r="L12980" i="7"/>
  <c r="A12980" i="7"/>
  <c r="L13800" i="7"/>
  <c r="A13800" i="7"/>
  <c r="L14213" i="7"/>
  <c r="A14213" i="7"/>
  <c r="L13321" i="7"/>
  <c r="A13321" i="7"/>
  <c r="L13535" i="7"/>
  <c r="A13535"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3207" i="7"/>
  <c r="A13207" i="7"/>
  <c r="L14139" i="7"/>
  <c r="A14139" i="7"/>
  <c r="L12471" i="7"/>
  <c r="A12471" i="7"/>
  <c r="L12571" i="7"/>
  <c r="A12571" i="7"/>
  <c r="L14169" i="7"/>
  <c r="A14169" i="7"/>
  <c r="L14297" i="7"/>
  <c r="A14297" i="7"/>
  <c r="L13959" i="7"/>
  <c r="A13959" i="7"/>
  <c r="L13567" i="7"/>
  <c r="A13567" i="7"/>
  <c r="L13182" i="7"/>
  <c r="A13182" i="7"/>
  <c r="L12598" i="7"/>
  <c r="A12598" i="7"/>
  <c r="L14296" i="7"/>
  <c r="A14296" i="7"/>
  <c r="L14088" i="7"/>
  <c r="A14088" i="7"/>
  <c r="L13679" i="7"/>
  <c r="A13679" i="7"/>
  <c r="L13462" i="7"/>
  <c r="A13462" i="7"/>
  <c r="L13001" i="7"/>
  <c r="A13001" i="7"/>
  <c r="L14431" i="7"/>
  <c r="A14431" i="7"/>
  <c r="L14167" i="7"/>
  <c r="A14167" i="7"/>
  <c r="L13967" i="7"/>
  <c r="A13967" i="7"/>
  <c r="L13564" i="7"/>
  <c r="A13564" i="7"/>
  <c r="L13177" i="7"/>
  <c r="A13177" i="7"/>
  <c r="L14294" i="7"/>
  <c r="A14294" i="7"/>
  <c r="L14038" i="7"/>
  <c r="A14038" i="7"/>
  <c r="L13654" i="7"/>
  <c r="A13654" i="7"/>
  <c r="L13287" i="7"/>
  <c r="A13287" i="7"/>
  <c r="L12968" i="7"/>
  <c r="A12968" i="7"/>
  <c r="L12336" i="7"/>
  <c r="A12336" i="7"/>
  <c r="L14429" i="7"/>
  <c r="A14429" i="7"/>
  <c r="L14237" i="7"/>
  <c r="A14237" i="7"/>
  <c r="L13965" i="7"/>
  <c r="A13965" i="7"/>
  <c r="L13617" i="7"/>
  <c r="A13617" i="7"/>
  <c r="L13041" i="7"/>
  <c r="A13041" i="7"/>
  <c r="L12678" i="7"/>
  <c r="A12678" i="7"/>
  <c r="L14380" i="7"/>
  <c r="A14380" i="7"/>
  <c r="L14236" i="7"/>
  <c r="A14236" i="7"/>
  <c r="L14052" i="7"/>
  <c r="A14052" i="7"/>
  <c r="L13616" i="7"/>
  <c r="A13616" i="7"/>
  <c r="L13174" i="7"/>
  <c r="A13174" i="7"/>
  <c r="L12676" i="7"/>
  <c r="A12676" i="7"/>
  <c r="L14347" i="7"/>
  <c r="A14347" i="7"/>
  <c r="L14179" i="7"/>
  <c r="A14179" i="7"/>
  <c r="L13979" i="7"/>
  <c r="A13979" i="7"/>
  <c r="L13569" i="7"/>
  <c r="A13569" i="7"/>
  <c r="L13184" i="7"/>
  <c r="A13184" i="7"/>
  <c r="L12836" i="7"/>
  <c r="A12836" i="7"/>
  <c r="L14178" i="7"/>
  <c r="A14178"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2236" i="7"/>
  <c r="A12236" i="7"/>
  <c r="L13246" i="7"/>
  <c r="A13246" i="7"/>
  <c r="L13488" i="7"/>
  <c r="A13488" i="7"/>
  <c r="L12546" i="7"/>
  <c r="A12546" i="7"/>
  <c r="L14441" i="7"/>
  <c r="A14441" i="7"/>
  <c r="L14008" i="7"/>
  <c r="A14008" i="7"/>
  <c r="L13766" i="7"/>
  <c r="A13766" i="7"/>
  <c r="L13688" i="7"/>
  <c r="A13688" i="7"/>
  <c r="L12584" i="7"/>
  <c r="A12584" i="7"/>
  <c r="L14122" i="7"/>
  <c r="A14122" i="7"/>
  <c r="L13643" i="7"/>
  <c r="A13643" i="7"/>
  <c r="L12585" i="7"/>
  <c r="A12585" i="7"/>
  <c r="L14028" i="7"/>
  <c r="A14028" i="7"/>
  <c r="L13695" i="7"/>
  <c r="A13695" i="7"/>
  <c r="L13547" i="7"/>
  <c r="A13547" i="7"/>
  <c r="L14255" i="7"/>
  <c r="A14255" i="7"/>
  <c r="L14395" i="7"/>
  <c r="A14395" i="7"/>
  <c r="L13708" i="7"/>
  <c r="A13708" i="7"/>
  <c r="L13353" i="7"/>
  <c r="A13353" i="7"/>
  <c r="L13079" i="7"/>
  <c r="A13079" i="7"/>
  <c r="L13253" i="7"/>
  <c r="A13253" i="7"/>
  <c r="L12172" i="7"/>
  <c r="A12172" i="7"/>
  <c r="L13474" i="7"/>
  <c r="A13474" i="7"/>
  <c r="L13096" i="7"/>
  <c r="A13096" i="7"/>
  <c r="L13198" i="7"/>
  <c r="A13198" i="7"/>
  <c r="L13028" i="7"/>
  <c r="A13028" i="7"/>
  <c r="L12365" i="7"/>
  <c r="A12365" i="7"/>
  <c r="L14164" i="7"/>
  <c r="A14164" i="7"/>
  <c r="L13680" i="7"/>
  <c r="A13680" i="7"/>
  <c r="L14300" i="7"/>
  <c r="A14300" i="7"/>
  <c r="L14402" i="7"/>
  <c r="A14402" i="7"/>
  <c r="L12527" i="7"/>
  <c r="A12527" i="7"/>
  <c r="L12277" i="7"/>
  <c r="A12277" i="7"/>
  <c r="L13154" i="7"/>
  <c r="A13154" i="7"/>
  <c r="L14175" i="7"/>
  <c r="A14175" i="7"/>
  <c r="L13297" i="7"/>
  <c r="A13297" i="7"/>
  <c r="L13298" i="7"/>
  <c r="A13298" i="7"/>
  <c r="L12791" i="7"/>
  <c r="A12791" i="7"/>
  <c r="L12545" i="7"/>
  <c r="A12545" i="7"/>
  <c r="L13328" i="7"/>
  <c r="A13328" i="7"/>
  <c r="L14000" i="7"/>
  <c r="A14000" i="7"/>
  <c r="L14215" i="7"/>
  <c r="A14215" i="7"/>
  <c r="L12668" i="7"/>
  <c r="A12668" i="7"/>
  <c r="L13311" i="7"/>
  <c r="A13311" i="7"/>
  <c r="L13526" i="7"/>
  <c r="A13526" i="7"/>
  <c r="L14020" i="7"/>
  <c r="A14020" i="7"/>
  <c r="L12816" i="7"/>
  <c r="A12816" i="7"/>
  <c r="L13830" i="7"/>
  <c r="A13830" i="7"/>
  <c r="L12727" i="7"/>
  <c r="A12727" i="7"/>
  <c r="L12246" i="7"/>
  <c r="A12246" i="7"/>
  <c r="L13387" i="7"/>
  <c r="A13387" i="7"/>
  <c r="L12411" i="7"/>
  <c r="A12411" i="7"/>
  <c r="L13322" i="7"/>
  <c r="A13322" i="7"/>
  <c r="L12362" i="7"/>
  <c r="A12362" i="7"/>
  <c r="L14399" i="7"/>
  <c r="A14399" i="7"/>
  <c r="L12964" i="7"/>
  <c r="A12964" i="7"/>
  <c r="L13258" i="7"/>
  <c r="A13258" i="7"/>
  <c r="L13988" i="7"/>
  <c r="A13988" i="7"/>
  <c r="L12231" i="7"/>
  <c r="A12231" i="7"/>
  <c r="L13746" i="7"/>
  <c r="A13746" i="7"/>
  <c r="L12918" i="7"/>
  <c r="A12918" i="7"/>
  <c r="L12497" i="7"/>
  <c r="A12497" i="7"/>
  <c r="L13024" i="7"/>
  <c r="A13024" i="7"/>
  <c r="L13501" i="7"/>
  <c r="A13501" i="7"/>
  <c r="L13503" i="7"/>
  <c r="A13503" i="7"/>
  <c r="L12230" i="7"/>
  <c r="A12230" i="7"/>
  <c r="L13598" i="7"/>
  <c r="A13598" i="7"/>
  <c r="L12959" i="7"/>
  <c r="A12959" i="7"/>
  <c r="L13502" i="7"/>
  <c r="A13502" i="7"/>
  <c r="L13767" i="7"/>
  <c r="A13767" i="7"/>
  <c r="L12776" i="7"/>
  <c r="A12776" i="7"/>
  <c r="L13675" i="7"/>
  <c r="A13675" i="7"/>
  <c r="L14208" i="7"/>
  <c r="A14208" i="7"/>
  <c r="L12952" i="7"/>
  <c r="A12952" i="7"/>
  <c r="L13404" i="7"/>
  <c r="A13404" i="7"/>
  <c r="L13544" i="7"/>
  <c r="A13544" i="7"/>
  <c r="L13202" i="7"/>
  <c r="A13202" i="7"/>
  <c r="L14369" i="7"/>
  <c r="A14369" i="7"/>
  <c r="L12796" i="7"/>
  <c r="A12796" i="7"/>
  <c r="L13443" i="7"/>
  <c r="A13443" i="7"/>
  <c r="L13633" i="7"/>
  <c r="A13633" i="7"/>
  <c r="L12577" i="7"/>
  <c r="A12577" i="7"/>
  <c r="L13932" i="7"/>
  <c r="A13932" i="7"/>
  <c r="L13112" i="7"/>
  <c r="A13112" i="7"/>
  <c r="L12300" i="7"/>
  <c r="A12300" i="7"/>
  <c r="L12642" i="7"/>
  <c r="A12642" i="7"/>
  <c r="L14105" i="7"/>
  <c r="A14105" i="7"/>
  <c r="L13506" i="7"/>
  <c r="A13506" i="7"/>
  <c r="L13219" i="7"/>
  <c r="A13219" i="7"/>
  <c r="L13922" i="7"/>
  <c r="A13922" i="7"/>
  <c r="L14184" i="7"/>
  <c r="A14184" i="7"/>
  <c r="L13231" i="7"/>
  <c r="A13231" i="7"/>
  <c r="L14389" i="7"/>
  <c r="A14389" i="7"/>
  <c r="L13227" i="7"/>
  <c r="A13227" i="7"/>
  <c r="L12345" i="7"/>
  <c r="A12345" i="7"/>
  <c r="L14280" i="7"/>
  <c r="A14280" i="7"/>
  <c r="L13496" i="7"/>
  <c r="A13496" i="7"/>
  <c r="L14264" i="7"/>
  <c r="A14264" i="7"/>
  <c r="L13127" i="7"/>
  <c r="A13127" i="7"/>
  <c r="L13071" i="7"/>
  <c r="A13071" i="7"/>
  <c r="L13497" i="7"/>
  <c r="A13497" i="7"/>
  <c r="L12182" i="7"/>
  <c r="A12182" i="7"/>
  <c r="L13899" i="7"/>
  <c r="A13899" i="7"/>
  <c r="L12842" i="7"/>
  <c r="A12842" i="7"/>
  <c r="L14111" i="7"/>
  <c r="A14111" i="7"/>
  <c r="L13225" i="7"/>
  <c r="A13225" i="7"/>
  <c r="L13240" i="7"/>
  <c r="A13240" i="7"/>
  <c r="L13238" i="7"/>
  <c r="A13238" i="7"/>
  <c r="L12226" i="7"/>
  <c r="A12226" i="7"/>
  <c r="L12384" i="7"/>
  <c r="A12384" i="7"/>
  <c r="L13389" i="7"/>
  <c r="A13389" i="7"/>
  <c r="L14142" i="7"/>
  <c r="A14142" i="7"/>
  <c r="L12493" i="7"/>
  <c r="A12493" i="7"/>
  <c r="L14062" i="7"/>
  <c r="A14062" i="7"/>
  <c r="L13734" i="7"/>
  <c r="A13734" i="7"/>
  <c r="L14424" i="7"/>
  <c r="A14424" i="7"/>
  <c r="L13054" i="7"/>
  <c r="A13054" i="7"/>
  <c r="L13871" i="7"/>
  <c r="A13871" i="7"/>
  <c r="L14190" i="7"/>
  <c r="A14190" i="7"/>
  <c r="L14197" i="7"/>
  <c r="A14197" i="7"/>
  <c r="L14212" i="7"/>
  <c r="A14212" i="7"/>
  <c r="L14227" i="7"/>
  <c r="A14227" i="7"/>
  <c r="L12928" i="7"/>
  <c r="A12928" i="7"/>
  <c r="L13759" i="7"/>
  <c r="A13759" i="7"/>
  <c r="L12303" i="7"/>
  <c r="A12303" i="7"/>
  <c r="L12492" i="7"/>
  <c r="A12492" i="7"/>
  <c r="L13882" i="7"/>
  <c r="A13882" i="7"/>
  <c r="L12514" i="7"/>
  <c r="A12514" i="7"/>
  <c r="L13927" i="7"/>
  <c r="A13927" i="7"/>
  <c r="L13312" i="7"/>
  <c r="A13312" i="7"/>
  <c r="L12380" i="7"/>
  <c r="A12380" i="7"/>
  <c r="L14313" i="7"/>
  <c r="A14313" i="7"/>
  <c r="L14009" i="7"/>
  <c r="A14009" i="7"/>
  <c r="L12991" i="7"/>
  <c r="A12991" i="7"/>
  <c r="L14024" i="7"/>
  <c r="A14024" i="7"/>
  <c r="L13244" i="7"/>
  <c r="A13244" i="7"/>
  <c r="L12820" i="7"/>
  <c r="A12820" i="7"/>
  <c r="L13608" i="7"/>
  <c r="A13608" i="7"/>
  <c r="L14189" i="7"/>
  <c r="A14189" i="7"/>
  <c r="L13310" i="7"/>
  <c r="A13310" i="7"/>
  <c r="L13457" i="7"/>
  <c r="A13457" i="7"/>
  <c r="L13582" i="7"/>
  <c r="A13582" i="7"/>
  <c r="L13905" i="7"/>
  <c r="A13905" i="7"/>
  <c r="L12992" i="7"/>
  <c r="A12992" i="7"/>
  <c r="L12447" i="7"/>
  <c r="A12447" i="7"/>
  <c r="L13597" i="7"/>
  <c r="A13597" i="7"/>
  <c r="L12717" i="7"/>
  <c r="A12717" i="7"/>
  <c r="L12404" i="7"/>
  <c r="A12404" i="7"/>
  <c r="L13307" i="7"/>
  <c r="A13307" i="7"/>
  <c r="L12395" i="7"/>
  <c r="A12395" i="7"/>
  <c r="L13442" i="7"/>
  <c r="A13442" i="7"/>
  <c r="L12689" i="7"/>
  <c r="A12689" i="7"/>
  <c r="L13120" i="7"/>
  <c r="A13120" i="7"/>
  <c r="L12520" i="7"/>
  <c r="A12520" i="7"/>
  <c r="L13049" i="7"/>
  <c r="A13049" i="7"/>
  <c r="L13725" i="7"/>
  <c r="A13725" i="7"/>
  <c r="L13482" i="7"/>
  <c r="A13482" i="7"/>
  <c r="L14233" i="7"/>
  <c r="A14233" i="7"/>
  <c r="L13873" i="7"/>
  <c r="A13873" i="7"/>
  <c r="L13519" i="7"/>
  <c r="A13519" i="7"/>
  <c r="L13132" i="7"/>
  <c r="A13132" i="7"/>
  <c r="L14272" i="7"/>
  <c r="A14272" i="7"/>
  <c r="L14056" i="7"/>
  <c r="A14056" i="7"/>
  <c r="L13668" i="7"/>
  <c r="A13668" i="7"/>
  <c r="L13430" i="7"/>
  <c r="A13430" i="7"/>
  <c r="L12936" i="7"/>
  <c r="A12936" i="7"/>
  <c r="L14423" i="7"/>
  <c r="A14423" i="7"/>
  <c r="L14151" i="7"/>
  <c r="A14151" i="7"/>
  <c r="L13956" i="7"/>
  <c r="A13956" i="7"/>
  <c r="L13428" i="7"/>
  <c r="A13428" i="7"/>
  <c r="L13073" i="7"/>
  <c r="A13073" i="7"/>
  <c r="L14246" i="7"/>
  <c r="A14246" i="7"/>
  <c r="L13966" i="7"/>
  <c r="A13966" i="7"/>
  <c r="L13620" i="7"/>
  <c r="A13620" i="7"/>
  <c r="L13190" i="7"/>
  <c r="A13190" i="7"/>
  <c r="L12945" i="7"/>
  <c r="A12945" i="7"/>
  <c r="L14349" i="7"/>
  <c r="A14349" i="7"/>
  <c r="L14229" i="7"/>
  <c r="A14229" i="7"/>
  <c r="L13952" i="7"/>
  <c r="A13952" i="7"/>
  <c r="L13560" i="7"/>
  <c r="A13560" i="7"/>
  <c r="L12998" i="7"/>
  <c r="A12998" i="7"/>
  <c r="L12432" i="7"/>
  <c r="A12432" i="7"/>
  <c r="L14348" i="7"/>
  <c r="A14348" i="7"/>
  <c r="L14228" i="7"/>
  <c r="A14228" i="7"/>
  <c r="L14044" i="7"/>
  <c r="A14044" i="7"/>
  <c r="L13559" i="7"/>
  <c r="A13559" i="7"/>
  <c r="L13148" i="7"/>
  <c r="A13148" i="7"/>
  <c r="L12568" i="7"/>
  <c r="A12568" i="7"/>
  <c r="L14331" i="7"/>
  <c r="A14331" i="7"/>
  <c r="L14171" i="7"/>
  <c r="A14171" i="7"/>
  <c r="L13961" i="7"/>
  <c r="A13961" i="7"/>
  <c r="L13558" i="7"/>
  <c r="A13558" i="7"/>
  <c r="L13134" i="7"/>
  <c r="A13134" i="7"/>
  <c r="L12736" i="7"/>
  <c r="A12736" i="7"/>
  <c r="L14426" i="7"/>
  <c r="A14426" i="7"/>
  <c r="L14170" i="7"/>
  <c r="A14170"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4442" i="7"/>
  <c r="A14442" i="7"/>
  <c r="L13035" i="7"/>
  <c r="A13035" i="7"/>
  <c r="L12233" i="7"/>
  <c r="A12233" i="7"/>
  <c r="L14374" i="7"/>
  <c r="A14374" i="7"/>
  <c r="L13644" i="7"/>
  <c r="A13644" i="7"/>
  <c r="L13641" i="7"/>
  <c r="A13641" i="7"/>
  <c r="L13032" i="7"/>
  <c r="A13032" i="7"/>
  <c r="L14163" i="7"/>
  <c r="A14163" i="7"/>
  <c r="L12583" i="7"/>
  <c r="A12583" i="7"/>
  <c r="L13507" i="7"/>
  <c r="A13507" i="7"/>
  <c r="L12537" i="7"/>
  <c r="A12537" i="7"/>
  <c r="L13919" i="7"/>
  <c r="A13919" i="7"/>
  <c r="L13070" i="7"/>
  <c r="A13070" i="7"/>
  <c r="L13408" i="7"/>
  <c r="A13408" i="7"/>
  <c r="L13890" i="7"/>
  <c r="A13890" i="7"/>
  <c r="L14063" i="7"/>
  <c r="A14063" i="7"/>
  <c r="L14074" i="7"/>
  <c r="A14074" i="7"/>
  <c r="L13252" i="7"/>
  <c r="A13252" i="7"/>
  <c r="L13436" i="7"/>
  <c r="A13436" i="7"/>
  <c r="L12953" i="7"/>
  <c r="A12953" i="7"/>
  <c r="L12224" i="7"/>
  <c r="A12224" i="7"/>
  <c r="L13093" i="7"/>
  <c r="A13093" i="7"/>
  <c r="L13171" i="7"/>
  <c r="A13171" i="7"/>
  <c r="L12978" i="7"/>
  <c r="A12978" i="7"/>
  <c r="L12812" i="7"/>
  <c r="A12812" i="7"/>
  <c r="L13022" i="7"/>
  <c r="A13022" i="7"/>
  <c r="L14372" i="7"/>
  <c r="A14372" i="7"/>
  <c r="L12815" i="7"/>
  <c r="A12815" i="7"/>
  <c r="L12349" i="7"/>
  <c r="A12349" i="7"/>
  <c r="L14257" i="7"/>
  <c r="A14257" i="7"/>
  <c r="L12951" i="7"/>
  <c r="A12951" i="7"/>
  <c r="L13942" i="7"/>
  <c r="A13942" i="7"/>
  <c r="L13512" i="7"/>
  <c r="A13512" i="7"/>
  <c r="L14370" i="7"/>
  <c r="A14370" i="7"/>
  <c r="L12263" i="7"/>
  <c r="A12263" i="7"/>
  <c r="L13579" i="7"/>
  <c r="A13579" i="7"/>
  <c r="L12818" i="7"/>
  <c r="A12818" i="7"/>
  <c r="L13108" i="7"/>
  <c r="A13108" i="7"/>
  <c r="L12862" i="7"/>
  <c r="A12862" i="7"/>
  <c r="L13106" i="7"/>
  <c r="A13106" i="7"/>
  <c r="L13943" i="7"/>
  <c r="A13943" i="7"/>
  <c r="L13316" i="7"/>
  <c r="A13316" i="7"/>
  <c r="L13984" i="7"/>
  <c r="A13984" i="7"/>
  <c r="L14191" i="7"/>
  <c r="A14191"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3337" i="7"/>
  <c r="A13337" i="7"/>
  <c r="L12650" i="7"/>
  <c r="A12650" i="7"/>
  <c r="L13160" i="7"/>
  <c r="A13160" i="7"/>
  <c r="L13157" i="7"/>
  <c r="A13157" i="7"/>
  <c r="L13250" i="7"/>
  <c r="A13250" i="7"/>
  <c r="L14160" i="7"/>
  <c r="A14160" i="7"/>
  <c r="L13813" i="7"/>
  <c r="A13813" i="7"/>
  <c r="L14375" i="7"/>
  <c r="A14375" i="7"/>
  <c r="L12189" i="7"/>
  <c r="A12189" i="7"/>
  <c r="L12910" i="7"/>
  <c r="A12910" i="7"/>
  <c r="L13749" i="7"/>
  <c r="A13749" i="7"/>
  <c r="L12456" i="7"/>
  <c r="A12456" i="7"/>
  <c r="L13536" i="7"/>
  <c r="A13536" i="7"/>
  <c r="L12606" i="7"/>
  <c r="A12606" i="7"/>
  <c r="L12248" i="7"/>
  <c r="A12248" i="7"/>
  <c r="L13142" i="7"/>
  <c r="A13142" i="7"/>
  <c r="L14099" i="7"/>
  <c r="A14099" i="7"/>
  <c r="L12923" i="7"/>
  <c r="A12923" i="7"/>
  <c r="L13440" i="7"/>
  <c r="A13440" i="7"/>
  <c r="L12687" i="7"/>
  <c r="A12687" i="7"/>
  <c r="L13200" i="7"/>
  <c r="A13200" i="7"/>
  <c r="L12734" i="7"/>
  <c r="A12734" i="7"/>
  <c r="L14269" i="7"/>
  <c r="A14269" i="7"/>
  <c r="L12558" i="7"/>
  <c r="A12558" i="7"/>
  <c r="L12915" i="7"/>
  <c r="A12915" i="7"/>
  <c r="L12913" i="7"/>
  <c r="A12913" i="7"/>
  <c r="L13460" i="7"/>
  <c r="A13460" i="7"/>
  <c r="L12814" i="7"/>
  <c r="A12814" i="7"/>
  <c r="L13187" i="7"/>
  <c r="A13187" i="7"/>
  <c r="L12697" i="7"/>
  <c r="A12697" i="7"/>
  <c r="L13264" i="7"/>
  <c r="A13264" i="7"/>
  <c r="L13514" i="7"/>
  <c r="A13514" i="7"/>
  <c r="L12898" i="7"/>
  <c r="A12898" i="7"/>
  <c r="L14393" i="7"/>
  <c r="A14393" i="7"/>
  <c r="L13577" i="7"/>
  <c r="A13577" i="7"/>
  <c r="L14069" i="7"/>
  <c r="A14069" i="7"/>
  <c r="L12755" i="7"/>
  <c r="A12755" i="7"/>
  <c r="L12208" i="7"/>
  <c r="A12208" i="7"/>
  <c r="L12857" i="7"/>
  <c r="A12857" i="7"/>
  <c r="L13934" i="7"/>
  <c r="A13934" i="7"/>
  <c r="L12852" i="7"/>
  <c r="A12852" i="7"/>
  <c r="L13409" i="7"/>
  <c r="A13409" i="7"/>
  <c r="L13125" i="7"/>
  <c r="A13125" i="7"/>
  <c r="L13131" i="7"/>
  <c r="A13131" i="7"/>
  <c r="L12498" i="7"/>
  <c r="A12498" i="7"/>
  <c r="L14079" i="7"/>
  <c r="A14079" i="7"/>
  <c r="L12894" i="7"/>
  <c r="A12894" i="7"/>
  <c r="L13020" i="7"/>
  <c r="A13020" i="7"/>
  <c r="L12638" i="7"/>
  <c r="A12638" i="7"/>
  <c r="L12601" i="7"/>
  <c r="A12601" i="7"/>
  <c r="L12581" i="7"/>
  <c r="A12581" i="7"/>
  <c r="L14445" i="7"/>
  <c r="A14445" i="7"/>
  <c r="L14193" i="7"/>
  <c r="A14193" i="7"/>
  <c r="L13789" i="7"/>
  <c r="A13789" i="7"/>
  <c r="L12926" i="7"/>
  <c r="A12926" i="7"/>
  <c r="L14200" i="7"/>
  <c r="A14200" i="7"/>
  <c r="L12775" i="7"/>
  <c r="A12775" i="7"/>
  <c r="L13753" i="7"/>
  <c r="A13753" i="7"/>
  <c r="L14078" i="7"/>
  <c r="A14078" i="7"/>
  <c r="L13663" i="7"/>
  <c r="A13663" i="7"/>
  <c r="L14204" i="7"/>
  <c r="A14204" i="7"/>
  <c r="L14219" i="7"/>
  <c r="A14219" i="7"/>
  <c r="L12782" i="7"/>
  <c r="A12782" i="7"/>
  <c r="L13745" i="7"/>
  <c r="A13745" i="7"/>
  <c r="L13821" i="7"/>
  <c r="A13821" i="7"/>
  <c r="L12388" i="7"/>
  <c r="A12388" i="7"/>
  <c r="L13842" i="7"/>
  <c r="A13842" i="7"/>
  <c r="L12418" i="7"/>
  <c r="A12418" i="7"/>
  <c r="L13247" i="7"/>
  <c r="A13247" i="7"/>
  <c r="L12744" i="7"/>
  <c r="A12744" i="7"/>
  <c r="L13587" i="7"/>
  <c r="A13587" i="7"/>
  <c r="L13993" i="7"/>
  <c r="A13993" i="7"/>
  <c r="L12961" i="7"/>
  <c r="A12961" i="7"/>
  <c r="L13836" i="7"/>
  <c r="A13836" i="7"/>
  <c r="L12990" i="7"/>
  <c r="A12990" i="7"/>
  <c r="L12684" i="7"/>
  <c r="A12684" i="7"/>
  <c r="L13550" i="7"/>
  <c r="A13550" i="7"/>
  <c r="L14061" i="7"/>
  <c r="A14061" i="7"/>
  <c r="L12919" i="7"/>
  <c r="A12919" i="7"/>
  <c r="L14012" i="7"/>
  <c r="A14012" i="7"/>
  <c r="L13446" i="7"/>
  <c r="A13446" i="7"/>
  <c r="L13545" i="7"/>
  <c r="A13545" i="7"/>
  <c r="L13604" i="7"/>
  <c r="A13604" i="7"/>
  <c r="L12903" i="7"/>
  <c r="A12903" i="7"/>
  <c r="L12399" i="7"/>
  <c r="A12399" i="7"/>
  <c r="L13533" i="7"/>
  <c r="A13533" i="7"/>
  <c r="L12549" i="7"/>
  <c r="A12549" i="7"/>
  <c r="L12356" i="7"/>
  <c r="A12356" i="7"/>
  <c r="L13267" i="7"/>
  <c r="A13267" i="7"/>
  <c r="L12355" i="7"/>
  <c r="A12355" i="7"/>
  <c r="L13394" i="7"/>
  <c r="A13394" i="7"/>
  <c r="L12393" i="7"/>
  <c r="A12393" i="7"/>
  <c r="L14352" i="7"/>
  <c r="A14352" i="7"/>
  <c r="L14386" i="7"/>
  <c r="A14386" i="7"/>
  <c r="L12837" i="7"/>
  <c r="A12837" i="7"/>
  <c r="L12442" i="7"/>
  <c r="A12442" i="7"/>
  <c r="L14137" i="7"/>
  <c r="A14137" i="7"/>
  <c r="L13848" i="7"/>
  <c r="A13848" i="7"/>
  <c r="L13463" i="7"/>
  <c r="A13463" i="7"/>
  <c r="L13036" i="7"/>
  <c r="A13036" i="7"/>
  <c r="L14248" i="7"/>
  <c r="A14248" i="7"/>
  <c r="L14048" i="7"/>
  <c r="A14048" i="7"/>
  <c r="L13656" i="7"/>
  <c r="A13656" i="7"/>
  <c r="L13416" i="7"/>
  <c r="A13416" i="7"/>
  <c r="L12879" i="7"/>
  <c r="A12879" i="7"/>
  <c r="L14319" i="7"/>
  <c r="A14319" i="7"/>
  <c r="L14143" i="7"/>
  <c r="A14143" i="7"/>
  <c r="L13857" i="7"/>
  <c r="A13857" i="7"/>
  <c r="L13415" i="7"/>
  <c r="A13415" i="7"/>
  <c r="L13000" i="7"/>
  <c r="A13000" i="7"/>
  <c r="L14238" i="7"/>
  <c r="A14238" i="7"/>
  <c r="L13953" i="7"/>
  <c r="A13953" i="7"/>
  <c r="L13561" i="7"/>
  <c r="A13561" i="7"/>
  <c r="L13176" i="7"/>
  <c r="A13176" i="7"/>
  <c r="L12934" i="7"/>
  <c r="A12934" i="7"/>
  <c r="L14317" i="7"/>
  <c r="A14317" i="7"/>
  <c r="L14181" i="7"/>
  <c r="A14181" i="7"/>
  <c r="L13908" i="7"/>
  <c r="A13908" i="7"/>
  <c r="L13470" i="7"/>
  <c r="A13470" i="7"/>
  <c r="L12967" i="7"/>
  <c r="A12967" i="7"/>
  <c r="L12328" i="7"/>
  <c r="A12328" i="7"/>
  <c r="L14340" i="7"/>
  <c r="A14340" i="7"/>
  <c r="L14180" i="7"/>
  <c r="A14180" i="7"/>
  <c r="L14036" i="7"/>
  <c r="A14036" i="7"/>
  <c r="L13524" i="7"/>
  <c r="A13524" i="7"/>
  <c r="L13040" i="7"/>
  <c r="A13040" i="7"/>
  <c r="L12512" i="7"/>
  <c r="A12512" i="7"/>
  <c r="L14307" i="7"/>
  <c r="A14307" i="7"/>
  <c r="L14107" i="7"/>
  <c r="A14107" i="7"/>
  <c r="L13950" i="7"/>
  <c r="A13950" i="7"/>
  <c r="L13521" i="7"/>
  <c r="A13521" i="7"/>
  <c r="L13113" i="7"/>
  <c r="A13113" i="7"/>
  <c r="L12704" i="7"/>
  <c r="A12704" i="7"/>
  <c r="L14378" i="7"/>
  <c r="A14378"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2293" i="7"/>
  <c r="A12293" i="7"/>
  <c r="L13516" i="7"/>
  <c r="A13516" i="7"/>
  <c r="L12780" i="7"/>
  <c r="A12780" i="7"/>
  <c r="L14121" i="7"/>
  <c r="A14121" i="7"/>
  <c r="L13167" i="7"/>
  <c r="A13167" i="7"/>
  <c r="L13166" i="7"/>
  <c r="A13166" i="7"/>
  <c r="L14285" i="7"/>
  <c r="A14285" i="7"/>
  <c r="L14123" i="7"/>
  <c r="A14123" i="7"/>
  <c r="L12302" i="7"/>
  <c r="A12302" i="7"/>
  <c r="L12483" i="7"/>
  <c r="A12483" i="7"/>
  <c r="L14225" i="7"/>
  <c r="A14225" i="7"/>
  <c r="L12640" i="7"/>
  <c r="A12640" i="7"/>
  <c r="L13048" i="7"/>
  <c r="A13048" i="7"/>
  <c r="L12610" i="7"/>
  <c r="A12610" i="7"/>
  <c r="L13790" i="7"/>
  <c r="A13790" i="7"/>
  <c r="L13318" i="7"/>
  <c r="A13318" i="7"/>
  <c r="L13712" i="7"/>
  <c r="A13712" i="7"/>
  <c r="L13990" i="7"/>
  <c r="A13990" i="7"/>
  <c r="L12976" i="7"/>
  <c r="A12976" i="7"/>
  <c r="L13081" i="7"/>
  <c r="A13081" i="7"/>
  <c r="L12376" i="7"/>
  <c r="A12376" i="7"/>
  <c r="L12223" i="7"/>
  <c r="A12223" i="7"/>
  <c r="L13085" i="7"/>
  <c r="A13085" i="7"/>
  <c r="L13091" i="7"/>
  <c r="A13091" i="7"/>
  <c r="L12690" i="7"/>
  <c r="A12690" i="7"/>
  <c r="L14120" i="7"/>
  <c r="A14120" i="7"/>
  <c r="L12758" i="7"/>
  <c r="A12758" i="7"/>
  <c r="L14124" i="7"/>
  <c r="A14124" i="7"/>
  <c r="L14130" i="7"/>
  <c r="A14130" i="7"/>
  <c r="L13875" i="7"/>
  <c r="A13875" i="7"/>
  <c r="L12232" i="7"/>
  <c r="A12232" i="7"/>
  <c r="L14400" i="7"/>
  <c r="A14400" i="7"/>
  <c r="L13241" i="7"/>
  <c r="A13241" i="7"/>
  <c r="L13185" i="7"/>
  <c r="A13185" i="7"/>
  <c r="L14258" i="7"/>
  <c r="A14258" i="7"/>
  <c r="L12518" i="7"/>
  <c r="A12518" i="7"/>
  <c r="L13571" i="7"/>
  <c r="A13571" i="7"/>
  <c r="L12794" i="7"/>
  <c r="A12794" i="7"/>
  <c r="L12878" i="7"/>
  <c r="A12878" i="7"/>
  <c r="L12280" i="7"/>
  <c r="A12280" i="7"/>
  <c r="L12282" i="7"/>
  <c r="A12282" i="7"/>
  <c r="L12696" i="7"/>
  <c r="A12696" i="7"/>
  <c r="L13916" i="7"/>
  <c r="A13916" i="7"/>
  <c r="L14017" i="7"/>
  <c r="A14017" i="7"/>
  <c r="L12670" i="7"/>
  <c r="A12670" i="7"/>
  <c r="L13590" i="7"/>
  <c r="A13590" i="7"/>
  <c r="L13983" i="7"/>
  <c r="A13983" i="7"/>
  <c r="L12808" i="7"/>
  <c r="A12808" i="7"/>
  <c r="L12798" i="7"/>
  <c r="A12798" i="7"/>
  <c r="L13840" i="7"/>
  <c r="A13840" i="7"/>
  <c r="L13796" i="7"/>
  <c r="A13796" i="7"/>
  <c r="L14010" i="7"/>
  <c r="A14010" i="7"/>
  <c r="L12415" i="7"/>
  <c r="A12415" i="7"/>
  <c r="L13317" i="7"/>
  <c r="A13317" i="7"/>
  <c r="L12995" i="7"/>
  <c r="A12995" i="7"/>
  <c r="L13834" i="7"/>
  <c r="A13834" i="7"/>
  <c r="L12994" i="7"/>
  <c r="A12994" i="7"/>
  <c r="L12785" i="7"/>
  <c r="A12785" i="7"/>
  <c r="L14398" i="7"/>
  <c r="A14398" i="7"/>
  <c r="L14434" i="7"/>
  <c r="A14434" i="7"/>
  <c r="L13987" i="7"/>
  <c r="A13987" i="7"/>
  <c r="L12765" i="7"/>
  <c r="A12765" i="7"/>
  <c r="L12612" i="7"/>
  <c r="A12612" i="7"/>
  <c r="L12917" i="7"/>
  <c r="A12917" i="7"/>
  <c r="L14015" i="7"/>
  <c r="A14015" i="7"/>
  <c r="L13803" i="7"/>
  <c r="A13803" i="7"/>
  <c r="L13750" i="7"/>
  <c r="A13750" i="7"/>
  <c r="L12909" i="7"/>
  <c r="A12909" i="7"/>
  <c r="L14098" i="7"/>
  <c r="A14098" i="7"/>
  <c r="L13478" i="7"/>
  <c r="A13478" i="7"/>
  <c r="L14156" i="7"/>
  <c r="A14156" i="7"/>
  <c r="L14014" i="7"/>
  <c r="A14014" i="7"/>
  <c r="L14083" i="7"/>
  <c r="A14083" i="7"/>
  <c r="L12203" i="7"/>
  <c r="A12203" i="7"/>
  <c r="L14311" i="7"/>
  <c r="A14311" i="7"/>
  <c r="L12254" i="7"/>
  <c r="A12254" i="7"/>
  <c r="L13585" i="7"/>
  <c r="A13585" i="7"/>
  <c r="L13453" i="7"/>
  <c r="A13453" i="7"/>
  <c r="L13015" i="7"/>
  <c r="A13015" i="7"/>
  <c r="L13116" i="7"/>
  <c r="A13116" i="7"/>
  <c r="L12310" i="7"/>
  <c r="A12310" i="7"/>
  <c r="L12747" i="7"/>
  <c r="A12747" i="7"/>
  <c r="L14373" i="7"/>
  <c r="A14373" i="7"/>
  <c r="L14406" i="7"/>
  <c r="A14406" i="7"/>
  <c r="L13933" i="7"/>
  <c r="A13933" i="7"/>
  <c r="L13139" i="7"/>
  <c r="A13139" i="7"/>
  <c r="L13188" i="7"/>
  <c r="A13188" i="7"/>
  <c r="L14367" i="7"/>
  <c r="A14367" i="7"/>
  <c r="L13868" i="7"/>
  <c r="A13868" i="7"/>
  <c r="L13232" i="7"/>
  <c r="A13232" i="7"/>
  <c r="L14390" i="7"/>
  <c r="A14390" i="7"/>
  <c r="L13228" i="7"/>
  <c r="A13228" i="7"/>
  <c r="L14418" i="7"/>
  <c r="A14418" i="7"/>
  <c r="L12347" i="7"/>
  <c r="A12347" i="7"/>
  <c r="L13929" i="7"/>
  <c r="A13929" i="7"/>
  <c r="L12487" i="7"/>
  <c r="A12487" i="7"/>
  <c r="L13129" i="7"/>
  <c r="A13129" i="7"/>
  <c r="L14157" i="7"/>
  <c r="A14157" i="7"/>
  <c r="L14268" i="7"/>
  <c r="A14268" i="7"/>
  <c r="L12847" i="7"/>
  <c r="A12847" i="7"/>
  <c r="L13101" i="7"/>
  <c r="A13101" i="7"/>
  <c r="L13123" i="7"/>
  <c r="A13123" i="7"/>
  <c r="L12482" i="7"/>
  <c r="A12482" i="7"/>
  <c r="L14266" i="7"/>
  <c r="A14266" i="7"/>
  <c r="L12895" i="7"/>
  <c r="A12895" i="7"/>
  <c r="L13915" i="7"/>
  <c r="A13915" i="7"/>
  <c r="L13586" i="7"/>
  <c r="A13586" i="7"/>
  <c r="L14411" i="7"/>
  <c r="A14411" i="7"/>
  <c r="L12792" i="7"/>
  <c r="A12792" i="7"/>
  <c r="L13884" i="7"/>
  <c r="A13884" i="7"/>
  <c r="L12296" i="7"/>
  <c r="A12296" i="7"/>
  <c r="L13062" i="7"/>
  <c r="A13062" i="7"/>
  <c r="L13752" i="7"/>
  <c r="A13752" i="7"/>
  <c r="L13412" i="7"/>
  <c r="A13412" i="7"/>
  <c r="L13865" i="7"/>
  <c r="A13865" i="7"/>
  <c r="L14203" i="7"/>
  <c r="A14203" i="7"/>
  <c r="L12766" i="7"/>
  <c r="A12766" i="7"/>
  <c r="L13735" i="7"/>
  <c r="A13735" i="7"/>
  <c r="L13773" i="7"/>
  <c r="A13773" i="7"/>
  <c r="L12348" i="7"/>
  <c r="A12348" i="7"/>
  <c r="L13818" i="7"/>
  <c r="A13818" i="7"/>
  <c r="L12306" i="7"/>
  <c r="A12306" i="7"/>
  <c r="L12294" i="7"/>
  <c r="A12294" i="7"/>
  <c r="L13315" i="7"/>
  <c r="A13315" i="7"/>
  <c r="L13601" i="7"/>
  <c r="A13601" i="7"/>
  <c r="L12902" i="7"/>
  <c r="A12902" i="7"/>
  <c r="L13692" i="7"/>
  <c r="A13692" i="7"/>
  <c r="L12900" i="7"/>
  <c r="A12900" i="7"/>
  <c r="L12648" i="7"/>
  <c r="A12648" i="7"/>
  <c r="L12958" i="7"/>
  <c r="A12958" i="7"/>
  <c r="L13832" i="7"/>
  <c r="A13832" i="7"/>
  <c r="L12784" i="7"/>
  <c r="A12784" i="7"/>
  <c r="L13980" i="7"/>
  <c r="A13980" i="7"/>
  <c r="L13368" i="7"/>
  <c r="A13368" i="7"/>
  <c r="L13534" i="7"/>
  <c r="A13534" i="7"/>
  <c r="L13592" i="7"/>
  <c r="A13592" i="7"/>
  <c r="L12750" i="7"/>
  <c r="A12750" i="7"/>
  <c r="L12590" i="7"/>
  <c r="A12590" i="7"/>
  <c r="L13349" i="7"/>
  <c r="A13349" i="7"/>
  <c r="L12413" i="7"/>
  <c r="A12413" i="7"/>
  <c r="L12220" i="7"/>
  <c r="A12220" i="7"/>
  <c r="L12987" i="7"/>
  <c r="A12987" i="7"/>
  <c r="L12259" i="7"/>
  <c r="A12259" i="7"/>
  <c r="L13386" i="7"/>
  <c r="A13386" i="7"/>
  <c r="L12385" i="7"/>
  <c r="A12385" i="7"/>
  <c r="L14176" i="7"/>
  <c r="A14176" i="7"/>
  <c r="L13628" i="7"/>
  <c r="A13628" i="7"/>
  <c r="L14354" i="7"/>
  <c r="A14354" i="7"/>
  <c r="L12573" i="7"/>
  <c r="A12573" i="7"/>
  <c r="L12713" i="7"/>
  <c r="A12713" i="7"/>
  <c r="L14449" i="7"/>
  <c r="A14449" i="7"/>
  <c r="L14425" i="7"/>
  <c r="A14425" i="7"/>
  <c r="L14089" i="7"/>
  <c r="A14089" i="7"/>
  <c r="L13780" i="7"/>
  <c r="A13780" i="7"/>
  <c r="L13431" i="7"/>
  <c r="A13431" i="7"/>
  <c r="L13004" i="7"/>
  <c r="A13004" i="7"/>
  <c r="L14240" i="7"/>
  <c r="A14240" i="7"/>
  <c r="L14040" i="7"/>
  <c r="A14040" i="7"/>
  <c r="L13632" i="7"/>
  <c r="A13632" i="7"/>
  <c r="L13361" i="7"/>
  <c r="A13361" i="7"/>
  <c r="L12844" i="7"/>
  <c r="A12844" i="7"/>
  <c r="L14295" i="7"/>
  <c r="A14295" i="7"/>
  <c r="L14135" i="7"/>
  <c r="A14135" i="7"/>
  <c r="L13846" i="7"/>
  <c r="A13846" i="7"/>
  <c r="L13360" i="7"/>
  <c r="A13360" i="7"/>
  <c r="L12935" i="7"/>
  <c r="A12935" i="7"/>
  <c r="L14230" i="7"/>
  <c r="A14230" i="7"/>
  <c r="L13892" i="7"/>
  <c r="A13892" i="7"/>
  <c r="L13471" i="7"/>
  <c r="A13471" i="7"/>
  <c r="L13151" i="7"/>
  <c r="A13151" i="7"/>
  <c r="L12876" i="7"/>
  <c r="A12876" i="7"/>
  <c r="L14309" i="7"/>
  <c r="A14309" i="7"/>
  <c r="L14133" i="7"/>
  <c r="A14133" i="7"/>
  <c r="L13855" i="7"/>
  <c r="A13855" i="7"/>
  <c r="L13424" i="7"/>
  <c r="A13424" i="7"/>
  <c r="L12944" i="7"/>
  <c r="A12944" i="7"/>
  <c r="L12240" i="7"/>
  <c r="A12240" i="7"/>
  <c r="L14332" i="7"/>
  <c r="A14332" i="7"/>
  <c r="L14172" i="7"/>
  <c r="A14172" i="7"/>
  <c r="L13964" i="7"/>
  <c r="A13964" i="7"/>
  <c r="L13500" i="7"/>
  <c r="A13500" i="7"/>
  <c r="L13008" i="7"/>
  <c r="A13008" i="7"/>
  <c r="L12424" i="7"/>
  <c r="A12424" i="7"/>
  <c r="L14299" i="7"/>
  <c r="A14299" i="7"/>
  <c r="L14091" i="7"/>
  <c r="A14091" i="7"/>
  <c r="L13897" i="7"/>
  <c r="A13897" i="7"/>
  <c r="L13465" i="7"/>
  <c r="A13465" i="7"/>
  <c r="L13068" i="7"/>
  <c r="A13068" i="7"/>
  <c r="L12504" i="7"/>
  <c r="A12504" i="7"/>
  <c r="L14330" i="7"/>
  <c r="A14330"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2379" i="7"/>
  <c r="A12379" i="7"/>
  <c r="L14166" i="7"/>
  <c r="A14166" i="7"/>
  <c r="L14155" i="7"/>
  <c r="A14155" i="7"/>
  <c r="L13941" i="7"/>
  <c r="A13941" i="7"/>
  <c r="L13989" i="7"/>
  <c r="A13989" i="7"/>
  <c r="L14161" i="7"/>
  <c r="A14161" i="7"/>
  <c r="L13646" i="7"/>
  <c r="A13646" i="7"/>
  <c r="L12854" i="7"/>
  <c r="A12854" i="7"/>
  <c r="L14005" i="7"/>
  <c r="A14005" i="7"/>
  <c r="L13270" i="7"/>
  <c r="A13270" i="7"/>
  <c r="L13765" i="7"/>
  <c r="A13765" i="7"/>
  <c r="L13642" i="7"/>
  <c r="A13642" i="7"/>
  <c r="L12983" i="7"/>
  <c r="A12983" i="7"/>
  <c r="L12234" i="7"/>
  <c r="A12234" i="7"/>
  <c r="L13600" i="7"/>
  <c r="A13600" i="7"/>
  <c r="L13710" i="7"/>
  <c r="A13710" i="7"/>
  <c r="L12975" i="7"/>
  <c r="A12975" i="7"/>
  <c r="L12390" i="7"/>
  <c r="A12390" i="7"/>
  <c r="L13077" i="7"/>
  <c r="A13077" i="7"/>
  <c r="L13083" i="7"/>
  <c r="A13083" i="7"/>
  <c r="L12538" i="7"/>
  <c r="A12538" i="7"/>
  <c r="L13014" i="7"/>
  <c r="A13014" i="7"/>
  <c r="L14326" i="7"/>
  <c r="A14326" i="7"/>
  <c r="L14116" i="7"/>
  <c r="A14116" i="7"/>
  <c r="L14114" i="7"/>
  <c r="A14114" i="7"/>
  <c r="L13683" i="7"/>
  <c r="A13683" i="7"/>
  <c r="L12778" i="7"/>
  <c r="A12778" i="7"/>
  <c r="L14072" i="7"/>
  <c r="A14072" i="7"/>
  <c r="L13272" i="7"/>
  <c r="A13272" i="7"/>
  <c r="L12806" i="7"/>
  <c r="A12806" i="7"/>
  <c r="L14066" i="7"/>
  <c r="A14066" i="7"/>
  <c r="L12486" i="7"/>
  <c r="A12486" i="7"/>
  <c r="L12443" i="7"/>
  <c r="A12443" i="7"/>
  <c r="L12561" i="7"/>
  <c r="A12561" i="7"/>
  <c r="L14382" i="7"/>
  <c r="A14382" i="7"/>
  <c r="L13723" i="7"/>
  <c r="A13723" i="7"/>
  <c r="L12218" i="7"/>
  <c r="A12218" i="7"/>
  <c r="L13737" i="7"/>
  <c r="A13737" i="7"/>
  <c r="L13924" i="7"/>
  <c r="A13924" i="7"/>
  <c r="L13552" i="7"/>
  <c r="A13552" i="7"/>
  <c r="L13551" i="7"/>
  <c r="A13551" i="7"/>
  <c r="L14214" i="7"/>
  <c r="A14214" i="7"/>
  <c r="L12646" i="7"/>
  <c r="A12646" i="7"/>
  <c r="L13479" i="7"/>
  <c r="A13479" i="7"/>
  <c r="L13376" i="7"/>
  <c r="A13376" i="7"/>
  <c r="L14002" i="7"/>
  <c r="A14002" i="7"/>
  <c r="L12407" i="7"/>
  <c r="A12407" i="7"/>
  <c r="L13309" i="7"/>
  <c r="A13309" i="7"/>
  <c r="L12979" i="7"/>
  <c r="A12979" i="7"/>
  <c r="L13826" i="7"/>
  <c r="A13826" i="7"/>
  <c r="L12930" i="7"/>
  <c r="A12930" i="7"/>
  <c r="L12761" i="7"/>
  <c r="A12761" i="7"/>
  <c r="L13254" i="7"/>
  <c r="A13254" i="7"/>
  <c r="L13647" i="7"/>
  <c r="A13647" i="7"/>
  <c r="L13748" i="7"/>
  <c r="A13748" i="7"/>
  <c r="L12685" i="7"/>
  <c r="A12685" i="7"/>
  <c r="L13931" i="7"/>
  <c r="A13931" i="7"/>
  <c r="L12849" i="7"/>
  <c r="A12849" i="7"/>
  <c r="L12619" i="7"/>
  <c r="A12619" i="7"/>
  <c r="L13249" i="7"/>
  <c r="A13249" i="7"/>
  <c r="L12555" i="7"/>
  <c r="A12555" i="7"/>
  <c r="L13365" i="7"/>
  <c r="A13365" i="7"/>
  <c r="L13153" i="7"/>
  <c r="A13153" i="7"/>
  <c r="L13388" i="7"/>
  <c r="A13388" i="7"/>
  <c r="L13509" i="7"/>
  <c r="A13509" i="7"/>
  <c r="L14361" i="7"/>
  <c r="A14361" i="7"/>
  <c r="L14365" i="7"/>
  <c r="A14365" i="7"/>
  <c r="L13511" i="7"/>
  <c r="A13511" i="7"/>
  <c r="L13938" i="7"/>
  <c r="A13938" i="7"/>
  <c r="L14031" i="7"/>
  <c r="A14031" i="7"/>
  <c r="L13637" i="7"/>
  <c r="A13637" i="7"/>
  <c r="L13405" i="7"/>
  <c r="A13405" i="7"/>
  <c r="L14376" i="7"/>
  <c r="A14376" i="7"/>
  <c r="L13661" i="7"/>
  <c r="A13661" i="7"/>
  <c r="L12283" i="7"/>
  <c r="A12283" i="7"/>
  <c r="L13161" i="7"/>
  <c r="A13161" i="7"/>
  <c r="L13164" i="7"/>
  <c r="A13164" i="7"/>
  <c r="L12997" i="7"/>
  <c r="A12997" i="7"/>
  <c r="L12643" i="7"/>
  <c r="A12643" i="7"/>
  <c r="L14154" i="7"/>
  <c r="A14154" i="7"/>
  <c r="L13233" i="7"/>
  <c r="A13233" i="7"/>
  <c r="L14182" i="7"/>
  <c r="A14182" i="7"/>
  <c r="L13236" i="7"/>
  <c r="A13236" i="7"/>
  <c r="L13578" i="7"/>
  <c r="A13578" i="7"/>
  <c r="L13949" i="7"/>
  <c r="A13949" i="7"/>
  <c r="L14289" i="7"/>
  <c r="A14289" i="7"/>
  <c r="L13128" i="7"/>
  <c r="A13128" i="7"/>
  <c r="L13751" i="7"/>
  <c r="A13751" i="7"/>
  <c r="L13124" i="7"/>
  <c r="A13124" i="7"/>
  <c r="L13069" i="7"/>
  <c r="A13069" i="7"/>
  <c r="L12851" i="7"/>
  <c r="A12851" i="7"/>
  <c r="L12474" i="7"/>
  <c r="A12474" i="7"/>
  <c r="L13137" i="7"/>
  <c r="A13137" i="7"/>
  <c r="L12204" i="7"/>
  <c r="A12204" i="7"/>
  <c r="L14113" i="7"/>
  <c r="A14113" i="7"/>
  <c r="L13795" i="7"/>
  <c r="A13795" i="7"/>
  <c r="L13391" i="7"/>
  <c r="A13391" i="7"/>
  <c r="L13434" i="7"/>
  <c r="A13434" i="7"/>
  <c r="L13726" i="7"/>
  <c r="A13726" i="7"/>
  <c r="L13156" i="7"/>
  <c r="A13156" i="7"/>
  <c r="L12352" i="7"/>
  <c r="A12352" i="7"/>
  <c r="L13872" i="7"/>
  <c r="A13872"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3869" i="7"/>
  <c r="A13869" i="7"/>
  <c r="L12732" i="7"/>
  <c r="A12732" i="7"/>
  <c r="L13584" i="7"/>
  <c r="A13584" i="7"/>
  <c r="L13314" i="7"/>
  <c r="A13314" i="7"/>
  <c r="L13591" i="7"/>
  <c r="A13591" i="7"/>
  <c r="L12822" i="7"/>
  <c r="A12822" i="7"/>
  <c r="L13406" i="7"/>
  <c r="A13406" i="7"/>
  <c r="L12686" i="7"/>
  <c r="A12686" i="7"/>
  <c r="L14343" i="7"/>
  <c r="A14343" i="7"/>
  <c r="L12788" i="7"/>
  <c r="A12788" i="7"/>
  <c r="L13799" i="7"/>
  <c r="A13799" i="7"/>
  <c r="L12656" i="7"/>
  <c r="A12656" i="7"/>
  <c r="L13809" i="7"/>
  <c r="A13809" i="7"/>
  <c r="L13356" i="7"/>
  <c r="A13356" i="7"/>
  <c r="L14323" i="7"/>
  <c r="A14323" i="7"/>
  <c r="L13332" i="7"/>
  <c r="A13332" i="7"/>
  <c r="L13455" i="7"/>
  <c r="A13455" i="7"/>
  <c r="L12662" i="7"/>
  <c r="A12662" i="7"/>
  <c r="L12550" i="7"/>
  <c r="A12550" i="7"/>
  <c r="L13333" i="7"/>
  <c r="A13333" i="7"/>
  <c r="L12397" i="7"/>
  <c r="A12397" i="7"/>
  <c r="L13691" i="7"/>
  <c r="A13691" i="7"/>
  <c r="L12955" i="7"/>
  <c r="A12955" i="7"/>
  <c r="L13794" i="7"/>
  <c r="A13794" i="7"/>
  <c r="L12962" i="7"/>
  <c r="A12962" i="7"/>
  <c r="L12361" i="7"/>
  <c r="A12361" i="7"/>
  <c r="L14353" i="7"/>
  <c r="A14353" i="7"/>
  <c r="L12472" i="7"/>
  <c r="A12472" i="7"/>
  <c r="L13572" i="7"/>
  <c r="A13572" i="7"/>
  <c r="L13896" i="7"/>
  <c r="A13896" i="7"/>
  <c r="L12269" i="7"/>
  <c r="A12269" i="7"/>
  <c r="L12177" i="7"/>
  <c r="A12177" i="7"/>
  <c r="L14337" i="7"/>
  <c r="A14337" i="7"/>
  <c r="L14409" i="7"/>
  <c r="A14409" i="7"/>
  <c r="L14057" i="7"/>
  <c r="A14057" i="7"/>
  <c r="L13704" i="7"/>
  <c r="A13704" i="7"/>
  <c r="L13417" i="7"/>
  <c r="A13417" i="7"/>
  <c r="L12937" i="7"/>
  <c r="A12937" i="7"/>
  <c r="L14408" i="7"/>
  <c r="A14408" i="7"/>
  <c r="L14232" i="7"/>
  <c r="A14232" i="7"/>
  <c r="L13958" i="7"/>
  <c r="A13958" i="7"/>
  <c r="L13623" i="7"/>
  <c r="A13623" i="7"/>
  <c r="L13289" i="7"/>
  <c r="A13289" i="7"/>
  <c r="L12832" i="7"/>
  <c r="A12832" i="7"/>
  <c r="L14271" i="7"/>
  <c r="A14271" i="7"/>
  <c r="L14095" i="7"/>
  <c r="A14095" i="7"/>
  <c r="L13776" i="7"/>
  <c r="A13776" i="7"/>
  <c r="L13348" i="7"/>
  <c r="A13348" i="7"/>
  <c r="L12831" i="7"/>
  <c r="A12831" i="7"/>
  <c r="L14430" i="7"/>
  <c r="A14430" i="7"/>
  <c r="L14134" i="7"/>
  <c r="A14134" i="7"/>
  <c r="L13856" i="7"/>
  <c r="A13856" i="7"/>
  <c r="L13425" i="7"/>
  <c r="A13425" i="7"/>
  <c r="L13105" i="7"/>
  <c r="A13105" i="7"/>
  <c r="L12830" i="7"/>
  <c r="A12830" i="7"/>
  <c r="L14301" i="7"/>
  <c r="A14301" i="7"/>
  <c r="L14053" i="7"/>
  <c r="A14053" i="7"/>
  <c r="L13785" i="7"/>
  <c r="A13785" i="7"/>
  <c r="L13344" i="7"/>
  <c r="A13344" i="7"/>
  <c r="L12932" i="7"/>
  <c r="A12932" i="7"/>
  <c r="L14308" i="7"/>
  <c r="A14308" i="7"/>
  <c r="L14148" i="7"/>
  <c r="A14148" i="7"/>
  <c r="L13951" i="7"/>
  <c r="A13951" i="7"/>
  <c r="L13468" i="7"/>
  <c r="A13468" i="7"/>
  <c r="L12966" i="7"/>
  <c r="A12966" i="7"/>
  <c r="L12320" i="7"/>
  <c r="A12320" i="7"/>
  <c r="L14291" i="7"/>
  <c r="A14291" i="7"/>
  <c r="L14059" i="7"/>
  <c r="A14059" i="7"/>
  <c r="L13852" i="7"/>
  <c r="A13852" i="7"/>
  <c r="L13422" i="7"/>
  <c r="A13422" i="7"/>
  <c r="L13039" i="7"/>
  <c r="A13039" i="7"/>
  <c r="L14298" i="7"/>
  <c r="A14298"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2291" i="7"/>
  <c r="A12291" i="7"/>
  <c r="L14030" i="7"/>
  <c r="A14030" i="7"/>
  <c r="L13926" i="7"/>
  <c r="A13926" i="7"/>
  <c r="L12693" i="7"/>
  <c r="A12693" i="7"/>
  <c r="L13410" i="7"/>
  <c r="A13410" i="7"/>
  <c r="L14438" i="7"/>
  <c r="A14438" i="7"/>
  <c r="L13031" i="7"/>
  <c r="A13031" i="7"/>
  <c r="L12871" i="7"/>
  <c r="A12871" i="7"/>
  <c r="L13645" i="7"/>
  <c r="A13645" i="7"/>
  <c r="L12770" i="7"/>
  <c r="A12770" i="7"/>
  <c r="L14205" i="7"/>
  <c r="A14205" i="7"/>
  <c r="L12672" i="7"/>
  <c r="A12672" i="7"/>
  <c r="L12870" i="7"/>
  <c r="A12870" i="7"/>
  <c r="L12609" i="7"/>
  <c r="A12609" i="7"/>
  <c r="L13294" i="7"/>
  <c r="A13294" i="7"/>
  <c r="L13087" i="7"/>
  <c r="A13087" i="7"/>
  <c r="L13448" i="7"/>
  <c r="A13448" i="7"/>
  <c r="L12620" i="7"/>
  <c r="A12620" i="7"/>
  <c r="L12374" i="7"/>
  <c r="A12374" i="7"/>
  <c r="L12621" i="7"/>
  <c r="A12621" i="7"/>
  <c r="L13075" i="7"/>
  <c r="A13075" i="7"/>
  <c r="L12458" i="7"/>
  <c r="A12458" i="7"/>
  <c r="L12192" i="7"/>
  <c r="A12192" i="7"/>
  <c r="L14126" i="7"/>
  <c r="A14126" i="7"/>
  <c r="L13030" i="7"/>
  <c r="A13030" i="7"/>
  <c r="L13876" i="7"/>
  <c r="A13876" i="7"/>
  <c r="L12763" i="7"/>
  <c r="A12763" i="7"/>
  <c r="L13046" i="7"/>
  <c r="A13046" i="7"/>
  <c r="L13978" i="7"/>
  <c r="A13978" i="7"/>
  <c r="L12342" i="7"/>
  <c r="A12342" i="7"/>
  <c r="L12339" i="7"/>
  <c r="A12339" i="7"/>
  <c r="L14174" i="7"/>
  <c r="A14174" i="7"/>
  <c r="L13299" i="7"/>
  <c r="A13299" i="7"/>
  <c r="L12281" i="7"/>
  <c r="A12281" i="7"/>
  <c r="L14339" i="7"/>
  <c r="A14339" i="7"/>
  <c r="L13367" i="7"/>
  <c r="A13367" i="7"/>
  <c r="L14185" i="7"/>
  <c r="A14185" i="7"/>
  <c r="L13828" i="7"/>
  <c r="A13828" i="7"/>
  <c r="L13542" i="7"/>
  <c r="A13542" i="7"/>
  <c r="L13372" i="7"/>
  <c r="A13372" i="7"/>
  <c r="L14022" i="7"/>
  <c r="A14022" i="7"/>
  <c r="L13399" i="7"/>
  <c r="A13399" i="7"/>
  <c r="L12974" i="7"/>
  <c r="A12974" i="7"/>
  <c r="L13838" i="7"/>
  <c r="A13838" i="7"/>
  <c r="L12383" i="7"/>
  <c r="A12383" i="7"/>
  <c r="L12957" i="7"/>
  <c r="A12957" i="7"/>
  <c r="L12899" i="7"/>
  <c r="A12899" i="7"/>
  <c r="L13802" i="7"/>
  <c r="A13802" i="7"/>
  <c r="L12786" i="7"/>
  <c r="A12786" i="7"/>
  <c r="L12409" i="7"/>
  <c r="A12409" i="7"/>
  <c r="L14101" i="7"/>
  <c r="A14101" i="7"/>
  <c r="L13169" i="7"/>
  <c r="A13169" i="7"/>
  <c r="L13159" i="7"/>
  <c r="A13159" i="7"/>
  <c r="L13747" i="7"/>
  <c r="A13747" i="7"/>
  <c r="L14159" i="7"/>
  <c r="A14159" i="7"/>
  <c r="L13163" i="7"/>
  <c r="A13163" i="7"/>
  <c r="L13271" i="7"/>
  <c r="A13271" i="7"/>
  <c r="L12499" i="7"/>
  <c r="A12499" i="7"/>
  <c r="L13985" i="7"/>
  <c r="A13985" i="7"/>
  <c r="L13026" i="7"/>
  <c r="A13026" i="7"/>
  <c r="L13395" i="7"/>
  <c r="A13395" i="7"/>
  <c r="L13357" i="7"/>
  <c r="A13357" i="7"/>
  <c r="L13100" i="7"/>
  <c r="A13100" i="7"/>
  <c r="L12922" i="7"/>
  <c r="A12922" i="7"/>
  <c r="L13676" i="7"/>
  <c r="A13676" i="7"/>
  <c r="L14362" i="7"/>
  <c r="A14362" i="7"/>
  <c r="L13498" i="7"/>
  <c r="A13498" i="7"/>
  <c r="L13140" i="7"/>
  <c r="A13140" i="7"/>
  <c r="L13141" i="7"/>
  <c r="A13141" i="7"/>
  <c r="L12733" i="7"/>
  <c r="A12733" i="7"/>
  <c r="L14104" i="7"/>
  <c r="A14104" i="7"/>
  <c r="L13662" i="7"/>
  <c r="A13662" i="7"/>
  <c r="L12949" i="7"/>
  <c r="A12949" i="7"/>
  <c r="L13866" i="7"/>
  <c r="A13866" i="7"/>
  <c r="L12884" i="7"/>
  <c r="A12884" i="7"/>
  <c r="L14029" i="7"/>
  <c r="A14029" i="7"/>
  <c r="L12925" i="7"/>
  <c r="A12925" i="7"/>
  <c r="L12387" i="7"/>
  <c r="A12387" i="7"/>
  <c r="L12614" i="7"/>
  <c r="A12614" i="7"/>
  <c r="L13103" i="7"/>
  <c r="A13103" i="7"/>
  <c r="L12718" i="7"/>
  <c r="A12718" i="7"/>
  <c r="L14417" i="7"/>
  <c r="A14417" i="7"/>
  <c r="L14391" i="7"/>
  <c r="A14391" i="7"/>
  <c r="L14070" i="7"/>
  <c r="A14070" i="7"/>
  <c r="L12751" i="7"/>
  <c r="A12751" i="7"/>
  <c r="L13234" i="7"/>
  <c r="A13234" i="7"/>
  <c r="L13104" i="7"/>
  <c r="A13104" i="7"/>
  <c r="L13554" i="7"/>
  <c r="A13554" i="7"/>
  <c r="L14265" i="7"/>
  <c r="A14265" i="7"/>
  <c r="L13904" i="7"/>
  <c r="A13904" i="7"/>
  <c r="L13489" i="7"/>
  <c r="A13489" i="7"/>
  <c r="L12480" i="7"/>
  <c r="A12480" i="7"/>
  <c r="L14274" i="7"/>
  <c r="A14274" i="7"/>
  <c r="L12869" i="7"/>
  <c r="A12869" i="7"/>
  <c r="L12843" i="7"/>
  <c r="A12843" i="7"/>
  <c r="L12481" i="7"/>
  <c r="A12481" i="7"/>
  <c r="L12840" i="7"/>
  <c r="A12840" i="7"/>
  <c r="L13138" i="7"/>
  <c r="A13138" i="7"/>
  <c r="L14260" i="7"/>
  <c r="A14260" i="7"/>
  <c r="L13435" i="7"/>
  <c r="A13435" i="7"/>
  <c r="L13992" i="7"/>
  <c r="A13992" i="7"/>
  <c r="L13596" i="7"/>
  <c r="A13596" i="7"/>
  <c r="L12810" i="7"/>
  <c r="A12810" i="7"/>
  <c r="L12216" i="7"/>
  <c r="A12216" i="7"/>
  <c r="L13730" i="7"/>
  <c r="A13730" i="7"/>
  <c r="L14192" i="7"/>
  <c r="A14192" i="7"/>
  <c r="L14201" i="7"/>
  <c r="A14201" i="7"/>
  <c r="L12304" i="7"/>
  <c r="A12304" i="7"/>
  <c r="L13815" i="7"/>
  <c r="A13815" i="7"/>
  <c r="L12774" i="7"/>
  <c r="A12774" i="7"/>
  <c r="L14437" i="7"/>
  <c r="A14437" i="7"/>
  <c r="L13772" i="7"/>
  <c r="A13772" i="7"/>
  <c r="L13864" i="7"/>
  <c r="A13864" i="7"/>
  <c r="L12312" i="7"/>
  <c r="A12312" i="7"/>
  <c r="L12927" i="7"/>
  <c r="A12927" i="7"/>
  <c r="L12773" i="7"/>
  <c r="A12773" i="7"/>
  <c r="L13771" i="7"/>
  <c r="A13771" i="7"/>
  <c r="L13538" i="7"/>
  <c r="A13538" i="7"/>
  <c r="L12313" i="7"/>
  <c r="A12313" i="7"/>
  <c r="L12906" i="7"/>
  <c r="A12906" i="7"/>
  <c r="L12464" i="7"/>
  <c r="A12464" i="7"/>
  <c r="L13508" i="7"/>
  <c r="A13508" i="7"/>
  <c r="L12760" i="7"/>
  <c r="A12760" i="7"/>
  <c r="L13393" i="7"/>
  <c r="A13393" i="7"/>
  <c r="L14303" i="7"/>
  <c r="A14303" i="7"/>
  <c r="L14302" i="7"/>
  <c r="A14302" i="7"/>
  <c r="L12772" i="7"/>
  <c r="A12772" i="7"/>
  <c r="L13639" i="7"/>
  <c r="A13639" i="7"/>
  <c r="L13798" i="7"/>
  <c r="A13798" i="7"/>
  <c r="L12985" i="7"/>
  <c r="A12985" i="7"/>
  <c r="L14283" i="7"/>
  <c r="A14283" i="7"/>
  <c r="L13305" i="7"/>
  <c r="A13305" i="7"/>
  <c r="L13444" i="7"/>
  <c r="A13444" i="7"/>
  <c r="L12719" i="7"/>
  <c r="A12719" i="7"/>
  <c r="L12406" i="7"/>
  <c r="A12406" i="7"/>
  <c r="L13325" i="7"/>
  <c r="A13325" i="7"/>
  <c r="L12357" i="7"/>
  <c r="A12357" i="7"/>
  <c r="L13635" i="7"/>
  <c r="A13635" i="7"/>
  <c r="L12787" i="7"/>
  <c r="A12787" i="7"/>
  <c r="L13690" i="7"/>
  <c r="A13690" i="7"/>
  <c r="L12730" i="7"/>
  <c r="A12730" i="7"/>
  <c r="L13481" i="7"/>
  <c r="A13481" i="7"/>
  <c r="L13206" i="7"/>
  <c r="A13206" i="7"/>
  <c r="L13121" i="7"/>
  <c r="A13121" i="7"/>
  <c r="L12572" i="7"/>
  <c r="A12572" i="7"/>
  <c r="L14249" i="7"/>
  <c r="A14249" i="7"/>
  <c r="L14049" i="7"/>
  <c r="A14049" i="7"/>
  <c r="L13657" i="7"/>
  <c r="A13657" i="7"/>
  <c r="L13364" i="7"/>
  <c r="A13364" i="7"/>
  <c r="L12833" i="7"/>
  <c r="A12833" i="7"/>
  <c r="L14368" i="7"/>
  <c r="A14368" i="7"/>
  <c r="L14168" i="7"/>
  <c r="A14168" i="7"/>
  <c r="L13860" i="7"/>
  <c r="A13860" i="7"/>
  <c r="L13566" i="7"/>
  <c r="A13566" i="7"/>
  <c r="L13278" i="7"/>
  <c r="A13278" i="7"/>
  <c r="L12630" i="7"/>
  <c r="A12630" i="7"/>
  <c r="L14247" i="7"/>
  <c r="A14247" i="7"/>
  <c r="L14055" i="7"/>
  <c r="A14055" i="7"/>
  <c r="L13665" i="7"/>
  <c r="A13665" i="7"/>
  <c r="L13288" i="7"/>
  <c r="A13288" i="7"/>
  <c r="L12628" i="7"/>
  <c r="A12628" i="7"/>
  <c r="L14342" i="7"/>
  <c r="A14342" i="7"/>
  <c r="L14110" i="7"/>
  <c r="A14110" i="7"/>
  <c r="L13844" i="7"/>
  <c r="A13844" i="7"/>
  <c r="L13414" i="7"/>
  <c r="A13414" i="7"/>
  <c r="L13072" i="7"/>
  <c r="A13072" i="7"/>
  <c r="L12680" i="7"/>
  <c r="A12680" i="7"/>
  <c r="L14293" i="7"/>
  <c r="A14293" i="7"/>
  <c r="L14045" i="7"/>
  <c r="A14045" i="7"/>
  <c r="L13774" i="7"/>
  <c r="A13774" i="7"/>
  <c r="L13286" i="7"/>
  <c r="A13286" i="7"/>
  <c r="L12828" i="7"/>
  <c r="A12828" i="7"/>
  <c r="L14292" i="7"/>
  <c r="A14292" i="7"/>
  <c r="L14132" i="7"/>
  <c r="A14132" i="7"/>
  <c r="L13854" i="7"/>
  <c r="A13854" i="7"/>
  <c r="L13423" i="7"/>
  <c r="A13423" i="7"/>
  <c r="L12943" i="7"/>
  <c r="A12943" i="7"/>
  <c r="L14251" i="7"/>
  <c r="A14251" i="7"/>
  <c r="L14051" i="7"/>
  <c r="A14051" i="7"/>
  <c r="L13783" i="7"/>
  <c r="A13783" i="7"/>
  <c r="L13342" i="7"/>
  <c r="A13342" i="7"/>
  <c r="L13007" i="7"/>
  <c r="A13007" i="7"/>
  <c r="L14250" i="7"/>
  <c r="A14250"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2622" i="7"/>
  <c r="A12622" i="7"/>
  <c r="L13025" i="7"/>
  <c r="A13025" i="7"/>
  <c r="L14360" i="7"/>
  <c r="A14360" i="7"/>
  <c r="L12228" i="7"/>
  <c r="A12228" i="7"/>
  <c r="L14439" i="7"/>
  <c r="A14439" i="7"/>
  <c r="L14286" i="7"/>
  <c r="A14286" i="7"/>
  <c r="L14004" i="7"/>
  <c r="A14004" i="7"/>
  <c r="L12616" i="7"/>
  <c r="A12616" i="7"/>
  <c r="L13269" i="7"/>
  <c r="A13269" i="7"/>
  <c r="L12769" i="7"/>
  <c r="A12769" i="7"/>
  <c r="L13918" i="7"/>
  <c r="A13918" i="7"/>
  <c r="L13189" i="7"/>
  <c r="A13189" i="7"/>
  <c r="L12201" i="7"/>
  <c r="A12201" i="7"/>
  <c r="L14256" i="7"/>
  <c r="A14256" i="7"/>
  <c r="L13293" i="7"/>
  <c r="A13293" i="7"/>
  <c r="L12982" i="7"/>
  <c r="A12982" i="7"/>
  <c r="L13599" i="7"/>
  <c r="A13599" i="7"/>
  <c r="L13438" i="7"/>
  <c r="A13438" i="7"/>
  <c r="L14443" i="7"/>
  <c r="A14443" i="7"/>
  <c r="L13863" i="7"/>
  <c r="A13863" i="7"/>
  <c r="L12366" i="7"/>
  <c r="A12366" i="7"/>
  <c r="L12221" i="7"/>
  <c r="A12221" i="7"/>
  <c r="L12587" i="7"/>
  <c r="A12587" i="7"/>
  <c r="L12370" i="7"/>
  <c r="A12370" i="7"/>
  <c r="L14327" i="7"/>
  <c r="A14327" i="7"/>
  <c r="L14118" i="7"/>
  <c r="A14118" i="7"/>
  <c r="L14131" i="7"/>
  <c r="A14131" i="7"/>
  <c r="L12207" i="7"/>
  <c r="A12207" i="7"/>
  <c r="L13682" i="7"/>
  <c r="A13682" i="7"/>
  <c r="L12924" i="7"/>
  <c r="A12924" i="7"/>
  <c r="L14073" i="7"/>
  <c r="A14073" i="7"/>
  <c r="L12865" i="7"/>
  <c r="A12865" i="7"/>
  <c r="L14371" i="7"/>
  <c r="A14371" i="7"/>
  <c r="L13681" i="7"/>
  <c r="A13681" i="7"/>
  <c r="L12286" i="7"/>
  <c r="A12286" i="7"/>
  <c r="L12307" i="7"/>
  <c r="A12307" i="7"/>
  <c r="L12863" i="7"/>
  <c r="A12863" i="7"/>
  <c r="L13107" i="7"/>
  <c r="A13107" i="7"/>
  <c r="L12217" i="7"/>
  <c r="A12217" i="7"/>
  <c r="L12416" i="7"/>
  <c r="A12416" i="7"/>
  <c r="L13917" i="7"/>
  <c r="A13917" i="7"/>
  <c r="L13553" i="7"/>
  <c r="A13553" i="7"/>
  <c r="L13350" i="7"/>
  <c r="A13350" i="7"/>
  <c r="L13326" i="7"/>
  <c r="A13326" i="7"/>
  <c r="L13380" i="7"/>
  <c r="A13380" i="7"/>
  <c r="L13320" i="7"/>
  <c r="A13320" i="7"/>
  <c r="L12360" i="7"/>
  <c r="A12360" i="7"/>
  <c r="L13304" i="7"/>
  <c r="A13304" i="7"/>
  <c r="L12359" i="7"/>
  <c r="A12359" i="7"/>
  <c r="L12645" i="7"/>
  <c r="A12645" i="7"/>
  <c r="L12723" i="7"/>
  <c r="A12723" i="7"/>
  <c r="L13402" i="7"/>
  <c r="A13402" i="7"/>
  <c r="L12762" i="7"/>
  <c r="A12762" i="7"/>
  <c r="L13262" i="7"/>
  <c r="A13262" i="7"/>
  <c r="L12495" i="7"/>
  <c r="A12495" i="7"/>
  <c r="L12908" i="7"/>
  <c r="A12908" i="7"/>
  <c r="L13403" i="7"/>
  <c r="A13403" i="7"/>
  <c r="L13814" i="7"/>
  <c r="A13814" i="7"/>
  <c r="L13930" i="7"/>
  <c r="A13930" i="7"/>
  <c r="L13674" i="7"/>
  <c r="A13674" i="7"/>
  <c r="L12912" i="7"/>
  <c r="A12912" i="7"/>
  <c r="L13248" i="7"/>
  <c r="A13248" i="7"/>
  <c r="L14103" i="7"/>
  <c r="A14103" i="7"/>
  <c r="L12515" i="7"/>
  <c r="A12515" i="7"/>
  <c r="L12196" i="7"/>
  <c r="A12196" i="7"/>
  <c r="L14279" i="7"/>
  <c r="A14279" i="7"/>
  <c r="L12198" i="7"/>
  <c r="A12198" i="7"/>
  <c r="L12494" i="7"/>
  <c r="A12494" i="7"/>
  <c r="L12618" i="7"/>
  <c r="A12618" i="7"/>
  <c r="L13510" i="7"/>
  <c r="A13510" i="7"/>
  <c r="L12274" i="7"/>
  <c r="A12274" i="7"/>
  <c r="L12252" i="7"/>
  <c r="A12252" i="7"/>
  <c r="L13454" i="7"/>
  <c r="A13454" i="7"/>
  <c r="L13879" i="7"/>
  <c r="A13879" i="7"/>
  <c r="L13451" i="7"/>
  <c r="A13451" i="7"/>
  <c r="L13720" i="7"/>
  <c r="A13720" i="7"/>
  <c r="L14275" i="7"/>
  <c r="A14275" i="7"/>
  <c r="L12445" i="7"/>
  <c r="A12445" i="7"/>
  <c r="L13218" i="7"/>
  <c r="A13218" i="7"/>
  <c r="L14082" i="7"/>
  <c r="A14082" i="7"/>
  <c r="L13111" i="7"/>
  <c r="A13111" i="7"/>
  <c r="L12644" i="7"/>
  <c r="A12644" i="7"/>
  <c r="L12813" i="7"/>
  <c r="A12813" i="7"/>
  <c r="L12299" i="7"/>
  <c r="A12299" i="7"/>
  <c r="L13029" i="7"/>
  <c r="A13029" i="7"/>
  <c r="L12825" i="7"/>
  <c r="A12825" i="7"/>
  <c r="L12287" i="7"/>
  <c r="A12287" i="7"/>
  <c r="L14183" i="7"/>
  <c r="A14183" i="7"/>
  <c r="L13575" i="7"/>
  <c r="A13575" i="7"/>
  <c r="L14388" i="7"/>
  <c r="A14388" i="7"/>
  <c r="L13237" i="7"/>
  <c r="A13237" i="7"/>
  <c r="L13226" i="7"/>
  <c r="A13226" i="7"/>
  <c r="L12200" i="7"/>
  <c r="A12200" i="7"/>
  <c r="L13186" i="7"/>
  <c r="A13186" i="7"/>
  <c r="L13806" i="7"/>
  <c r="A13806" i="7"/>
  <c r="L13216" i="7"/>
  <c r="A13216" i="7"/>
  <c r="L12479" i="7"/>
  <c r="A12479" i="7"/>
  <c r="L12853" i="7"/>
  <c r="A12853" i="7"/>
  <c r="L13490" i="7"/>
  <c r="A13490" i="7"/>
  <c r="L12185" i="7"/>
  <c r="A12185" i="7"/>
  <c r="L14341" i="7"/>
  <c r="A14341" i="7"/>
  <c r="L12530" i="7"/>
  <c r="A12530" i="7"/>
  <c r="L14112" i="7"/>
  <c r="A14112" i="7"/>
  <c r="L13972" i="7"/>
  <c r="A13972" i="7"/>
  <c r="L12227" i="7"/>
  <c r="A12227" i="7"/>
  <c r="L13390" i="7"/>
  <c r="A13390" i="7"/>
  <c r="L12257" i="7"/>
  <c r="A12257" i="7"/>
  <c r="L12338" i="7"/>
  <c r="A12338" i="7"/>
  <c r="L13210" i="7"/>
  <c r="A13210" i="7"/>
  <c r="L13292" i="7"/>
  <c r="A13292" i="7"/>
  <c r="L14209" i="7"/>
  <c r="A14209" i="7"/>
  <c r="L14433" i="7"/>
  <c r="A14433" i="7"/>
  <c r="L13816" i="7"/>
  <c r="A13816" i="7"/>
  <c r="L13756" i="7"/>
  <c r="A13756" i="7"/>
  <c r="L14447" i="7"/>
  <c r="A14447" i="7"/>
  <c r="L14422" i="7"/>
  <c r="A14422" i="7"/>
  <c r="L14421" i="7"/>
  <c r="A14421" i="7"/>
  <c r="L14436" i="7"/>
  <c r="A14436" i="7"/>
  <c r="L12929" i="7"/>
  <c r="A12929" i="7"/>
  <c r="L13808" i="7"/>
  <c r="A13808" i="7"/>
  <c r="L12503" i="7"/>
  <c r="A12503" i="7"/>
  <c r="L12389" i="7"/>
  <c r="A12389" i="7"/>
  <c r="L13763" i="7"/>
  <c r="A13763" i="7"/>
  <c r="L13098" i="7"/>
  <c r="A13098" i="7"/>
  <c r="L12305" i="7"/>
  <c r="A12305" i="7"/>
  <c r="L12554" i="7"/>
  <c r="A12554" i="7"/>
  <c r="L13313" i="7"/>
  <c r="A13313" i="7"/>
  <c r="L13583" i="7"/>
  <c r="A13583" i="7"/>
  <c r="L13407" i="7"/>
  <c r="A13407" i="7"/>
  <c r="L12688" i="7"/>
  <c r="A12688" i="7"/>
  <c r="L13382" i="7"/>
  <c r="A13382" i="7"/>
  <c r="L13801" i="7"/>
  <c r="A13801" i="7"/>
  <c r="L13998" i="7"/>
  <c r="A13998" i="7"/>
  <c r="L13607" i="7"/>
  <c r="A13607" i="7"/>
  <c r="L13649" i="7"/>
  <c r="A13649" i="7"/>
  <c r="L12694" i="7"/>
  <c r="A12694" i="7"/>
  <c r="L13995" i="7"/>
  <c r="A13995" i="7"/>
  <c r="L12993" i="7"/>
  <c r="A12993" i="7"/>
  <c r="L13384" i="7"/>
  <c r="A13384" i="7"/>
  <c r="L12647" i="7"/>
  <c r="A12647" i="7"/>
  <c r="L12350" i="7"/>
  <c r="A12350" i="7"/>
  <c r="L13245" i="7"/>
  <c r="A13245" i="7"/>
  <c r="L12261" i="7"/>
  <c r="A12261" i="7"/>
  <c r="L13603" i="7"/>
  <c r="A13603" i="7"/>
  <c r="L12779" i="7"/>
  <c r="A12779" i="7"/>
  <c r="L13602" i="7"/>
  <c r="A13602" i="7"/>
  <c r="L12682" i="7"/>
  <c r="A12682" i="7"/>
  <c r="L14385" i="7"/>
  <c r="A14385" i="7"/>
  <c r="L12887" i="7"/>
  <c r="A12887" i="7"/>
  <c r="L12838" i="7"/>
  <c r="A12838" i="7"/>
  <c r="L12881" i="7"/>
  <c r="A12881" i="7"/>
  <c r="L12268" i="7"/>
  <c r="A12268" i="7"/>
  <c r="L14177" i="7"/>
  <c r="A14177" i="7"/>
  <c r="L14329" i="7"/>
  <c r="A14329" i="7"/>
  <c r="L14041" i="7"/>
  <c r="A14041" i="7"/>
  <c r="L13624" i="7"/>
  <c r="A13624" i="7"/>
  <c r="L13279" i="7"/>
  <c r="A13279" i="7"/>
  <c r="L12700" i="7"/>
  <c r="A12700" i="7"/>
  <c r="L14336" i="7"/>
  <c r="A14336" i="7"/>
  <c r="L14136" i="7"/>
  <c r="A14136" i="7"/>
  <c r="L13847" i="7"/>
  <c r="A13847" i="7"/>
  <c r="L13518" i="7"/>
  <c r="A13518" i="7"/>
  <c r="L13192" i="7"/>
  <c r="A13192" i="7"/>
  <c r="L12596" i="7"/>
  <c r="A12596" i="7"/>
  <c r="L14239" i="7"/>
  <c r="A14239" i="7"/>
  <c r="L14047" i="7"/>
  <c r="A14047" i="7"/>
  <c r="L13655" i="7"/>
  <c r="A13655" i="7"/>
  <c r="L13276" i="7"/>
  <c r="A13276" i="7"/>
  <c r="L12592" i="7"/>
  <c r="A12592" i="7"/>
  <c r="L14318" i="7"/>
  <c r="A14318" i="7"/>
  <c r="L14054" i="7"/>
  <c r="A14054" i="7"/>
  <c r="L13788" i="7"/>
  <c r="A13788" i="7"/>
  <c r="L13359" i="7"/>
  <c r="A13359" i="7"/>
  <c r="L13044" i="7"/>
  <c r="A13044" i="7"/>
  <c r="L12624" i="7"/>
  <c r="A12624" i="7"/>
  <c r="L14253" i="7"/>
  <c r="A14253" i="7"/>
  <c r="L14037" i="7"/>
  <c r="A14037" i="7"/>
  <c r="L13718" i="7"/>
  <c r="A13718" i="7"/>
  <c r="L13175" i="7"/>
  <c r="A13175" i="7"/>
  <c r="L12807" i="7"/>
  <c r="A12807" i="7"/>
  <c r="L14252" i="7"/>
  <c r="A14252" i="7"/>
  <c r="L14092" i="7"/>
  <c r="A14092" i="7"/>
  <c r="L13784" i="7"/>
  <c r="A13784" i="7"/>
  <c r="L13343" i="7"/>
  <c r="A13343" i="7"/>
  <c r="L12740" i="7"/>
  <c r="A12740" i="7"/>
  <c r="L14427" i="7"/>
  <c r="A14427" i="7"/>
  <c r="L14243" i="7"/>
  <c r="A14243" i="7"/>
  <c r="L14043" i="7"/>
  <c r="A14043" i="7"/>
  <c r="L13696" i="7"/>
  <c r="A13696" i="7"/>
  <c r="L13281" i="7"/>
  <c r="A13281" i="7"/>
  <c r="L12942" i="7"/>
  <c r="A12942" i="7"/>
  <c r="L14242" i="7"/>
  <c r="A142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2605" i="7"/>
  <c r="A12605" i="7"/>
  <c r="L13921" i="7"/>
  <c r="A13921" i="7"/>
  <c r="L13355" i="7"/>
  <c r="A13355" i="7"/>
  <c r="L14440" i="7"/>
  <c r="A14440" i="7"/>
  <c r="L14287" i="7"/>
  <c r="A14287" i="7"/>
  <c r="L14006" i="7"/>
  <c r="A14006" i="7"/>
  <c r="L13673" i="7"/>
  <c r="A13673" i="7"/>
  <c r="L13165" i="7"/>
  <c r="A13165" i="7"/>
  <c r="L12729" i="7"/>
  <c r="A12729" i="7"/>
  <c r="L13335" i="7"/>
  <c r="A13335" i="7"/>
  <c r="L14210" i="7"/>
  <c r="A14210" i="7"/>
  <c r="L12781" i="7"/>
  <c r="A12781" i="7"/>
  <c r="L14064" i="7"/>
  <c r="A14064" i="7"/>
  <c r="L12517" i="7"/>
  <c r="A12517" i="7"/>
  <c r="L12641" i="7"/>
  <c r="A12641" i="7"/>
  <c r="L13528" i="7"/>
  <c r="A13528" i="7"/>
  <c r="L12977" i="7"/>
  <c r="A12977" i="7"/>
  <c r="L14363" i="7"/>
  <c r="A14363" i="7"/>
  <c r="L13532" i="7"/>
  <c r="A13532" i="7"/>
  <c r="L12222" i="7"/>
  <c r="A12222" i="7"/>
  <c r="L12588" i="7"/>
  <c r="A12588" i="7"/>
  <c r="L13714" i="7"/>
  <c r="A13714" i="7"/>
  <c r="L12649" i="7"/>
  <c r="A12649" i="7"/>
  <c r="L14119" i="7"/>
  <c r="A14119" i="7"/>
  <c r="L14117" i="7"/>
  <c r="A14117" i="7"/>
  <c r="L14115" i="7"/>
  <c r="A14115" i="7"/>
  <c r="L13693" i="7"/>
  <c r="A13693" i="7"/>
  <c r="L13018" i="7"/>
  <c r="A13018" i="7"/>
  <c r="L13609" i="7"/>
  <c r="A13609" i="7"/>
  <c r="L14065" i="7"/>
  <c r="A14065" i="7"/>
  <c r="L12759" i="7"/>
  <c r="A12759" i="7"/>
  <c r="L14067" i="7"/>
  <c r="A14067" i="7"/>
  <c r="L12272" i="7"/>
  <c r="A12272" i="7"/>
  <c r="L12278" i="7"/>
  <c r="A12278" i="7"/>
  <c r="L13738" i="7"/>
  <c r="A13738" i="7"/>
  <c r="L13724" i="7"/>
  <c r="A13724" i="7"/>
  <c r="L14381" i="7"/>
  <c r="A14381" i="7"/>
  <c r="L12219" i="7"/>
  <c r="A12219" i="7"/>
  <c r="L13945" i="7"/>
  <c r="A13945" i="7"/>
  <c r="L12540" i="7"/>
  <c r="A12540" i="7"/>
  <c r="L12973" i="7"/>
  <c r="A12973" i="7"/>
  <c r="L13543" i="7"/>
  <c r="A13543" i="7"/>
  <c r="L14216" i="7"/>
  <c r="A14216" i="7"/>
  <c r="L13327" i="7"/>
  <c r="A13327" i="7"/>
  <c r="L12969" i="7"/>
  <c r="A12969" i="7"/>
  <c r="L13336" i="7"/>
  <c r="A13336" i="7"/>
  <c r="L13973" i="7"/>
  <c r="A13973" i="7"/>
  <c r="L13308" i="7"/>
  <c r="A13308" i="7"/>
  <c r="L14187" i="7"/>
  <c r="A14187" i="7"/>
  <c r="L12972" i="7"/>
  <c r="A12972" i="7"/>
  <c r="L12414" i="7"/>
  <c r="A12414" i="7"/>
  <c r="L12405" i="7"/>
  <c r="A12405" i="7"/>
  <c r="L12683" i="7"/>
  <c r="A12683" i="7"/>
  <c r="L13370" i="7"/>
  <c r="A13370" i="7"/>
  <c r="L12658" i="7"/>
  <c r="A12658" i="7"/>
  <c r="L14281" i="7"/>
  <c r="A14281" i="7"/>
  <c r="L14097" i="7"/>
  <c r="A14097" i="7"/>
  <c r="L12500" i="7"/>
  <c r="A12500" i="7"/>
  <c r="L12764" i="7"/>
  <c r="A12764" i="7"/>
  <c r="L13251" i="7"/>
  <c r="A13251" i="7"/>
  <c r="L13162" i="7"/>
  <c r="A13162" i="7"/>
  <c r="L14195" i="7"/>
  <c r="A14195" i="7"/>
  <c r="L12553" i="7"/>
  <c r="A12553" i="7"/>
  <c r="L12911" i="7"/>
  <c r="A12911" i="7"/>
  <c r="L13986" i="7"/>
  <c r="A13986" i="7"/>
  <c r="L14350" i="7"/>
  <c r="A14350" i="7"/>
  <c r="L13378" i="7"/>
  <c r="A13378" i="7"/>
  <c r="L13902" i="7"/>
  <c r="A13902" i="7"/>
  <c r="L12533" i="7"/>
  <c r="A12533" i="7"/>
  <c r="L13805" i="7"/>
  <c r="A13805" i="7"/>
  <c r="L14364" i="7"/>
  <c r="A14364" i="7"/>
  <c r="L13144" i="7"/>
  <c r="A13144" i="7"/>
  <c r="L12777" i="7"/>
  <c r="A12777" i="7"/>
  <c r="L14315" i="7"/>
  <c r="A14315" i="7"/>
  <c r="L13594" i="7"/>
  <c r="A13594" i="7"/>
  <c r="L14032" i="7"/>
  <c r="A14032" i="7"/>
  <c r="L12692" i="7"/>
  <c r="A12692" i="7"/>
  <c r="L13610" i="7"/>
  <c r="A13610" i="7"/>
  <c r="L13537" i="7"/>
  <c r="A13537" i="7"/>
  <c r="L13319" i="7"/>
  <c r="A13319" i="7"/>
  <c r="L12556" i="7"/>
  <c r="A12556" i="7"/>
  <c r="L12569" i="7"/>
  <c r="A12569" i="7"/>
  <c r="L12607" i="7"/>
  <c r="A12607" i="7"/>
  <c r="L13064" i="7"/>
  <c r="A13064" i="7"/>
  <c r="L12996" i="7"/>
  <c r="A12996" i="7"/>
  <c r="L12589" i="7"/>
  <c r="A12589" i="7"/>
  <c r="L12834" i="7"/>
  <c r="A12834" i="7"/>
  <c r="L12245" i="7"/>
  <c r="A12245" i="7"/>
  <c r="L12206" i="7"/>
  <c r="A12206" i="7"/>
  <c r="L13923" i="7"/>
  <c r="A13923" i="7"/>
  <c r="L14416" i="7"/>
  <c r="A14416" i="7"/>
  <c r="L14071" i="7"/>
  <c r="A14071" i="7"/>
  <c r="L13230" i="7"/>
  <c r="A13230" i="7"/>
  <c r="L14068" i="7"/>
  <c r="A14068" i="7"/>
  <c r="L13229" i="7"/>
  <c r="A13229" i="7"/>
  <c r="L12346" i="7"/>
  <c r="A12346" i="7"/>
  <c r="L12850" i="7"/>
  <c r="A12850" i="7"/>
  <c r="L13495" i="7"/>
  <c r="A13495" i="7"/>
  <c r="L13136" i="7"/>
  <c r="A13136" i="7"/>
  <c r="L14267" i="7"/>
  <c r="A14267" i="7"/>
  <c r="L12463" i="7"/>
  <c r="A12463" i="7"/>
  <c r="L12477" i="7"/>
  <c r="A12477" i="7"/>
  <c r="L13354" i="7"/>
  <c r="A13354" i="7"/>
  <c r="L13494" i="7"/>
  <c r="A13494" i="7"/>
  <c r="L14141" i="7"/>
  <c r="A14141" i="7"/>
  <c r="L12522" i="7"/>
  <c r="A12522" i="7"/>
  <c r="L12344" i="7"/>
  <c r="A12344" i="7"/>
  <c r="L13239" i="7"/>
  <c r="A13239" i="7"/>
  <c r="L12602" i="7"/>
  <c r="A12602" i="7"/>
  <c r="L13991" i="7"/>
  <c r="A13991" i="7"/>
  <c r="L13433" i="7"/>
  <c r="A13433" i="7"/>
  <c r="L12337" i="7"/>
  <c r="A12337" i="7"/>
  <c r="L12748" i="7"/>
  <c r="A12748" i="7"/>
  <c r="L12450" i="7"/>
  <c r="A12450" i="7"/>
  <c r="L14278" i="7"/>
  <c r="A14278" i="7"/>
  <c r="L12948" i="7"/>
  <c r="A12948" i="7"/>
  <c r="L13758" i="7"/>
  <c r="A13758" i="7"/>
  <c r="L14448" i="7"/>
  <c r="A14448" i="7"/>
  <c r="L13097" i="7"/>
  <c r="A13097" i="7"/>
  <c r="L14351" i="7"/>
  <c r="A14351" i="7"/>
  <c r="L14222" i="7"/>
  <c r="A14222" i="7"/>
  <c r="L14333" i="7"/>
  <c r="A14333" i="7"/>
  <c r="L14276" i="7"/>
  <c r="A14276" i="7"/>
  <c r="L13760" i="7"/>
  <c r="A13760" i="7"/>
  <c r="L14218" i="7"/>
  <c r="A14218" i="7"/>
  <c r="L12351" i="7"/>
  <c r="A12351" i="7"/>
  <c r="L12309" i="7"/>
  <c r="A12309" i="7"/>
  <c r="L13755" i="7"/>
  <c r="A13755" i="7"/>
  <c r="L13058" i="7"/>
  <c r="A13058" i="7"/>
  <c r="L12297" i="7"/>
  <c r="A12297" i="7"/>
  <c r="L13928" i="7"/>
  <c r="A13928" i="7"/>
  <c r="L14207" i="7"/>
  <c r="A14207" i="7"/>
  <c r="L14226" i="7"/>
  <c r="A14226" i="7"/>
  <c r="L13396" i="7"/>
  <c r="A13396" i="7"/>
  <c r="L12652" i="7"/>
  <c r="A12652" i="7"/>
  <c r="L14312" i="7"/>
  <c r="A14312" i="7"/>
  <c r="L13302" i="7"/>
  <c r="A13302" i="7"/>
  <c r="L13588" i="7"/>
  <c r="A13588" i="7"/>
  <c r="L13824" i="7"/>
  <c r="A13824" i="7"/>
  <c r="L13447" i="7"/>
  <c r="A13447" i="7"/>
  <c r="L13606" i="7"/>
  <c r="A13606" i="7"/>
  <c r="L13636" i="7"/>
  <c r="A13636" i="7"/>
  <c r="L12904" i="7"/>
  <c r="A12904" i="7"/>
  <c r="L14314" i="7"/>
  <c r="A14314" i="7"/>
  <c r="L13352" i="7"/>
  <c r="A13352" i="7"/>
  <c r="L12615" i="7"/>
  <c r="A12615" i="7"/>
  <c r="L13797" i="7"/>
  <c r="A13797" i="7"/>
  <c r="L12901" i="7"/>
  <c r="A12901" i="7"/>
  <c r="L12548" i="7"/>
  <c r="A12548" i="7"/>
  <c r="L13539" i="7"/>
  <c r="A13539" i="7"/>
  <c r="L12771" i="7"/>
  <c r="A12771" i="7"/>
  <c r="L13546" i="7"/>
  <c r="A13546" i="7"/>
  <c r="L12666" i="7"/>
  <c r="A12666" i="7"/>
  <c r="L12712" i="7"/>
  <c r="A12712" i="7"/>
  <c r="L12519" i="7"/>
  <c r="A12519" i="7"/>
  <c r="L13011" i="7"/>
  <c r="A13011" i="7"/>
  <c r="L14241" i="7"/>
  <c r="A14241" i="7"/>
  <c r="L14033" i="7"/>
  <c r="A14033" i="7"/>
  <c r="L13612" i="7"/>
  <c r="A13612" i="7"/>
  <c r="L13193" i="7"/>
  <c r="A13193" i="7"/>
  <c r="L12632" i="7"/>
  <c r="A12632" i="7"/>
  <c r="L14320" i="7"/>
  <c r="A14320" i="7"/>
  <c r="L14096" i="7"/>
  <c r="A14096" i="7"/>
  <c r="L13777" i="7"/>
  <c r="A13777" i="7"/>
  <c r="L13484" i="7"/>
  <c r="A13484" i="7"/>
  <c r="L13180" i="7"/>
  <c r="A13180" i="7"/>
  <c r="L12528" i="7"/>
  <c r="A12528" i="7"/>
  <c r="L14231" i="7"/>
  <c r="A14231" i="7"/>
  <c r="L14039" i="7"/>
  <c r="A14039" i="7"/>
  <c r="L13622" i="7"/>
  <c r="A13622" i="7"/>
  <c r="L13191" i="7"/>
  <c r="A13191" i="7"/>
  <c r="L14310" i="7"/>
  <c r="A14310" i="7"/>
  <c r="L14046" i="7"/>
  <c r="A14046" i="7"/>
  <c r="L13775" i="7"/>
  <c r="A13775" i="7"/>
  <c r="L13345" i="7"/>
  <c r="A13345" i="7"/>
  <c r="L12999" i="7"/>
  <c r="A12999" i="7"/>
  <c r="L12440" i="7"/>
  <c r="A12440" i="7"/>
  <c r="L14245" i="7"/>
  <c r="A14245" i="7"/>
  <c r="L13981" i="7"/>
  <c r="A13981" i="7"/>
  <c r="L13652" i="7"/>
  <c r="A13652" i="7"/>
  <c r="L13150" i="7"/>
  <c r="A13150" i="7"/>
  <c r="L12710" i="7"/>
  <c r="A12710" i="7"/>
  <c r="L14428" i="7"/>
  <c r="A14428" i="7"/>
  <c r="L14244" i="7"/>
  <c r="A14244" i="7"/>
  <c r="L14060" i="7"/>
  <c r="A14060" i="7"/>
  <c r="L13697" i="7"/>
  <c r="A13697" i="7"/>
  <c r="L13284" i="7"/>
  <c r="A13284" i="7"/>
  <c r="L12708" i="7"/>
  <c r="A12708" i="7"/>
  <c r="L14379" i="7"/>
  <c r="A14379" i="7"/>
  <c r="L14235" i="7"/>
  <c r="A14235" i="7"/>
  <c r="L14035" i="7"/>
  <c r="A14035" i="7"/>
  <c r="L13615" i="7"/>
  <c r="A13615" i="7"/>
  <c r="L13224" i="7"/>
  <c r="A13224" i="7"/>
  <c r="L12860" i="7"/>
  <c r="A12860" i="7"/>
  <c r="L14234" i="7"/>
  <c r="A14234"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3172" i="7"/>
  <c r="A13172" i="7"/>
  <c r="L12449" i="7"/>
  <c r="A12449" i="7"/>
  <c r="L12896" i="7"/>
  <c r="A12896" i="7"/>
  <c r="L13242" i="7"/>
  <c r="A13242" i="7"/>
  <c r="L14288" i="7"/>
  <c r="A14288" i="7"/>
  <c r="L14007" i="7"/>
  <c r="A14007" i="7"/>
  <c r="L13764" i="7"/>
  <c r="A13764" i="7"/>
  <c r="L12872" i="7"/>
  <c r="A12872" i="7"/>
  <c r="L14162" i="7"/>
  <c r="A14162" i="7"/>
  <c r="L12484" i="7"/>
  <c r="A12484" i="7"/>
  <c r="L12617" i="7"/>
  <c r="A12617" i="7"/>
  <c r="L14108" i="7"/>
  <c r="A14108" i="7"/>
  <c r="L13769" i="7"/>
  <c r="A13769" i="7"/>
  <c r="L12285" i="7"/>
  <c r="A12285" i="7"/>
  <c r="L13791" i="7"/>
  <c r="A13791" i="7"/>
  <c r="L12516" i="7"/>
  <c r="A12516" i="7"/>
  <c r="L13862" i="7"/>
  <c r="A13862" i="7"/>
  <c r="L13472" i="7"/>
  <c r="A13472" i="7"/>
  <c r="L12368" i="7"/>
  <c r="A12368" i="7"/>
  <c r="L14076" i="7"/>
  <c r="A14076" i="7"/>
  <c r="L13716" i="7"/>
  <c r="A13716" i="7"/>
  <c r="L13089" i="7"/>
  <c r="A13089" i="7"/>
  <c r="L13541" i="7"/>
  <c r="A13541" i="7"/>
  <c r="L12372" i="7"/>
  <c r="A12372" i="7"/>
  <c r="L13706" i="7"/>
  <c r="A13706" i="7"/>
  <c r="L12225" i="7"/>
  <c r="A12225" i="7"/>
  <c r="L13689" i="7"/>
  <c r="A13689" i="7"/>
  <c r="L13687" i="7"/>
  <c r="A13687" i="7"/>
  <c r="L13684" i="7"/>
  <c r="A13684"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I11" i="1"/>
  <c r="H9" i="1"/>
  <c r="E14" i="1"/>
  <c r="I9" i="1"/>
  <c r="D14" i="1"/>
  <c r="H12" i="1"/>
  <c r="E12" i="1"/>
  <c r="G14" i="1"/>
  <c r="F10" i="1"/>
  <c r="G11" i="1"/>
  <c r="D11" i="1"/>
  <c r="E13" i="1"/>
  <c r="G13" i="1"/>
  <c r="I10" i="1"/>
  <c r="I13" i="1"/>
  <c r="H13" i="1"/>
  <c r="G10" i="1"/>
  <c r="E11" i="1"/>
  <c r="F11" i="1"/>
  <c r="F12" i="1"/>
  <c r="D9" i="1"/>
  <c r="D12" i="1"/>
  <c r="F13" i="1"/>
  <c r="H10" i="1"/>
  <c r="F9" i="1"/>
  <c r="I12" i="1"/>
  <c r="E9" i="1"/>
  <c r="H14" i="1"/>
  <c r="H11" i="1"/>
  <c r="D10" i="1"/>
  <c r="F14" i="1"/>
  <c r="G12" i="1"/>
  <c r="G9" i="1"/>
  <c r="I14" i="1"/>
  <c r="D13" i="1"/>
  <c r="AO14" i="3" l="1"/>
  <c r="AO60" i="3" s="1"/>
  <c r="AO64" i="3" s="1"/>
  <c r="AO67" i="3"/>
  <c r="D60" i="3"/>
  <c r="D64" i="3" s="1"/>
  <c r="D70"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D7" i="1"/>
  <c r="G7" i="1"/>
  <c r="I7" i="1"/>
  <c r="E7" i="1"/>
  <c r="H7" i="1"/>
  <c r="F7" i="1"/>
  <c r="AO69" i="3" l="1"/>
  <c r="AO70" i="3" s="1"/>
  <c r="AP1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P70" i="3" s="1"/>
  <c r="AQ10" i="3"/>
  <c r="U60" i="3"/>
  <c r="U64" i="3" s="1"/>
  <c r="U70" i="3" s="1"/>
  <c r="U72" i="3"/>
  <c r="U74" i="3" s="1"/>
  <c r="L8" i="1"/>
  <c r="AC45" i="3"/>
  <c r="AC46" i="3"/>
  <c r="T53" i="3"/>
  <c r="S53" i="3"/>
  <c r="V53" i="3"/>
  <c r="V60" i="3" s="1"/>
  <c r="AQ67" i="3" l="1"/>
  <c r="AR10" i="3"/>
  <c r="AQ14" i="3"/>
  <c r="AQ60" i="3" s="1"/>
  <c r="AQ64" i="3" s="1"/>
  <c r="V64" i="3"/>
  <c r="V70" i="3" s="1"/>
  <c r="V72" i="3"/>
  <c r="V74" i="3" s="1"/>
  <c r="S60" i="3"/>
  <c r="S64" i="3" s="1"/>
  <c r="S70" i="3" s="1"/>
  <c r="S72" i="3"/>
  <c r="S74" i="3" s="1"/>
  <c r="T60" i="3"/>
  <c r="T64" i="3" s="1"/>
  <c r="T70" i="3" s="1"/>
  <c r="T72" i="3"/>
  <c r="T74" i="3" s="1"/>
  <c r="Y53" i="3"/>
  <c r="AC49" i="3"/>
  <c r="W53" i="3"/>
  <c r="AR67" i="3" l="1"/>
  <c r="AQ69" i="3"/>
  <c r="F6" i="1" s="1"/>
  <c r="K6" i="1" s="1"/>
  <c r="L6" i="1" s="1"/>
  <c r="AR64" i="3"/>
  <c r="AR14" i="3"/>
  <c r="AS10" i="3" s="1"/>
  <c r="Y60" i="3"/>
  <c r="Y64" i="3" s="1"/>
  <c r="Y70" i="3" s="1"/>
  <c r="Y72" i="3"/>
  <c r="Y74" i="3" s="1"/>
  <c r="W60" i="3"/>
  <c r="W64" i="3" s="1"/>
  <c r="W70" i="3" s="1"/>
  <c r="W72" i="3"/>
  <c r="W74" i="3" s="1"/>
  <c r="AC48" i="3"/>
  <c r="Z53" i="3"/>
  <c r="X53" i="3"/>
  <c r="AC47" i="3"/>
  <c r="E10" i="1"/>
  <c r="AR69" i="3" l="1"/>
  <c r="AS67" i="3" s="1"/>
  <c r="BH11" i="3"/>
  <c r="BH10" i="3"/>
  <c r="BH9" i="3"/>
  <c r="BH13" i="3"/>
  <c r="BH14" i="3"/>
  <c r="BH12" i="3"/>
  <c r="BH8" i="3"/>
  <c r="AR60" i="3"/>
  <c r="AS14" i="3"/>
  <c r="AS9" i="3"/>
  <c r="AS12" i="3"/>
  <c r="AS11" i="3"/>
  <c r="AS8" i="3"/>
  <c r="AS13" i="3"/>
  <c r="AQ70" i="3"/>
  <c r="AR70" i="3" s="1"/>
  <c r="J10" i="1"/>
  <c r="Z60" i="3"/>
  <c r="Z64" i="3" s="1"/>
  <c r="Z70" i="3" s="1"/>
  <c r="Z72" i="3"/>
  <c r="Z74" i="3" s="1"/>
  <c r="X60" i="3"/>
  <c r="X64" i="3" s="1"/>
  <c r="X70" i="3" s="1"/>
  <c r="X72" i="3"/>
  <c r="X74" i="3" s="1"/>
  <c r="L10" i="1"/>
  <c r="AA53" i="3"/>
  <c r="AB53" i="3"/>
  <c r="BH66" i="3" l="1"/>
  <c r="BH69" i="3"/>
  <c r="BH67" i="3"/>
  <c r="AS69" i="3"/>
  <c r="AS65" i="3"/>
  <c r="AS66" i="3"/>
  <c r="BH68" i="3"/>
  <c r="AS68" i="3"/>
  <c r="BH65"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<sst xmlns="http://schemas.openxmlformats.org/spreadsheetml/2006/main" count="78842" uniqueCount="4650">
  <si>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</si>
  <si>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</si>
  <si>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</si>
  <si>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</si>
  <si>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</si>
  <si>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</si>
  <si>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</si>
  <si>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</si>
  <si>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</si>
  <si>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</si>
  <si>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</si>
  <si>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</si>
  <si>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</si>
  <si>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</si>
  <si>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</si>
  <si>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</si>
  <si>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</si>
  <si>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</si>
  <si>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</si>
  <si>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</si>
  <si>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</si>
  <si>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</si>
  <si>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</si>
  <si>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</si>
  <si>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</si>
  <si>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</si>
  <si>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</si>
  <si>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</si>
  <si>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</si>
  <si>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</si>
  <si>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</si>
  <si>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</si>
  <si>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</si>
  <si>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</si>
  <si>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</si>
  <si>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</si>
  <si>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</si>
  <si>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</si>
  <si>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</si>
  <si>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</si>
  <si>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</si>
  <si>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</si>
  <si>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</si>
  <si>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</si>
  <si>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</si>
  <si>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</si>
  <si>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</si>
  <si>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</si>
  <si>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</si>
  <si>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</si>
  <si>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</si>
  <si>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</si>
  <si>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</si>
  <si>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</si>
  <si>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</si>
  <si>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</si>
  <si>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</si>
  <si>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</si>
  <si>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</si>
  <si>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</si>
  <si>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</si>
  <si>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</si>
  <si>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</si>
  <si>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</si>
  <si>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</si>
  <si>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</si>
  <si>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</si>
  <si>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</si>
  <si>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</si>
  <si>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</si>
  <si>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</si>
  <si>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</si>
  <si>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</si>
  <si>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</si>
  <si>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</si>
  <si>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</si>
  <si>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</si>
  <si>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</si>
  <si>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</si>
  <si>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</si>
  <si>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</si>
  <si>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</si>
  <si>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</si>
  <si>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</si>
  <si>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</si>
  <si>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</si>
  <si>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</si>
  <si>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</si>
  <si>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</si>
  <si>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</si>
  <si>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</si>
  <si>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</si>
  <si>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</si>
  <si>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</si>
  <si>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</si>
  <si>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</si>
  <si>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</si>
  <si>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</si>
  <si>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</si>
  <si>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</si>
  <si>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</si>
  <si>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</si>
  <si>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</si>
  <si>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</si>
  <si>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</si>
  <si>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</si>
  <si>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</si>
  <si>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</si>
  <si>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</si>
  <si>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</si>
  <si>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</si>
  <si>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</si>
  <si>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</si>
  <si>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</si>
  <si>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</si>
  <si>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</si>
  <si>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</si>
  <si>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</si>
  <si>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</si>
  <si>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</si>
  <si>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</si>
  <si>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</si>
  <si>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</si>
  <si>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</si>
  <si>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</si>
  <si>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</si>
  <si>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</si>
  <si>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</si>
  <si>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</si>
  <si>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</si>
  <si>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</si>
  <si>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</si>
  <si>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</si>
  <si>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</si>
  <si>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</si>
  <si>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</si>
  <si>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</si>
  <si>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</si>
  <si>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</si>
  <si>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</si>
  <si>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</si>
  <si>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</si>
  <si>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</si>
  <si>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</si>
  <si>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</si>
  <si>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</si>
  <si>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</si>
  <si>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</si>
  <si>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</si>
  <si>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</si>
  <si>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</si>
  <si>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</si>
  <si>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</si>
  <si>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</si>
  <si>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</si>
  <si>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</si>
  <si>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</si>
  <si>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</si>
  <si>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</si>
  <si>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</si>
  <si>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</si>
  <si>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</si>
  <si>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</si>
  <si>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</si>
  <si>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</si>
  <si>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</si>
  <si>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</si>
  <si>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</si>
  <si>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</si>
  <si>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</si>
  <si>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</si>
  <si>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</si>
  <si>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</si>
  <si>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</si>
  <si>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</si>
  <si>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</si>
  <si>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</si>
  <si>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</si>
  <si>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</si>
  <si>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</si>
  <si>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</si>
  <si>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</si>
  <si>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</si>
  <si>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</si>
  <si>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</si>
  <si>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</si>
  <si>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</si>
  <si>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</si>
  <si>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</si>
  <si>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</si>
  <si>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</si>
  <si>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</si>
  <si>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</si>
  <si>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</si>
  <si>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</si>
  <si>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</si>
  <si>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</si>
  <si>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</si>
  <si>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</si>
  <si>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</si>
  <si>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</si>
  <si>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</si>
  <si>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</si>
  <si>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</si>
  <si>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</si>
  <si>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</si>
  <si>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</si>
  <si>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</si>
  <si>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</si>
  <si>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</si>
  <si>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</si>
  <si>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</si>
  <si>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</si>
  <si>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</si>
  <si>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</si>
  <si>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</si>
  <si>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</si>
  <si>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</si>
  <si>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</si>
  <si>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</si>
  <si>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</si>
  <si>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</si>
  <si>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</si>
  <si>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</si>
  <si>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</si>
  <si>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</si>
  <si>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</si>
  <si>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</si>
  <si>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</si>
  <si>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</si>
  <si>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</si>
  <si>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</si>
  <si>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</si>
  <si>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</si>
  <si>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</si>
  <si>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</si>
  <si>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</si>
  <si>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</si>
  <si>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</si>
  <si>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</si>
  <si>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</si>
  <si>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</si>
  <si>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</si>
  <si>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</si>
  <si>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</si>
  <si>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</si>
  <si>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</si>
  <si>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</si>
  <si>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</si>
  <si>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</si>
  <si>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</si>
  <si>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</si>
  <si>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</si>
  <si>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</si>
  <si>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</si>
  <si>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</si>
  <si>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</si>
  <si>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</si>
  <si>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</si>
  <si>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</si>
  <si>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</si>
  <si>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</si>
  <si>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</si>
  <si>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</si>
  <si>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</si>
  <si>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</si>
  <si>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</si>
  <si>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</si>
  <si>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</si>
  <si>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</si>
  <si>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</si>
  <si>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</si>
  <si>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</si>
  <si>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</si>
  <si>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</si>
  <si>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</si>
  <si>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</si>
  <si>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</si>
  <si>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</si>
  <si>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</si>
  <si>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</si>
  <si>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</si>
  <si>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</si>
  <si>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</si>
  <si>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</si>
  <si>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</si>
  <si>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</si>
  <si>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</si>
  <si>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</si>
  <si>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</si>
  <si>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</si>
  <si>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</si>
  <si>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</si>
  <si>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</si>
  <si>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</si>
  <si>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</si>
  <si>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</si>
  <si>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</si>
  <si>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</si>
  <si>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</si>
  <si>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</si>
  <si>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</si>
  <si>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</si>
  <si>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</si>
  <si>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</si>
  <si>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</si>
  <si>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</si>
  <si>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</si>
  <si>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</si>
  <si>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</si>
  <si>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</si>
  <si>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</si>
  <si>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</si>
  <si>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</si>
  <si>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</si>
  <si>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</si>
  <si>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</si>
  <si>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</si>
  <si>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</si>
  <si>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</si>
  <si>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</si>
  <si>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</si>
  <si>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</si>
  <si>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</si>
  <si>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</si>
  <si>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</si>
  <si>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</si>
  <si>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</si>
  <si>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</si>
  <si>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</si>
  <si>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</si>
  <si>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</si>
  <si>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</si>
  <si>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</si>
  <si>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</si>
  <si>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</si>
  <si>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</si>
  <si>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</si>
  <si>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</si>
  <si>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</si>
  <si>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</si>
  <si>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</si>
  <si>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</si>
  <si>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</si>
  <si>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</si>
  <si>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</si>
  <si>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</si>
  <si>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</si>
  <si>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</si>
  <si>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</si>
  <si>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</si>
  <si>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</si>
  <si>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</si>
  <si>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</si>
  <si>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</si>
  <si>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</si>
  <si>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</si>
  <si>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</si>
  <si>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</si>
  <si>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</si>
  <si>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</si>
  <si>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</si>
  <si>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</si>
  <si>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</si>
  <si>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</si>
  <si>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</si>
  <si>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</si>
  <si>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</si>
  <si>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</si>
  <si>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</si>
  <si>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</si>
  <si>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</si>
  <si>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</si>
  <si>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</si>
  <si>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</si>
  <si>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</si>
  <si>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</si>
  <si>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</si>
  <si>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</si>
  <si>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</si>
  <si>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</si>
  <si>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</si>
  <si>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</si>
  <si>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</si>
  <si>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</si>
  <si>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</si>
  <si>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</si>
  <si>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</si>
  <si>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</si>
  <si>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</si>
  <si>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</si>
  <si>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</si>
  <si>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</si>
  <si>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</si>
  <si>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</si>
  <si>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</si>
  <si>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</si>
  <si>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</si>
  <si>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</si>
  <si>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</si>
  <si>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</si>
  <si>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</si>
  <si>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</si>
  <si>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</si>
  <si>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</si>
  <si>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</si>
  <si>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</si>
  <si>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</si>
  <si>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</si>
  <si>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</si>
  <si>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</si>
  <si>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</si>
  <si>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</si>
  <si>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</si>
  <si>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</si>
  <si>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</si>
  <si>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</si>
  <si>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</si>
  <si>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</si>
  <si>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</si>
  <si>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</si>
  <si>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</si>
  <si>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</si>
  <si>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</si>
  <si>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</si>
  <si>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</si>
  <si>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</si>
  <si>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</si>
  <si>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</si>
  <si>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</si>
  <si>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</si>
  <si>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</si>
  <si>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</si>
  <si>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</si>
  <si>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</si>
  <si>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</si>
  <si>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</si>
  <si>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</si>
  <si>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</si>
  <si>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</si>
  <si>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</si>
  <si>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</si>
  <si>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</si>
  <si>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</si>
  <si>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</si>
  <si>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</si>
  <si>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</si>
  <si>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</si>
  <si>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</si>
  <si>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</si>
  <si>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</si>
  <si>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</si>
  <si>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</si>
  <si>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</si>
  <si>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</si>
  <si>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</si>
  <si>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</si>
  <si>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</si>
  <si>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</si>
  <si>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</si>
  <si>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</si>
  <si>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</si>
  <si>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</si>
  <si>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</si>
  <si>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</si>
  <si>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</si>
  <si>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</si>
  <si>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</si>
  <si>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</si>
  <si>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</si>
  <si>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</si>
  <si>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</si>
  <si>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</si>
  <si>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</si>
  <si>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</si>
  <si>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</si>
  <si>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</si>
  <si>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</si>
  <si>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</si>
  <si>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</si>
  <si>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</si>
  <si>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</si>
  <si>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</si>
  <si>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</si>
  <si>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</si>
  <si>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</si>
  <si>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</si>
  <si>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</si>
  <si>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</si>
  <si>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</si>
  <si>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</si>
  <si>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</si>
  <si>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</si>
  <si>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</si>
  <si>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</si>
  <si>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</si>
  <si>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</si>
  <si>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</si>
  <si>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</si>
  <si>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</si>
  <si>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</si>
  <si>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</si>
  <si>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</si>
  <si>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</si>
  <si>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</si>
  <si>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</si>
  <si>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</si>
  <si>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</si>
  <si>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</si>
  <si>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</si>
  <si>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</si>
  <si>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</si>
  <si>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</si>
  <si>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</si>
  <si>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</si>
  <si>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</si>
  <si>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</si>
  <si>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</si>
  <si>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</si>
  <si>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</si>
  <si>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</si>
  <si>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</si>
  <si>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</si>
  <si>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</si>
  <si>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</si>
  <si>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</si>
  <si>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</si>
  <si>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</si>
  <si>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</si>
  <si>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</si>
  <si>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</si>
  <si>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</si>
  <si>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</si>
  <si>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</si>
  <si>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</si>
  <si>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</si>
  <si>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</si>
  <si>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</si>
  <si>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</si>
  <si>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</si>
  <si>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</si>
  <si>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</si>
  <si>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</si>
  <si>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</si>
  <si>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</si>
  <si>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</si>
  <si>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</si>
  <si>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</si>
  <si>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</si>
  <si>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</si>
  <si>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</si>
  <si>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</si>
  <si>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</si>
  <si>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</si>
  <si>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</si>
  <si>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</si>
  <si>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</si>
  <si>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</si>
  <si>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</si>
  <si>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</si>
  <si>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</si>
  <si>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</si>
  <si>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</si>
  <si>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</si>
  <si>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</si>
  <si>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</si>
  <si>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</si>
  <si>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</si>
  <si>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</si>
  <si>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</si>
  <si>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</si>
  <si>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</si>
  <si>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</si>
  <si>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</si>
  <si>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</si>
  <si>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</si>
  <si>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</si>
  <si>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</si>
  <si>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</si>
  <si>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</si>
  <si>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</si>
  <si>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</si>
  <si>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</si>
  <si>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</si>
  <si>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</si>
  <si>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</si>
  <si>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</si>
  <si>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</si>
  <si>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</si>
  <si>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</si>
  <si>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</si>
  <si>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</si>
  <si>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</si>
  <si>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</si>
  <si>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</si>
  <si>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</si>
  <si>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</si>
  <si>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</si>
  <si>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</si>
  <si>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</si>
  <si>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</si>
  <si>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</si>
  <si>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</si>
  <si>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</si>
  <si>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</si>
  <si>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</si>
  <si>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</si>
  <si>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</si>
  <si>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</si>
  <si>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</si>
  <si>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</si>
  <si>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</si>
  <si>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</si>
  <si>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</si>
  <si>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</si>
  <si>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</si>
  <si>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</si>
  <si>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</si>
  <si>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</si>
  <si>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</si>
  <si>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</si>
  <si>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</si>
  <si>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</si>
  <si>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</si>
  <si>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</si>
  <si>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</si>
  <si>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</si>
  <si>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</si>
  <si>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</si>
  <si>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</si>
  <si>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</si>
  <si>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</si>
  <si>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</si>
  <si>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</si>
  <si>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</si>
  <si>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</si>
  <si>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</si>
  <si>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</si>
  <si>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</si>
  <si>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</si>
  <si>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</si>
  <si>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</si>
  <si>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</si>
  <si>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</si>
  <si>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</si>
  <si>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</si>
  <si>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</si>
  <si>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</si>
  <si>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</si>
  <si>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</si>
  <si>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</si>
  <si>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</si>
  <si>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</si>
  <si>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</si>
  <si>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</si>
  <si>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</si>
  <si>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</si>
  <si>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</si>
  <si>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</si>
  <si>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</si>
  <si>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</si>
  <si>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</si>
  <si>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</si>
  <si>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</si>
  <si>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</si>
  <si>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</si>
  <si>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</si>
  <si>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</si>
  <si>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</si>
  <si>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</si>
  <si>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</si>
  <si>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</si>
  <si>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</si>
  <si>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</si>
  <si>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</si>
  <si>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</si>
  <si>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</si>
  <si>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</si>
  <si>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</si>
  <si>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</si>
  <si>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</si>
  <si>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</si>
  <si>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</si>
  <si>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</si>
  <si>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</si>
  <si>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</si>
  <si>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</si>
  <si>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</si>
  <si>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</si>
  <si>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</si>
  <si>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</si>
  <si>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</si>
  <si>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</si>
  <si>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</si>
  <si>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</si>
  <si>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</si>
  <si>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</si>
  <si>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</si>
  <si>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</si>
  <si>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</si>
  <si>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</si>
  <si>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</si>
  <si>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</si>
  <si>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</si>
  <si>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</si>
  <si>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</si>
  <si>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</si>
  <si>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</si>
  <si>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</si>
  <si>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</si>
  <si>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</si>
  <si>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</si>
  <si>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</si>
  <si>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</si>
  <si>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</si>
  <si>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</si>
  <si>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</si>
  <si>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</si>
  <si>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</si>
  <si>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</si>
  <si>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</si>
  <si>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</si>
  <si>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</si>
  <si>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</si>
  <si>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</si>
  <si>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</si>
  <si>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</si>
  <si>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</si>
  <si>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</si>
  <si>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</si>
  <si>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</si>
  <si>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</si>
  <si>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</si>
  <si>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</si>
  <si>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</si>
  <si>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</si>
  <si>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</si>
  <si>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</si>
  <si>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</si>
  <si>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</si>
  <si>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</si>
  <si>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</si>
  <si>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</si>
  <si>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</si>
  <si>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</si>
  <si>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</si>
  <si>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</si>
  <si>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</si>
  <si>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</si>
  <si>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</si>
  <si>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</si>
  <si>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</si>
  <si>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</si>
  <si>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</si>
  <si>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</si>
  <si>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</si>
  <si>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</si>
  <si>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</si>
  <si>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</si>
  <si>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</si>
  <si>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</si>
  <si>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</si>
  <si>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</si>
  <si>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</si>
  <si>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</si>
  <si>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</si>
  <si>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</si>
  <si>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</si>
  <si>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</si>
  <si>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</si>
  <si>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</si>
  <si>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</si>
  <si>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</si>
  <si>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</si>
  <si>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</si>
  <si>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</si>
  <si>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</si>
  <si>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</si>
  <si>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</si>
  <si>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</si>
  <si>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</si>
  <si>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</si>
  <si>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</si>
  <si>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</si>
  <si>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</si>
  <si>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</si>
  <si>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</si>
  <si>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</si>
  <si>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</si>
  <si>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</si>
  <si>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</si>
  <si>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</si>
  <si>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</si>
  <si>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</si>
  <si>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</si>
  <si>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</si>
  <si>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</si>
  <si>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</si>
  <si>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</si>
  <si>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</si>
  <si>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</si>
  <si>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</si>
  <si>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</si>
  <si>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</si>
  <si>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</si>
  <si>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</si>
  <si>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</si>
  <si>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</si>
  <si>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</si>
  <si>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</si>
  <si>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</si>
  <si>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</si>
  <si>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</si>
  <si>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</si>
  <si>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</si>
  <si>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</si>
  <si>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</si>
  <si>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</si>
  <si>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</si>
  <si>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</si>
  <si>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</si>
  <si>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</si>
  <si>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</si>
  <si>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</si>
  <si>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</si>
  <si>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</si>
  <si>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</si>
  <si>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</si>
  <si>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</si>
  <si>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</si>
  <si>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</si>
  <si>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</si>
  <si>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</si>
  <si>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</si>
  <si>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</si>
  <si>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</si>
  <si>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</si>
  <si>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</si>
  <si>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</si>
  <si>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</si>
  <si>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</si>
  <si>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</si>
  <si>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</si>
  <si>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</si>
  <si>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</si>
  <si>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</si>
  <si>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</si>
  <si>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</si>
  <si>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</si>
  <si>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</si>
  <si>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</si>
  <si>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</si>
  <si>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</si>
  <si>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</si>
  <si>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</si>
  <si>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</si>
  <si>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</si>
  <si>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</si>
  <si>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</si>
  <si>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</si>
  <si>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</si>
  <si>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</si>
  <si>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</si>
  <si>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</si>
  <si>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</si>
  <si>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</si>
  <si>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</si>
  <si>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</si>
  <si>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</si>
  <si>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</si>
  <si>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</si>
  <si>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</si>
  <si>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</si>
  <si>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</si>
  <si>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</si>
  <si>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</si>
  <si>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</si>
  <si>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</si>
  <si>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</si>
  <si>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</si>
  <si>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</si>
  <si>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</si>
  <si>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</si>
  <si>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</si>
  <si>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</si>
  <si>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</si>
  <si>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</si>
  <si>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</si>
  <si>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</si>
  <si>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</si>
  <si>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</si>
  <si>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</si>
  <si>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</si>
  <si>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</si>
  <si>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</si>
  <si>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</si>
  <si>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</si>
  <si>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</si>
  <si>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</si>
  <si>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</si>
  <si>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</si>
  <si>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</si>
  <si>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</si>
  <si>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</si>
  <si>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</si>
  <si>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</si>
  <si>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</si>
  <si>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</si>
  <si>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</si>
  <si>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</si>
  <si>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</si>
  <si>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</si>
  <si>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</si>
  <si>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</si>
  <si>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</si>
  <si>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</si>
  <si>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</si>
  <si>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</si>
  <si>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</si>
  <si>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</si>
  <si>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</si>
  <si>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</si>
  <si>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</si>
  <si>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</si>
  <si>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</si>
  <si>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</si>
  <si>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</si>
  <si>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</si>
  <si>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</si>
  <si>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</si>
  <si>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</si>
  <si>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</si>
  <si>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</si>
  <si>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</si>
  <si>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</si>
  <si>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</si>
  <si>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</si>
  <si>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</si>
  <si>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</si>
  <si>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</si>
  <si>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</si>
  <si>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</si>
  <si>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</si>
  <si>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</si>
  <si>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</si>
  <si>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</si>
  <si>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</si>
  <si>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</si>
  <si>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</si>
  <si>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</si>
  <si>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</si>
  <si>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</si>
  <si>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</si>
  <si>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</si>
  <si>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</si>
  <si>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</si>
  <si>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</si>
  <si>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</si>
  <si>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</si>
  <si>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</si>
  <si>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</si>
  <si>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</si>
  <si>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</si>
  <si>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</si>
  <si>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</si>
  <si>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</si>
  <si>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</si>
  <si>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</si>
  <si>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</si>
  <si>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</si>
  <si>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</si>
  <si>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</si>
  <si>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</si>
  <si>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</si>
  <si>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</si>
  <si>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</si>
  <si>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</si>
  <si>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</si>
  <si>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</si>
  <si>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</si>
  <si>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</si>
  <si>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</si>
  <si>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</si>
  <si>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</si>
  <si>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</si>
  <si>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</si>
  <si>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</si>
  <si>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</si>
  <si>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</si>
  <si>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</si>
  <si>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</si>
  <si>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</si>
  <si>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</si>
  <si>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</si>
  <si>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</si>
  <si>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</si>
  <si>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</si>
  <si>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</si>
  <si>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</si>
  <si>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</si>
  <si>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</si>
  <si>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</si>
  <si>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</si>
  <si>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</si>
  <si>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</si>
  <si>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</si>
  <si>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</si>
  <si>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</si>
  <si>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</si>
  <si>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</si>
  <si>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</si>
  <si>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</si>
  <si>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</si>
  <si>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</si>
  <si>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</si>
  <si>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</si>
  <si>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</si>
  <si>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</si>
  <si>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</si>
  <si>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</si>
  <si>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</si>
  <si>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</si>
  <si>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</si>
  <si>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</si>
  <si>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</si>
  <si>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</si>
  <si>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</si>
  <si>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</si>
  <si>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</si>
  <si>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</si>
  <si>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</si>
  <si>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</si>
  <si>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</si>
  <si>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</si>
  <si>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</si>
  <si>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</si>
  <si>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</si>
  <si>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</si>
  <si>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</si>
  <si>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</si>
  <si>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</si>
  <si>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</si>
  <si>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</si>
  <si>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</si>
  <si>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</si>
  <si>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</si>
  <si>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</si>
  <si>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</si>
  <si>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</si>
  <si>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</si>
  <si>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</si>
  <si>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</si>
  <si>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</si>
  <si>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</si>
  <si>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</si>
  <si>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</si>
  <si>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</si>
  <si>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</si>
  <si>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</si>
  <si>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</si>
  <si>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</si>
  <si>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</si>
  <si>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</si>
  <si>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</si>
  <si>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</si>
  <si>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</si>
  <si>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</si>
  <si>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</si>
  <si>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</si>
  <si>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</si>
  <si>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</si>
  <si>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</si>
  <si>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</si>
  <si>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</si>
  <si>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</si>
  <si>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</si>
  <si>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</si>
  <si>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</si>
  <si>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</si>
  <si>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</si>
  <si>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</si>
  <si>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</si>
  <si>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</si>
  <si>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</si>
  <si>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</si>
  <si>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</si>
  <si>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</si>
  <si>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</si>
  <si>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</si>
  <si>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</si>
  <si>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</si>
  <si>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</si>
  <si>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</si>
  <si>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</si>
  <si>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</si>
  <si>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</si>
  <si>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</si>
  <si>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</si>
  <si>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</si>
  <si>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</si>
  <si>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</si>
  <si>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</si>
  <si>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</si>
  <si>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</si>
  <si>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</si>
  <si>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</si>
  <si>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</si>
  <si>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</si>
  <si>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</si>
  <si>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</si>
  <si>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</si>
  <si>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</si>
  <si>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</si>
  <si>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</si>
  <si>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</si>
  <si>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</si>
  <si>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</si>
  <si>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</si>
  <si>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</si>
  <si>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</si>
  <si>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</si>
  <si>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</si>
  <si>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</si>
  <si>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</si>
  <si>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</si>
  <si>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</si>
  <si>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</si>
  <si>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</si>
  <si>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</si>
  <si>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</si>
  <si>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</si>
  <si>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</si>
  <si>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</si>
  <si>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</si>
  <si>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</si>
  <si>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</si>
  <si>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</si>
  <si>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</si>
  <si>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</si>
  <si>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</si>
  <si>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</si>
  <si>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</si>
  <si>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</si>
  <si>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</si>
  <si>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</si>
  <si>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</si>
  <si>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</si>
  <si>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</si>
  <si>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</si>
  <si>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</si>
  <si>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</si>
  <si>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</si>
  <si>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</si>
  <si>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</si>
  <si>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</si>
  <si>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</si>
  <si>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</si>
  <si>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</si>
  <si>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</si>
  <si>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</si>
  <si>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</si>
  <si>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</si>
  <si>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</si>
  <si>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</si>
  <si>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</si>
  <si>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</si>
  <si>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</si>
  <si>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</si>
  <si>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</si>
  <si>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</si>
  <si>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</si>
  <si>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</si>
  <si>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</si>
  <si>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</si>
  <si>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</si>
  <si>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</si>
  <si>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</si>
  <si>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</si>
  <si>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</si>
  <si>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</si>
  <si>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</si>
  <si>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</si>
  <si>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</si>
  <si>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</si>
  <si>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</si>
  <si>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</si>
  <si>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</si>
  <si>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</si>
  <si>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</si>
  <si>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</si>
  <si>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</si>
  <si>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</si>
  <si>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</si>
  <si>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</si>
  <si>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</si>
  <si>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</si>
  <si>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</si>
  <si>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</si>
  <si>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</si>
  <si>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</si>
  <si>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</si>
  <si>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</si>
  <si>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</si>
  <si>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</si>
  <si>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</si>
  <si>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</si>
  <si>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</si>
  <si>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</si>
  <si>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</si>
  <si>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</si>
  <si>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</si>
  <si>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</si>
  <si>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</si>
  <si>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</si>
  <si>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</si>
  <si>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</si>
  <si>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</si>
  <si>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</si>
  <si>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</si>
  <si>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</si>
  <si>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</si>
  <si>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</si>
  <si>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</si>
  <si>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</si>
  <si>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</si>
  <si>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</si>
  <si>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</si>
  <si>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</si>
  <si>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</si>
  <si>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</si>
  <si>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</si>
  <si>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</si>
  <si>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</si>
  <si>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</si>
  <si>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</si>
  <si>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</si>
  <si>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</si>
  <si>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</si>
  <si>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</si>
  <si>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</si>
  <si>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</si>
  <si>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</si>
  <si>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</si>
  <si>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</si>
  <si>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</si>
  <si>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</si>
  <si>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</si>
  <si>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</si>
  <si>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</si>
  <si>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</si>
  <si>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</si>
  <si>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</si>
  <si>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</si>
  <si>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</si>
  <si>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</si>
  <si>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</si>
  <si>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</si>
  <si>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</si>
  <si>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</si>
  <si>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</si>
  <si>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</si>
  <si>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</si>
  <si>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</si>
  <si>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</si>
  <si>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</si>
  <si>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</si>
  <si>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</si>
  <si>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</si>
  <si>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</si>
  <si>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</si>
  <si>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</si>
  <si>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</si>
  <si>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</si>
  <si>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</si>
  <si>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</si>
  <si>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</si>
  <si>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</si>
  <si>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</si>
  <si>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</si>
  <si>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</si>
  <si>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</si>
  <si>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</si>
  <si>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</si>
  <si>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</si>
  <si>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</si>
  <si>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</si>
  <si>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</si>
  <si>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</si>
  <si>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</si>
  <si>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</si>
  <si>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</si>
  <si>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</si>
  <si>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</si>
  <si>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</si>
  <si>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</si>
  <si>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</si>
  <si>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</si>
  <si>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</si>
  <si>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</si>
  <si>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</si>
  <si>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</si>
  <si>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</si>
  <si>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</si>
  <si>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</si>
  <si>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</si>
  <si>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</si>
  <si>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</si>
  <si>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</si>
  <si>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</si>
  <si>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</si>
  <si>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</si>
  <si>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</si>
  <si>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</si>
  <si>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</si>
  <si>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</si>
  <si>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</si>
  <si>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</si>
  <si>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</si>
  <si>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</si>
  <si>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</si>
  <si>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</si>
  <si>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</si>
  <si>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</si>
  <si>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</si>
  <si>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</si>
  <si>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</si>
  <si>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</si>
  <si>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</si>
  <si>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</si>
  <si>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</si>
  <si>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</si>
  <si>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</si>
  <si>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</si>
  <si>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</si>
  <si>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</si>
  <si>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</si>
  <si>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</si>
  <si>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</si>
  <si>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</si>
  <si>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</si>
  <si>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</si>
  <si>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</si>
  <si>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</si>
  <si>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</si>
  <si>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</si>
  <si>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</si>
  <si>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</si>
  <si>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</si>
  <si>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</si>
  <si>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</si>
  <si>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</si>
  <si>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</si>
  <si>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</si>
  <si>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</si>
  <si>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</si>
  <si>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</si>
  <si>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</si>
  <si>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</si>
  <si>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</si>
  <si>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</si>
  <si>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</si>
  <si>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</si>
  <si>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</si>
  <si>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</si>
  <si>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</si>
  <si>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</si>
  <si>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</si>
  <si>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</si>
  <si>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</si>
  <si>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</si>
  <si>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</si>
  <si>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</si>
  <si>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</si>
  <si>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</si>
  <si>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</si>
  <si>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</si>
  <si>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</si>
  <si>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</si>
  <si>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</si>
  <si>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</si>
  <si>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</si>
  <si>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</si>
  <si>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</si>
  <si>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</si>
  <si>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</si>
  <si>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</si>
  <si>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</si>
  <si>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</si>
  <si>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</si>
  <si>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</si>
  <si>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</si>
  <si>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</si>
  <si>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</si>
  <si>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</si>
  <si>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</si>
  <si>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</si>
  <si>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</si>
  <si>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</si>
  <si>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</si>
  <si>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</si>
  <si>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</si>
  <si>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</si>
  <si>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</si>
  <si>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</si>
  <si>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</si>
  <si>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</si>
  <si>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</si>
  <si>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</si>
  <si>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</si>
  <si>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</si>
  <si>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</si>
  <si>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</si>
  <si>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</si>
  <si>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</si>
  <si>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</si>
  <si>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</si>
  <si>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</si>
  <si>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</si>
  <si>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</si>
  <si>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</si>
  <si>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</si>
  <si>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</si>
  <si>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</si>
  <si>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</si>
  <si>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</si>
  <si>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</si>
  <si>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</si>
  <si>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</si>
  <si>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</si>
  <si>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</si>
  <si>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</si>
  <si>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</si>
  <si>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</si>
  <si>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</si>
  <si>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</si>
  <si>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</si>
  <si>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</si>
  <si>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</si>
  <si>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</si>
  <si>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</si>
  <si>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</si>
  <si>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</si>
  <si>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</si>
  <si>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</si>
  <si>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</si>
  <si>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</si>
  <si>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</si>
  <si>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</si>
  <si>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</si>
  <si>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</si>
  <si>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</si>
  <si>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</si>
  <si>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</si>
  <si>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</si>
  <si>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</si>
  <si>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</si>
  <si>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</si>
  <si>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</si>
  <si>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</si>
  <si>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</si>
  <si>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</si>
  <si>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</si>
  <si>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</si>
  <si>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</si>
  <si>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</si>
  <si>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</si>
  <si>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</si>
  <si>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</si>
  <si>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</si>
  <si>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</si>
  <si>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</si>
  <si>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</si>
  <si>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</si>
  <si>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</si>
  <si>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</si>
  <si>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</si>
  <si>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</si>
  <si>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</si>
  <si>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</si>
  <si>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</si>
  <si>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</si>
  <si>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</si>
  <si>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</si>
  <si>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</si>
  <si>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</si>
  <si>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</si>
  <si>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</si>
  <si>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</si>
  <si>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</si>
  <si>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</si>
  <si>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</si>
  <si>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</si>
  <si>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</si>
  <si>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</si>
  <si>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</si>
  <si>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</si>
  <si>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</si>
  <si>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</si>
  <si>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</si>
  <si>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</si>
  <si>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</si>
  <si>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</si>
  <si>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</si>
  <si>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</si>
  <si>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</si>
  <si>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</si>
  <si>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</si>
  <si>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</si>
  <si>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</si>
  <si>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</si>
  <si>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</si>
  <si>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</si>
  <si>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</si>
  <si>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</si>
  <si>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</si>
  <si>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</si>
  <si>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</si>
  <si>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</si>
  <si>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</si>
  <si>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</si>
  <si>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</si>
  <si>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</si>
  <si>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</si>
  <si>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</si>
  <si>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</si>
  <si>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</si>
  <si>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</si>
  <si>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</si>
  <si>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</si>
  <si>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</si>
  <si>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</si>
  <si>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</si>
  <si>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</si>
  <si>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</si>
  <si>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</si>
  <si>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</si>
  <si>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</si>
  <si>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</si>
  <si>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</si>
  <si>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</si>
  <si>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</si>
  <si>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</si>
  <si>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</si>
  <si>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</si>
  <si>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</si>
  <si>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</si>
  <si>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</si>
  <si>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</si>
  <si>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</si>
  <si>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</si>
  <si>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</si>
  <si>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</si>
  <si>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</si>
  <si>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</si>
  <si>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</si>
  <si>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</si>
  <si>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</si>
  <si>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</si>
  <si>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</si>
  <si>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</si>
  <si>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</si>
  <si>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</si>
  <si>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</si>
  <si>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</si>
  <si>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</si>
  <si>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</si>
  <si>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</si>
  <si>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</si>
  <si>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</si>
  <si>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</si>
  <si>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</si>
  <si>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</si>
  <si>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</si>
  <si>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</si>
  <si>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</si>
  <si>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</si>
  <si>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</si>
  <si>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</si>
  <si>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</si>
  <si>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</si>
  <si>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</si>
  <si>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</si>
  <si>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</si>
  <si>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</si>
  <si>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</si>
  <si>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</si>
  <si>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</si>
  <si>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</si>
  <si>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</si>
  <si>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</si>
  <si>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</si>
  <si>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</si>
  <si>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</si>
  <si>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</si>
  <si>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</si>
  <si>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</si>
  <si>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</si>
  <si>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</si>
  <si>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</si>
  <si>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</si>
  <si>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</si>
  <si>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</si>
  <si>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</si>
  <si>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</si>
  <si>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</si>
  <si>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</si>
  <si>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</si>
  <si>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</si>
  <si>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</si>
  <si>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</si>
  <si>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</si>
  <si>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</si>
  <si>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</si>
  <si>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</si>
  <si>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</si>
  <si>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</si>
  <si>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</si>
  <si>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</si>
  <si>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</si>
  <si>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</si>
  <si>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</si>
  <si>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</si>
  <si>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</si>
  <si>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</si>
  <si>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</si>
  <si>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</si>
  <si>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</si>
  <si>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</si>
  <si>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</si>
  <si>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</si>
  <si>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</si>
  <si>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</si>
  <si>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</si>
  <si>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</si>
  <si>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</si>
  <si>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</si>
  <si>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</si>
  <si>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</si>
  <si>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</si>
  <si>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</si>
  <si>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</si>
  <si>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</si>
  <si>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</si>
  <si>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</si>
  <si>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</si>
  <si>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</si>
  <si>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</si>
  <si>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</si>
  <si>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</si>
  <si>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</si>
  <si>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</si>
  <si>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</si>
  <si>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</si>
  <si>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</si>
  <si>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</si>
  <si>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</si>
  <si>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</si>
  <si>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</si>
  <si>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</si>
  <si>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</si>
  <si>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</si>
  <si>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</si>
  <si>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</si>
  <si>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</si>
  <si>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</si>
  <si>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</si>
  <si>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</si>
  <si>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</si>
  <si>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</si>
  <si>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</si>
  <si>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</si>
  <si>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</si>
  <si>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</si>
  <si>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</si>
  <si>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</si>
  <si>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</si>
  <si>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</si>
  <si>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</si>
  <si>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</si>
  <si>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</si>
  <si>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</si>
  <si>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</si>
  <si>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</si>
  <si>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</si>
  <si>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</si>
  <si>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</si>
  <si>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</si>
  <si>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</si>
  <si>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</si>
  <si>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</si>
  <si>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</si>
  <si>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</si>
  <si>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</si>
  <si>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</si>
  <si>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</si>
  <si>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</si>
  <si>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</si>
  <si>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</si>
  <si>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</si>
  <si>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</si>
  <si>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</si>
  <si>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</si>
  <si>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</si>
  <si>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</si>
  <si>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</si>
  <si>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</si>
  <si>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</si>
  <si>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</si>
  <si>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</si>
  <si>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</si>
  <si>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</si>
  <si>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</si>
  <si>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</si>
  <si>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</si>
  <si>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</si>
  <si>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</si>
  <si>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</si>
  <si>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</si>
  <si>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</si>
  <si>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</si>
  <si>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</si>
  <si>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</si>
  <si>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</si>
  <si>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</si>
  <si>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</si>
  <si>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</si>
  <si>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</si>
  <si>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</si>
  <si>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</si>
  <si>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</si>
  <si>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</si>
  <si>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</si>
  <si>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</si>
  <si>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</si>
  <si>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</si>
  <si>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</si>
  <si>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</si>
  <si>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</si>
  <si>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</si>
  <si>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</si>
  <si>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</si>
  <si>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</si>
  <si>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</si>
  <si>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</si>
  <si>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</si>
  <si>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</si>
  <si>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</si>
  <si>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</si>
  <si>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</si>
  <si>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</si>
  <si>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</si>
  <si>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</si>
  <si>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</si>
  <si>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</si>
  <si>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</si>
  <si>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</si>
  <si>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</si>
  <si>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</si>
  <si>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</si>
  <si>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</si>
  <si>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</si>
  <si>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</si>
  <si>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</si>
  <si>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</si>
  <si>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</si>
  <si>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</si>
  <si>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</si>
  <si>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</si>
  <si>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</si>
  <si>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</si>
  <si>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</si>
  <si>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</si>
  <si>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</si>
  <si>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</si>
  <si>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</si>
  <si>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</si>
  <si>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</si>
  <si>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</si>
  <si>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</si>
  <si>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</si>
  <si>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</si>
  <si>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</si>
  <si>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</si>
  <si>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</si>
  <si>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</si>
  <si>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</si>
  <si>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</si>
  <si>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</si>
  <si>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</si>
  <si>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</si>
  <si>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</si>
  <si>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</si>
  <si>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</si>
  <si>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</si>
  <si>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</si>
  <si>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</si>
  <si>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</si>
  <si>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</si>
  <si>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</si>
  <si>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</si>
  <si>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</si>
  <si>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</si>
  <si>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</si>
  <si>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</si>
  <si>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</si>
  <si>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</si>
  <si>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</si>
  <si>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</si>
  <si>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</si>
  <si>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</si>
  <si>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</si>
  <si>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</si>
  <si>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</si>
  <si>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</si>
  <si>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</si>
  <si>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</si>
  <si>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</si>
  <si>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</si>
  <si>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</si>
  <si>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</si>
  <si>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</si>
  <si>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</si>
  <si>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</si>
  <si>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</si>
  <si>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</si>
  <si>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</si>
  <si>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</si>
  <si>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</si>
  <si>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</si>
  <si>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</si>
  <si>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</si>
  <si>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</si>
  <si>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</si>
  <si>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</si>
  <si>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</si>
  <si>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</si>
  <si>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</si>
  <si>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</si>
  <si>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</si>
  <si>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</si>
  <si>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</si>
  <si>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</si>
  <si>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</si>
  <si>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</si>
  <si>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</si>
  <si>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</si>
  <si>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</si>
  <si>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</si>
  <si>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</si>
  <si>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</si>
  <si>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</si>
  <si>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</si>
  <si>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</si>
  <si>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</si>
  <si>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</si>
  <si>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</si>
  <si>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</si>
  <si>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</si>
  <si>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</si>
  <si>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</si>
  <si>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</si>
  <si>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</si>
  <si>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</si>
  <si>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</si>
  <si>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</si>
  <si>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</si>
  <si>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</si>
  <si>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</si>
  <si>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</si>
  <si>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</si>
  <si>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</si>
  <si>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</si>
  <si>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</si>
  <si>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</si>
  <si>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</si>
  <si>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</si>
  <si>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</si>
  <si>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</si>
  <si>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</si>
  <si>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</si>
  <si>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</si>
  <si>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</si>
  <si>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</si>
  <si>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</si>
  <si>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</si>
  <si>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</si>
  <si>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</si>
  <si>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</si>
  <si>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</si>
  <si>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</si>
  <si>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</si>
  <si>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</si>
  <si>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</si>
  <si>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</si>
  <si>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</si>
  <si>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</si>
  <si>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</si>
  <si>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</si>
  <si>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</si>
  <si>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</si>
  <si>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</si>
  <si>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</si>
  <si>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</si>
  <si>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</si>
  <si>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</si>
  <si>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</si>
  <si>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</si>
  <si>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</si>
  <si>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</si>
  <si>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</si>
  <si>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</si>
  <si>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</si>
  <si>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</si>
  <si>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</si>
  <si>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</si>
  <si>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</si>
  <si>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</si>
  <si>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</si>
  <si>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</si>
  <si>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</si>
  <si>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</si>
  <si>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</si>
  <si>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</si>
  <si>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</si>
  <si>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</si>
  <si>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</si>
  <si>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</si>
  <si>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</si>
  <si>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</si>
  <si>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</si>
  <si>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</si>
  <si>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</si>
  <si>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</si>
  <si>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</si>
  <si>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</si>
  <si>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</si>
  <si>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</si>
  <si>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</si>
  <si>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</si>
  <si>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</si>
  <si>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</si>
  <si>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</si>
  <si>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</si>
  <si>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</si>
  <si>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</si>
  <si>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</si>
  <si>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</si>
  <si>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</si>
  <si>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</si>
  <si>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</si>
  <si>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</si>
  <si>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</si>
  <si>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</si>
  <si>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</si>
  <si>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</si>
  <si>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</si>
  <si>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</si>
  <si>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</si>
  <si>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</si>
  <si>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</si>
  <si>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</si>
  <si>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</si>
  <si>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</si>
  <si>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</si>
  <si>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</si>
  <si>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</si>
  <si>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</si>
  <si>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</si>
  <si>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</si>
  <si>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</si>
  <si>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</si>
  <si>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</si>
  <si>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</si>
  <si>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</si>
  <si>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</si>
  <si>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</si>
  <si>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</si>
  <si>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</si>
  <si>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</si>
  <si>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</si>
  <si>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</si>
  <si>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</si>
  <si>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</si>
  <si>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</si>
  <si>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</si>
  <si>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</si>
  <si>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</si>
  <si>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</si>
  <si>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</si>
  <si>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</si>
  <si>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</si>
  <si>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</si>
  <si>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</si>
  <si>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</si>
  <si>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</si>
  <si>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</si>
  <si>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</si>
  <si>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</si>
  <si>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</si>
  <si>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</si>
  <si>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</si>
  <si>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</si>
  <si>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</si>
  <si>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</si>
  <si>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</si>
  <si>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</si>
  <si>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</si>
  <si>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</si>
  <si>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</si>
  <si>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</si>
  <si>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</si>
  <si>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</si>
  <si>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</si>
  <si>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</si>
  <si>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</si>
  <si>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</si>
  <si>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</si>
  <si>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</si>
  <si>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</si>
  <si>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</si>
  <si>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</si>
  <si>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</si>
  <si>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</si>
  <si>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</si>
  <si>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</si>
  <si>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</si>
  <si>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</si>
  <si>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</si>
  <si>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</si>
  <si>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</si>
  <si>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</si>
  <si>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</si>
  <si>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</si>
  <si>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</si>
  <si>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</si>
  <si>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</si>
  <si>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</si>
  <si>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</si>
  <si>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</si>
  <si>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</si>
  <si>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</si>
  <si>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</si>
  <si>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</si>
  <si>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</si>
  <si>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</si>
  <si>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</si>
  <si>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</si>
  <si>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</si>
  <si>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</si>
  <si>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</si>
  <si>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</si>
  <si>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</si>
  <si>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</si>
  <si>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</si>
  <si>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</si>
  <si>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</si>
  <si>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</si>
  <si>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</si>
  <si>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</si>
  <si>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</si>
  <si>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</si>
  <si>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</si>
  <si>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</si>
  <si>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</si>
  <si>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</si>
  <si>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</si>
  <si>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</si>
  <si>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</si>
  <si>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</si>
  <si>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</si>
  <si>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</si>
  <si>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</si>
  <si>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</si>
  <si>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</si>
  <si>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</si>
  <si>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</si>
  <si>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</si>
  <si>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</si>
  <si>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</si>
  <si>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</si>
  <si>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</si>
  <si>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</si>
  <si>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</si>
  <si>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</si>
  <si>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</si>
  <si>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</si>
  <si>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</si>
  <si>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</si>
  <si>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</si>
  <si>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</si>
  <si>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</si>
  <si>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</si>
  <si>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</si>
  <si>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</si>
  <si>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</si>
  <si>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</si>
  <si>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</si>
  <si>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</si>
  <si>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</si>
  <si>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</si>
  <si>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</si>
  <si>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</si>
  <si>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</si>
  <si>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</si>
  <si>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</si>
  <si>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</si>
  <si>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</si>
  <si>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</si>
  <si>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</si>
  <si>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</si>
  <si>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</si>
  <si>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</si>
  <si>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</si>
  <si>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</si>
  <si>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</si>
  <si>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</si>
  <si>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</si>
  <si>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</si>
  <si>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</si>
  <si>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</si>
  <si>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</si>
  <si>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</si>
  <si>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</si>
  <si>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</si>
  <si>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</si>
  <si>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</si>
  <si>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</si>
  <si>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</si>
  <si>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</si>
  <si>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</si>
  <si>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</si>
  <si>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</si>
  <si>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</si>
  <si>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</si>
  <si>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</si>
  <si>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</si>
  <si>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</si>
  <si>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</si>
  <si>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</si>
  <si>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</si>
  <si>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</si>
  <si>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</si>
  <si>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</si>
  <si>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</si>
  <si>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</si>
  <si>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</si>
  <si>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</si>
  <si>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</si>
  <si>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</si>
  <si>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</si>
  <si>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</si>
  <si>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</si>
  <si>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</si>
  <si>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</si>
  <si>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</si>
  <si>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</si>
  <si>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</si>
  <si>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</si>
  <si>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</si>
  <si>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</si>
  <si>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</si>
  <si>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</si>
  <si>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</si>
  <si>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</si>
  <si>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</si>
  <si>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</si>
  <si>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</si>
  <si>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</si>
  <si>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</si>
  <si>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</si>
  <si>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</si>
  <si>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</si>
  <si>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</si>
  <si>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</si>
  <si>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</si>
  <si>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</si>
  <si>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</si>
  <si>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</si>
  <si>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</si>
  <si>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</si>
  <si>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</si>
  <si>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</si>
  <si>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</si>
  <si>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</si>
  <si>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</si>
  <si>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</si>
  <si>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</si>
  <si>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</si>
  <si>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</si>
  <si>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</si>
  <si>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</si>
  <si>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</si>
  <si>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</si>
  <si>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</si>
  <si>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</si>
  <si>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</si>
  <si>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</si>
  <si>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</si>
  <si>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</si>
  <si>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</si>
  <si>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</si>
  <si>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</si>
  <si>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</si>
  <si>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</si>
  <si>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</si>
  <si>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</si>
  <si>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</si>
  <si>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</si>
  <si>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</si>
  <si>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</si>
  <si>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</si>
  <si>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</si>
  <si>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</si>
  <si>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</si>
  <si>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</si>
  <si>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</si>
  <si>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</si>
  <si>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</si>
  <si>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</si>
  <si>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</si>
  <si>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</si>
  <si>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</si>
  <si>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</si>
  <si>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</si>
  <si>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</si>
  <si>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</si>
  <si>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</si>
  <si>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</si>
  <si>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</si>
  <si>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</si>
  <si>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</si>
  <si>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</si>
  <si>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</si>
  <si>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</si>
  <si>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</si>
  <si>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</si>
  <si>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</si>
  <si>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</si>
  <si>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</si>
  <si>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</si>
  <si>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</si>
  <si>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</si>
  <si>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</si>
  <si>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</si>
  <si>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</si>
  <si>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</si>
  <si>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</si>
  <si>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</si>
  <si>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</si>
  <si>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</si>
  <si>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</si>
  <si>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</si>
  <si>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</si>
  <si>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</si>
  <si>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</si>
  <si>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</si>
  <si>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</si>
  <si>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</si>
  <si>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</si>
  <si>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</si>
  <si>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</si>
  <si>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</si>
  <si>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</si>
  <si>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</si>
  <si>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</si>
  <si>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</si>
  <si>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</si>
  <si>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</si>
  <si>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</si>
  <si>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</si>
  <si>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</si>
  <si>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</si>
  <si>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</si>
  <si>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</si>
  <si>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</si>
  <si>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</si>
  <si>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</si>
  <si>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</si>
  <si>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</si>
  <si>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</si>
  <si>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</si>
  <si>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</si>
  <si>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</si>
  <si>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</si>
  <si>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</si>
  <si>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</si>
  <si>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</si>
  <si>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</si>
  <si>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</si>
  <si>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</si>
  <si>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</si>
  <si>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</si>
  <si>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</si>
  <si>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</si>
  <si>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</si>
  <si>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</si>
  <si>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</si>
  <si>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</si>
  <si>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</si>
  <si>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</si>
  <si>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</si>
  <si>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</si>
  <si>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</si>
  <si>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</si>
  <si>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</si>
  <si>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</si>
  <si>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</si>
  <si>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</si>
  <si>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</si>
  <si>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</si>
  <si>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</si>
  <si>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</si>
  <si>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</si>
  <si>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</si>
  <si>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</si>
  <si>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</si>
  <si>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</si>
  <si>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</si>
  <si>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</si>
  <si>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</si>
  <si>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</si>
  <si>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</si>
  <si>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</si>
  <si>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</si>
  <si>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</si>
  <si>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</si>
  <si>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</si>
  <si>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</si>
  <si>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</si>
  <si>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</si>
  <si>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</si>
  <si>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</si>
  <si>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</si>
  <si>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</si>
  <si>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</si>
  <si>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</si>
  <si>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</si>
  <si>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</si>
  <si>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</si>
  <si>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</si>
  <si>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</si>
  <si>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</si>
  <si>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</si>
  <si>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</si>
  <si>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</si>
  <si>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</si>
  <si>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</si>
  <si>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</si>
  <si>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</si>
  <si>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</si>
  <si>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</si>
  <si>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</si>
  <si>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</si>
  <si>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</si>
  <si>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</si>
  <si>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</si>
  <si>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</si>
  <si>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</si>
  <si>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</si>
  <si>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</si>
  <si>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</si>
  <si>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</si>
  <si>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</si>
  <si>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</si>
  <si>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</si>
  <si>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</si>
  <si>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</si>
  <si>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</si>
  <si>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</si>
  <si>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</si>
  <si>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</si>
  <si>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</si>
  <si>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</si>
  <si>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</si>
  <si>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</si>
  <si>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</si>
  <si>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</si>
  <si>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</si>
  <si>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</si>
  <si>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</si>
  <si>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</si>
  <si>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</si>
  <si>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</si>
  <si>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</si>
  <si>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</si>
  <si>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</si>
  <si>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</si>
  <si>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</si>
  <si>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</si>
  <si>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</si>
  <si>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</si>
  <si>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</si>
  <si>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</si>
  <si>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</si>
  <si>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</si>
  <si>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</si>
  <si>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</si>
  <si>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</si>
  <si>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</si>
  <si>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</si>
  <si>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</si>
  <si>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</si>
  <si>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</si>
  <si>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</si>
  <si>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</si>
  <si>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</si>
  <si>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</si>
  <si>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</si>
  <si>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</si>
  <si>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</si>
  <si>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</si>
  <si>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</si>
  <si>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</si>
  <si>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</si>
  <si>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</si>
  <si>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</si>
  <si>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</si>
  <si>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</si>
  <si>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</si>
  <si>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</si>
  <si>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</si>
  <si>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</si>
  <si>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</si>
  <si>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</si>
  <si>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</si>
  <si>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</si>
  <si>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</si>
  <si>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</si>
  <si>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</si>
  <si>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</si>
  <si>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</si>
  <si>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</si>
  <si>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</si>
  <si>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</si>
  <si>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</si>
  <si>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</si>
  <si>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</si>
  <si>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</si>
  <si>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</si>
  <si>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</si>
  <si>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</si>
  <si>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</si>
  <si>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</si>
  <si>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</si>
  <si>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</si>
  <si>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</si>
  <si>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</si>
  <si>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</si>
  <si>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</si>
  <si>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</si>
  <si>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</si>
  <si>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</si>
  <si>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</si>
  <si>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</si>
  <si>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</si>
  <si>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</si>
  <si>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</si>
  <si>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</si>
  <si>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</si>
  <si>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</si>
  <si>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</si>
  <si>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</si>
  <si>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</si>
  <si>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</si>
  <si>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</si>
  <si>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</si>
  <si>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</si>
  <si>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</si>
  <si>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</si>
  <si>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</si>
  <si>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</si>
  <si>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</si>
  <si>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</si>
  <si>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</si>
  <si>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</si>
  <si>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</si>
  <si>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</si>
  <si>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</si>
  <si>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</si>
  <si>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</si>
  <si>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</si>
  <si>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</si>
  <si>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</si>
  <si>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</si>
  <si>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</si>
  <si>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</si>
  <si>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</si>
  <si>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</si>
  <si>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</si>
  <si>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</si>
  <si>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</si>
  <si>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</si>
  <si>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</si>
  <si>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</si>
  <si>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</si>
  <si>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</si>
  <si>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</si>
  <si>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</si>
  <si>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</si>
  <si>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</si>
  <si>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</si>
  <si>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</si>
  <si>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</si>
  <si>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</si>
  <si>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</si>
  <si>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</si>
  <si>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</si>
  <si>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</si>
  <si>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</si>
  <si>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</si>
  <si>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</si>
  <si>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</si>
  <si>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</si>
  <si>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</si>
  <si>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</si>
  <si>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</si>
  <si>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</si>
  <si>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</si>
  <si>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</si>
  <si>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</si>
  <si>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</si>
  <si>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</si>
  <si>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</si>
  <si>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</si>
  <si>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</si>
  <si>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</si>
  <si>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</si>
  <si>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</si>
  <si>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</si>
  <si>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</si>
  <si>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</si>
  <si>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</si>
  <si>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</si>
  <si>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</si>
  <si>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</si>
  <si>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</si>
  <si>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</si>
  <si>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</si>
  <si>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</si>
  <si>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</si>
  <si>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</si>
  <si>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</si>
  <si>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</si>
  <si>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</si>
  <si>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</si>
  <si>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</si>
  <si>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</si>
  <si>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</si>
  <si>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</si>
  <si>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</si>
  <si>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</si>
  <si>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</si>
  <si>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</si>
  <si>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</si>
  <si>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</si>
  <si>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</si>
  <si>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</si>
  <si>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</si>
  <si>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</si>
  <si>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</si>
  <si>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</si>
  <si>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</si>
  <si>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</si>
  <si>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</si>
  <si>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</si>
  <si>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</si>
  <si>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</si>
  <si>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</si>
  <si>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</si>
  <si>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</si>
  <si>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</si>
  <si>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</si>
  <si>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</si>
  <si>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</si>
  <si>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</si>
  <si>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</si>
  <si>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</si>
  <si>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</si>
  <si>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</si>
  <si>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</si>
  <si>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</si>
  <si>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</si>
  <si>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</si>
  <si>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</si>
  <si>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</si>
  <si>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</si>
  <si>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</si>
  <si>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</si>
  <si>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</si>
  <si>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</si>
  <si>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</si>
  <si>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</si>
  <si>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</si>
  <si>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</si>
  <si>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</si>
  <si>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</si>
  <si>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</si>
  <si>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</si>
  <si>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</si>
  <si>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</si>
  <si>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</si>
  <si>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</si>
  <si>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</si>
  <si>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</si>
  <si>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</si>
  <si>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</si>
  <si>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</si>
  <si>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</si>
  <si>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</si>
  <si>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</si>
  <si>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</si>
  <si>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</si>
  <si>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</si>
  <si>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</si>
  <si>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</si>
  <si>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</si>
  <si>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</si>
  <si>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</si>
  <si>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</si>
  <si>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</si>
  <si>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</si>
  <si>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</si>
  <si>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</si>
  <si>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</si>
  <si>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</si>
  <si>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</si>
  <si>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</si>
  <si>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</si>
  <si>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</si>
  <si>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</si>
  <si>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</si>
  <si>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</si>
  <si>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</si>
  <si>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</si>
  <si>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</si>
  <si>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</si>
  <si>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</si>
  <si>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</si>
  <si>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</si>
  <si>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</si>
  <si>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</si>
  <si>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</si>
  <si>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</si>
  <si>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</si>
  <si>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</si>
  <si>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</si>
  <si>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</si>
  <si>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</si>
  <si>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</si>
  <si>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</si>
  <si>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</si>
  <si>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</si>
  <si>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</si>
  <si>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</si>
  <si>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</si>
  <si>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</si>
  <si>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</si>
  <si>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</si>
  <si>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</si>
  <si>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</si>
  <si>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</si>
  <si>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</si>
  <si>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</si>
  <si>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</si>
  <si>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</si>
  <si>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</si>
  <si>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</si>
  <si>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</si>
  <si>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</si>
  <si>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</si>
  <si>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</si>
  <si>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</si>
  <si>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</si>
  <si>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</si>
  <si>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</si>
  <si>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</si>
  <si>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</si>
  <si>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</si>
  <si>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</si>
  <si>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</si>
  <si>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</si>
  <si>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</si>
  <si>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</si>
  <si>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</si>
  <si>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</si>
  <si>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</si>
  <si>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</si>
  <si>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</si>
  <si>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</si>
  <si>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</si>
  <si>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</si>
  <si>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</si>
  <si>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</si>
  <si>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</si>
  <si>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</si>
  <si>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</si>
  <si>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</si>
  <si>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</si>
  <si>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</si>
  <si>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</si>
  <si>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</si>
  <si>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</si>
  <si>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</si>
  <si>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</si>
  <si>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</si>
  <si>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</si>
  <si>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</si>
  <si>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</si>
  <si>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</si>
  <si>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</si>
  <si>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</si>
  <si>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</si>
  <si>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</si>
  <si>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</si>
  <si>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</si>
  <si>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</si>
  <si>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</si>
  <si>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</si>
  <si>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</si>
  <si>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</si>
  <si>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</si>
  <si>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</si>
  <si>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</si>
  <si>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</si>
  <si>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</si>
  <si>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</si>
  <si>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</si>
  <si>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</si>
  <si>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</si>
  <si>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</si>
  <si>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</si>
  <si>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</si>
  <si>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</si>
  <si>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</si>
  <si>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</si>
  <si>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</si>
  <si>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</si>
  <si>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</si>
  <si>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</si>
  <si>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</si>
  <si>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</si>
  <si>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</si>
  <si>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</si>
  <si>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</si>
  <si>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</si>
  <si>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</si>
  <si>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</si>
  <si>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</si>
  <si>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</si>
  <si>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</si>
  <si>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</si>
  <si>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</si>
  <si>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</si>
  <si>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</si>
  <si>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</si>
  <si>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</si>
  <si>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</si>
  <si>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</si>
  <si>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</si>
  <si>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</si>
  <si>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</si>
  <si>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</si>
  <si>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</si>
  <si>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</si>
  <si>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</si>
  <si>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</si>
  <si>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</si>
  <si>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</si>
  <si>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</si>
  <si>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</si>
  <si>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</si>
  <si>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</si>
  <si>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</si>
  <si>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</si>
  <si>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</si>
  <si>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</si>
  <si>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</si>
  <si>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</si>
  <si>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</si>
  <si>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</si>
  <si>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</si>
  <si>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</si>
  <si>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</si>
  <si>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</si>
  <si>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</si>
  <si>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</si>
  <si>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</si>
  <si>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</si>
  <si>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</si>
  <si>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</si>
  <si>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</si>
  <si>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</si>
  <si>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</si>
  <si>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</si>
  <si>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</si>
  <si>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</si>
  <si>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</si>
  <si>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</si>
  <si>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</si>
  <si>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</si>
  <si>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</si>
  <si>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</si>
  <si>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</si>
  <si>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</si>
  <si>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</si>
  <si>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</si>
  <si>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</si>
  <si>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</si>
  <si>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</si>
  <si>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</si>
  <si>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</si>
  <si>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</si>
  <si>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</si>
  <si>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</si>
  <si>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</si>
  <si>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</si>
  <si>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</si>
  <si>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</si>
  <si>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</si>
  <si>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</si>
  <si>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</si>
  <si>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</si>
  <si>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</si>
  <si>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</si>
  <si>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</si>
  <si>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</si>
  <si>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</si>
  <si>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</si>
  <si>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</si>
  <si>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</si>
  <si>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</si>
  <si>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</si>
  <si>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</si>
  <si>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</si>
  <si>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</si>
  <si>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</si>
  <si>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</si>
  <si>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</si>
  <si>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</si>
  <si>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</si>
  <si>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</si>
  <si>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</si>
  <si>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</si>
  <si>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</si>
  <si>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</si>
  <si>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</si>
  <si>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</si>
  <si>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</si>
  <si>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</si>
  <si>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</si>
  <si>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</si>
  <si>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</si>
  <si>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</si>
  <si>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</si>
  <si>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</si>
  <si>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</si>
  <si>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</si>
  <si>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</si>
  <si>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</si>
  <si>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</si>
  <si>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</si>
  <si>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</si>
  <si>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</si>
  <si>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</si>
  <si>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</si>
  <si>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</si>
  <si>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</si>
  <si>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</si>
  <si>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</si>
  <si>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</si>
  <si>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</si>
  <si>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</si>
  <si>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</si>
  <si>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</si>
  <si>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</si>
  <si>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</si>
  <si>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</si>
  <si>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</si>
  <si>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</si>
  <si>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</si>
  <si>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</si>
  <si>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</si>
  <si>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</si>
  <si>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</si>
  <si>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</si>
  <si>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</si>
  <si>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</si>
  <si>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</si>
  <si>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</si>
  <si>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</si>
  <si>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</si>
  <si>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</si>
  <si>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</si>
  <si>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</si>
  <si>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</si>
  <si>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</si>
  <si>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</si>
  <si>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</si>
  <si>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</si>
  <si>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</si>
  <si>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</si>
  <si>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</si>
  <si>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</si>
  <si>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</si>
  <si>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</si>
  <si>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</si>
  <si>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</si>
  <si>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</si>
  <si>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</si>
  <si>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</si>
  <si>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</si>
  <si>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</si>
  <si>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</si>
  <si>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</si>
  <si>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</si>
  <si>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</si>
  <si>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</si>
  <si>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</si>
  <si>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</si>
  <si>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</si>
  <si>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</si>
  <si>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</si>
  <si>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</si>
  <si>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</si>
  <si>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</si>
  <si>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</si>
  <si>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</si>
  <si>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</si>
  <si>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</si>
  <si>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</si>
  <si>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</si>
  <si>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</si>
  <si>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</si>
  <si>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</si>
  <si>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</si>
  <si>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</si>
  <si>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</si>
  <si>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</si>
  <si>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</si>
  <si>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</si>
  <si>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</si>
  <si>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</si>
  <si>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</si>
  <si>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</si>
  <si>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</si>
  <si>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</si>
  <si>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</si>
  <si>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</si>
  <si>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</si>
  <si>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</si>
  <si>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</si>
  <si>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</si>
  <si>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</si>
  <si>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</si>
  <si>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</si>
  <si>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</si>
  <si>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</si>
  <si>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</si>
  <si>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</si>
  <si>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</si>
  <si>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</si>
  <si>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</si>
  <si>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</si>
  <si>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</si>
  <si>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</si>
  <si>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</si>
  <si>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</si>
  <si>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</si>
  <si>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</si>
  <si>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</si>
  <si>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</si>
  <si>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</si>
  <si>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</si>
  <si>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</si>
  <si>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</si>
  <si>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</si>
  <si>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</si>
  <si>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</si>
  <si>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</si>
  <si>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</si>
  <si>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</si>
  <si>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</si>
  <si>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</si>
  <si>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</si>
  <si>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</si>
  <si>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</si>
  <si>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</si>
  <si>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</si>
  <si>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</si>
  <si>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</si>
  <si>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</si>
  <si>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</si>
  <si>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</si>
  <si>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</si>
  <si>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</si>
  <si>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</si>
  <si>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</si>
  <si>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</si>
  <si>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</si>
  <si>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</si>
  <si>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</si>
  <si>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</si>
  <si>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</si>
  <si>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</si>
  <si>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</si>
  <si>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</si>
  <si>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</si>
  <si>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</si>
  <si>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</si>
  <si>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</si>
  <si>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</si>
  <si>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</si>
  <si>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</si>
  <si>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</si>
  <si>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</si>
  <si>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</si>
  <si>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</si>
  <si>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</si>
  <si>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</si>
  <si>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</si>
  <si>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</si>
  <si>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</si>
  <si>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</si>
  <si>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</si>
  <si>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</si>
  <si>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</si>
  <si>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</si>
  <si>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</si>
  <si>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</si>
  <si>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</si>
  <si>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</si>
  <si>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</si>
  <si>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</si>
  <si>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</si>
  <si>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</si>
  <si>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</si>
  <si>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</si>
  <si>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</si>
  <si>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</si>
  <si>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</si>
  <si>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</si>
  <si>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</si>
  <si>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</si>
  <si>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</si>
  <si>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</si>
  <si>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</si>
  <si>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</si>
  <si>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</si>
  <si>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</si>
  <si>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</si>
  <si>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</si>
  <si>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</si>
  <si>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</si>
  <si>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</si>
  <si>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</si>
  <si>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</si>
  <si>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</si>
  <si>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</si>
  <si>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</si>
  <si>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</si>
  <si>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</si>
  <si>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</si>
  <si>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</si>
  <si>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</si>
  <si>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</si>
  <si>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</si>
  <si>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</si>
  <si>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</si>
  <si>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</si>
  <si>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</si>
  <si>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</si>
  <si>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</si>
  <si>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</si>
  <si>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</si>
  <si>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</si>
  <si>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</si>
  <si>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</si>
  <si>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</si>
  <si>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</si>
  <si>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</si>
  <si>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</si>
  <si>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</si>
  <si>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</si>
  <si>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</si>
  <si>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</si>
  <si>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</si>
  <si>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</si>
  <si>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</si>
  <si>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</si>
  <si>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</si>
  <si>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</si>
  <si>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</si>
  <si>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</si>
  <si>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</si>
  <si>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</si>
  <si>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</si>
  <si>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</si>
  <si>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</si>
  <si>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</si>
  <si>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</si>
  <si>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</si>
  <si>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</si>
  <si>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</si>
  <si>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</si>
  <si>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</si>
  <si>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</si>
  <si>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</si>
  <si>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</si>
  <si>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</si>
  <si>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</si>
  <si>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</si>
  <si>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</si>
  <si>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</si>
  <si>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</si>
  <si>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</si>
  <si>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</si>
  <si>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</si>
  <si>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</si>
  <si>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</si>
  <si>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</si>
  <si>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</si>
  <si>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</si>
  <si>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</si>
  <si>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</si>
  <si>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</si>
  <si>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</si>
  <si>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</si>
  <si>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</si>
  <si>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</si>
  <si>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</si>
  <si>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</si>
  <si>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</si>
  <si>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</si>
  <si>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</si>
  <si>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</si>
  <si>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</si>
  <si>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</si>
  <si>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</si>
  <si>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</si>
  <si>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</si>
  <si>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</si>
  <si>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</si>
  <si>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</si>
  <si>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</si>
  <si>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</si>
  <si>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</si>
  <si>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</si>
  <si>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</si>
  <si>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</si>
  <si>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</si>
  <si>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</si>
  <si>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</si>
  <si>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</si>
  <si>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</si>
  <si>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</si>
  <si>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</si>
  <si>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</si>
  <si>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</si>
  <si>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</si>
  <si>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</si>
  <si>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</si>
  <si>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</si>
  <si>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</si>
  <si>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</si>
  <si>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</si>
  <si>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</si>
  <si>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</si>
  <si>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</si>
  <si>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</si>
  <si>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</si>
  <si>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</si>
  <si>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</si>
  <si>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</si>
  <si>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</si>
  <si>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</si>
  <si>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</si>
  <si>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</si>
  <si>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</si>
  <si>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</si>
  <si>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</si>
  <si>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</si>
  <si>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</si>
  <si>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</si>
  <si>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</si>
  <si>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</si>
  <si>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</si>
  <si>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</si>
  <si>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</si>
  <si>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</si>
  <si>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</si>
  <si>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</si>
  <si>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</si>
  <si>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</si>
  <si>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</si>
  <si>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</si>
  <si>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</si>
  <si>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</si>
  <si>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</si>
  <si>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</si>
  <si>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</si>
  <si>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</si>
  <si>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</si>
  <si>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</si>
  <si>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</si>
  <si>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</si>
  <si>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</si>
  <si>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</si>
  <si>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</si>
  <si>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</si>
  <si>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</si>
  <si>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</si>
  <si>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</si>
  <si>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</si>
  <si>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</si>
  <si>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</si>
  <si>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</si>
  <si>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</si>
  <si>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</si>
  <si>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</si>
  <si>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</si>
  <si>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</si>
  <si>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</si>
  <si>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</si>
  <si>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</si>
  <si>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</si>
  <si>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</si>
  <si>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</si>
  <si>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</si>
  <si>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</si>
  <si>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</si>
  <si>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</si>
  <si>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</si>
  <si>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</si>
  <si>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</si>
  <si>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</si>
  <si>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</si>
  <si>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</si>
  <si>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</si>
  <si>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</si>
  <si>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</si>
  <si>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</si>
  <si>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</si>
  <si>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</si>
  <si>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</si>
  <si>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</si>
  <si>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</si>
  <si>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</si>
  <si>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</si>
  <si>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</si>
  <si>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</si>
  <si>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</si>
  <si>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</si>
  <si>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</si>
  <si>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</si>
  <si>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</si>
  <si>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</si>
  <si>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</si>
  <si>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</si>
  <si>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</si>
  <si>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</si>
  <si>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</si>
  <si>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</si>
  <si>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</si>
  <si>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</si>
  <si>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</si>
  <si>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</si>
  <si>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</si>
  <si>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</si>
  <si>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</si>
  <si>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</si>
  <si>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</si>
  <si>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</si>
  <si>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</si>
  <si>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</si>
  <si>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</si>
  <si>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</si>
  <si>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</si>
  <si>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</si>
  <si>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</si>
  <si>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</si>
  <si>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</si>
  <si>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</si>
  <si>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</si>
  <si>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</si>
  <si>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</si>
  <si>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</si>
  <si>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</si>
  <si>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</si>
  <si>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</si>
  <si>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</si>
  <si>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</si>
  <si>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</si>
  <si>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</si>
  <si>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</si>
  <si>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</si>
  <si>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</si>
  <si>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</si>
  <si>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</si>
  <si>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</si>
  <si>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</si>
  <si>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</si>
  <si>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</si>
  <si>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</si>
  <si>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</si>
  <si>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</si>
  <si>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</si>
  <si>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</si>
  <si>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</si>
  <si>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</si>
  <si>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</si>
  <si>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</si>
  <si>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</si>
  <si>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</si>
  <si>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</si>
  <si>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</si>
  <si>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</si>
  <si>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</si>
  <si>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</si>
  <si>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</si>
  <si>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</si>
  <si>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</si>
  <si>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</si>
  <si>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</si>
  <si>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</si>
  <si>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</si>
  <si>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</si>
  <si>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</si>
  <si>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</si>
  <si>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</si>
  <si>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</si>
  <si>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</si>
  <si>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</si>
  <si>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</si>
  <si>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</si>
  <si>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</si>
  <si>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</si>
  <si>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</si>
  <si>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</si>
  <si>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</si>
  <si>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</si>
  <si>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</si>
  <si>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</si>
  <si>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</si>
  <si>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</si>
  <si>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</si>
  <si>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</si>
  <si>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</si>
  <si>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</si>
  <si>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</si>
  <si>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</si>
  <si>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</si>
  <si>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</si>
  <si>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</si>
  <si>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</si>
  <si>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</si>
  <si>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</si>
  <si>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</si>
  <si>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</si>
  <si>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</si>
  <si>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</si>
  <si>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</si>
  <si>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</si>
  <si>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</si>
  <si>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</si>
  <si>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</si>
  <si>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</si>
  <si>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</si>
  <si>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</si>
  <si>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</si>
  <si>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</si>
  <si>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</si>
  <si>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</si>
  <si>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</si>
  <si>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</si>
  <si>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</si>
  <si>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</si>
  <si>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</si>
  <si>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</si>
  <si>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</si>
  <si>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</si>
  <si>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</si>
  <si>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</si>
  <si>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</si>
  <si>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</si>
  <si>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</si>
  <si>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</si>
  <si>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</si>
  <si>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</si>
  <si>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</si>
  <si>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</si>
  <si>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</si>
  <si>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</si>
  <si>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</si>
  <si>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</si>
  <si>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</si>
  <si>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</si>
  <si>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</si>
  <si>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</si>
  <si>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</si>
  <si>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</si>
  <si>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</si>
  <si>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</si>
  <si>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</si>
  <si>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</si>
  <si>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</si>
  <si>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</si>
  <si>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</si>
  <si>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</si>
  <si>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</si>
  <si>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</si>
  <si>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</si>
  <si>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</si>
  <si>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</si>
  <si>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</si>
  <si>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</si>
  <si>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</si>
  <si>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</si>
  <si>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</si>
  <si>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</si>
  <si>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</si>
  <si>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</si>
  <si>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</si>
  <si>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</si>
  <si>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</si>
  <si>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</si>
  <si>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</si>
  <si>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</si>
  <si>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</si>
  <si>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</si>
  <si>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</si>
  <si>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</si>
  <si>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</si>
  <si>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</si>
  <si>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</si>
  <si>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</si>
  <si>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</si>
  <si>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</si>
  <si>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</si>
  <si>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</si>
  <si>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</si>
  <si>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</si>
  <si>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</si>
  <si>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</si>
  <si>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</si>
  <si>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</si>
  <si>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</si>
  <si>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</si>
  <si>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</si>
  <si>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</si>
  <si>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</si>
  <si>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</si>
  <si>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</si>
  <si>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</si>
  <si>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</si>
  <si>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</si>
  <si>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</si>
  <si>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</si>
  <si>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</si>
  <si>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</si>
  <si>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</si>
  <si>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</si>
  <si>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</si>
  <si>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</si>
  <si>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</si>
  <si>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</si>
  <si>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</si>
  <si>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</si>
  <si>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</si>
  <si>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</si>
  <si>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</si>
  <si>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</si>
  <si>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</si>
  <si>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</si>
  <si>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</si>
  <si>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</si>
  <si>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</si>
  <si>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</si>
  <si>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</si>
  <si>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</si>
  <si>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</si>
  <si>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</si>
  <si>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</si>
  <si>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</si>
  <si>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</si>
  <si>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</si>
  <si>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</si>
  <si>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</si>
  <si>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</si>
  <si>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</si>
  <si>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</si>
  <si>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</si>
  <si>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</si>
  <si>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</si>
  <si>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</si>
  <si>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</si>
  <si>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</si>
  <si>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</si>
  <si>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</si>
  <si>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</si>
  <si>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</si>
  <si>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</si>
  <si>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</si>
  <si>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</si>
  <si>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</si>
  <si>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</si>
  <si>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</si>
  <si>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</si>
  <si>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</si>
  <si>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</si>
  <si>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</si>
  <si>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</si>
  <si>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</si>
  <si>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</si>
  <si>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</si>
  <si>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</si>
  <si>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</si>
  <si>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</si>
  <si>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</si>
  <si>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</si>
  <si>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</si>
  <si>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</si>
  <si>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</si>
  <si>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</si>
  <si>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</si>
  <si>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</si>
  <si>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</si>
  <si>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</si>
  <si>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</si>
  <si>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</si>
  <si>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</si>
  <si>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</si>
  <si>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</si>
  <si>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</si>
  <si>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</si>
  <si>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</si>
  <si>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</si>
  <si>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</si>
  <si>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</si>
  <si>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</si>
  <si>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</si>
  <si>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</si>
  <si>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</si>
  <si>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</si>
  <si>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</si>
  <si>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</si>
  <si>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</si>
  <si>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</si>
  <si>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</si>
  <si>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</si>
  <si>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</si>
  <si>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</si>
  <si>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</si>
  <si>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</si>
  <si>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</si>
  <si>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</si>
  <si>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</si>
  <si>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</si>
  <si>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</si>
  <si>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</si>
  <si>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</si>
  <si>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</si>
  <si>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</si>
  <si>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</si>
  <si>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</si>
  <si>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</si>
  <si>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</si>
  <si>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</si>
  <si>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</si>
  <si>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</si>
  <si>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</si>
  <si>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</si>
  <si>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</si>
  <si>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</si>
  <si>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</si>
  <si>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</si>
  <si>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</si>
  <si>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</si>
  <si>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</si>
  <si>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</si>
  <si>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</si>
  <si>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</si>
  <si>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</si>
  <si>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</si>
  <si>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</si>
  <si>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</si>
  <si>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</si>
  <si>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</si>
  <si>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</si>
  <si>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</si>
  <si>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</si>
  <si>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</si>
  <si>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</si>
  <si>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</si>
  <si>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</si>
  <si>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</si>
  <si>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</si>
  <si>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</si>
  <si>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</si>
  <si>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</si>
  <si>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</si>
  <si>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</si>
  <si>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</si>
  <si>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</si>
  <si>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</si>
  <si>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</si>
  <si>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</si>
  <si>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</si>
  <si>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</si>
  <si>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</si>
  <si>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</si>
  <si>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</si>
  <si>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</si>
  <si>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</si>
  <si>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</si>
  <si>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</si>
  <si>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</si>
  <si>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</si>
  <si>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</si>
  <si>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</si>
  <si>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</si>
  <si>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</si>
  <si>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</si>
  <si>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</si>
  <si>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</si>
  <si>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</si>
  <si>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</si>
  <si>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</si>
  <si>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</si>
  <si>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</si>
  <si>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</si>
  <si>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</si>
  <si>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</si>
  <si>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</si>
  <si>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</si>
  <si>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</si>
  <si>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</si>
  <si>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</si>
  <si>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</si>
  <si>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</si>
  <si>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</si>
  <si>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</si>
  <si>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</si>
  <si>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</si>
  <si>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</si>
  <si>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</si>
  <si>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</si>
  <si>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</si>
  <si>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</si>
  <si>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</si>
  <si>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</si>
  <si>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</si>
  <si>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</si>
  <si>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</si>
  <si>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</si>
  <si>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</si>
  <si>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</si>
  <si>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</si>
  <si>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</si>
  <si>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</si>
  <si>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</si>
  <si>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</si>
  <si>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</si>
  <si>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</si>
  <si>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</si>
  <si>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</si>
  <si>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</si>
  <si>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</si>
  <si>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</si>
  <si>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</si>
  <si>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</si>
  <si>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</si>
  <si>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</si>
  <si>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</si>
  <si>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</si>
  <si>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</si>
  <si>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</si>
  <si>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</si>
  <si>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</si>
  <si>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</si>
  <si>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</si>
  <si>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</si>
  <si>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</si>
  <si>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</si>
  <si>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</si>
  <si>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</si>
  <si>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</si>
  <si>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</si>
  <si>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</si>
  <si>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</si>
  <si>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</si>
  <si>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</si>
  <si>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</si>
  <si>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</si>
  <si>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</si>
  <si>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</si>
  <si>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</si>
  <si>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</si>
  <si>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</si>
  <si>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</si>
  <si>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</si>
  <si>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</si>
  <si>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</si>
  <si>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</si>
  <si>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</si>
  <si>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</si>
  <si>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</si>
  <si>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</si>
  <si>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</si>
  <si>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</si>
  <si>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</si>
  <si>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</si>
  <si>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</si>
  <si>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</si>
  <si>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</si>
  <si>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</si>
  <si>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</si>
  <si>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</si>
  <si>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</si>
  <si>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</si>
  <si>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</si>
  <si>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</si>
  <si>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</si>
  <si>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</si>
  <si>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</si>
  <si>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</si>
  <si>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</si>
  <si>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</si>
  <si>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</si>
  <si>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</si>
  <si>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</si>
  <si>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</si>
  <si>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</si>
  <si>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</si>
  <si>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</si>
  <si>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</si>
  <si>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</si>
  <si>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</si>
  <si>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</si>
  <si>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</si>
  <si>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</si>
  <si>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</si>
  <si>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</si>
  <si>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</si>
  <si>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</si>
  <si>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</si>
  <si>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</si>
  <si>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</si>
  <si>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</si>
  <si>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</si>
  <si>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</si>
  <si>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</si>
  <si>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</si>
  <si>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</si>
  <si>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</si>
  <si>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</si>
  <si>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</si>
  <si>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</si>
  <si>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</si>
  <si>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</si>
  <si>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</si>
  <si>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</si>
  <si>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</si>
  <si>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</si>
  <si>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</si>
  <si>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</si>
  <si>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</si>
  <si>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</si>
  <si>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</si>
  <si>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</si>
  <si>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</si>
  <si>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</si>
  <si>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</si>
  <si>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</si>
  <si>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</si>
  <si>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</si>
  <si>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</si>
  <si>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</si>
  <si>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</si>
  <si>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</si>
  <si>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</si>
  <si>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</si>
  <si>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</si>
  <si>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</si>
  <si>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</si>
  <si>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</si>
  <si>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</si>
  <si>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</si>
  <si>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</si>
  <si>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</si>
  <si>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</si>
  <si>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</si>
  <si>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</si>
  <si>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</si>
  <si>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</si>
  <si>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</si>
  <si>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</si>
  <si>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</si>
  <si>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</si>
  <si>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</si>
  <si>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</si>
  <si>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</si>
  <si>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</si>
  <si>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</si>
  <si>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</si>
  <si>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</si>
  <si>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</si>
  <si>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</si>
  <si>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</si>
  <si>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</si>
  <si>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</si>
  <si>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</si>
  <si>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</si>
  <si>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</si>
  <si>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</si>
  <si>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</si>
  <si>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</si>
  <si>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</si>
  <si>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</si>
  <si>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</si>
  <si>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</si>
  <si>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</si>
  <si>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</si>
  <si>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</si>
  <si>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</si>
  <si>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</si>
  <si>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</si>
  <si>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</si>
  <si>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</si>
  <si>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</si>
  <si>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</si>
  <si>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</si>
  <si>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</si>
  <si>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</si>
  <si>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</si>
  <si>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</si>
  <si>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</si>
  <si>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</si>
  <si>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</si>
  <si>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</si>
  <si>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</si>
  <si>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</si>
  <si>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</si>
  <si>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</si>
  <si>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</si>
  <si>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</si>
  <si>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</si>
  <si>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</si>
  <si>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</si>
  <si>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</si>
  <si>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</si>
  <si>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</si>
  <si>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</si>
  <si>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</si>
  <si>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</si>
  <si>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</si>
  <si>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</si>
  <si>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</si>
  <si>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</si>
  <si>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</si>
  <si>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</si>
  <si>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</si>
  <si>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</si>
  <si>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</si>
  <si>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</si>
  <si>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</si>
  <si>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</si>
  <si>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</si>
  <si>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</si>
  <si>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</si>
  <si>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</si>
  <si>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</si>
  <si>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</si>
  <si>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</si>
  <si>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</si>
  <si>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</si>
  <si>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</si>
  <si>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</si>
  <si>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</si>
  <si>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</si>
  <si>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</si>
  <si>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</si>
  <si>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</si>
  <si>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</si>
  <si>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</si>
  <si>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</si>
  <si>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</si>
  <si>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</si>
  <si>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</si>
  <si>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</si>
  <si>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</si>
  <si>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</si>
  <si>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</si>
  <si>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</si>
  <si>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</si>
  <si>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</si>
  <si>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</si>
  <si>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</si>
  <si>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</si>
  <si>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</si>
  <si>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</si>
  <si>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</si>
  <si>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</si>
  <si>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</si>
  <si>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</si>
  <si>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</si>
  <si>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</si>
  <si>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</si>
  <si>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</si>
  <si>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</si>
  <si>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</si>
  <si>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</si>
  <si>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</si>
  <si>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</si>
  <si>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</si>
  <si>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</si>
  <si>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</si>
  <si>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</si>
  <si>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</si>
  <si>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</si>
  <si>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</si>
  <si>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</si>
  <si>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</si>
  <si>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</si>
  <si>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</si>
  <si>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</si>
  <si>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</si>
  <si>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</si>
  <si>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</si>
  <si>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</si>
  <si>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</si>
  <si>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</si>
  <si>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</si>
  <si>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</si>
  <si>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</si>
  <si>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</si>
  <si>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</si>
  <si>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</si>
  <si>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</si>
  <si>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</si>
  <si>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</si>
  <si>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</si>
  <si>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</si>
  <si>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</si>
  <si>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</si>
  <si>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</si>
  <si>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</si>
  <si>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</si>
  <si>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</si>
  <si>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</si>
  <si>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</si>
  <si>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</si>
  <si>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</si>
  <si>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</si>
  <si>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</si>
  <si>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</si>
  <si>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</si>
  <si>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</si>
  <si>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</si>
  <si>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</si>
  <si>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</si>
  <si>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</si>
  <si>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</si>
  <si>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</si>
  <si>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</si>
  <si>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</si>
  <si>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</si>
  <si>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</si>
  <si>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</si>
  <si>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</si>
  <si>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</si>
  <si>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</si>
  <si>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</si>
  <si>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</si>
  <si>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</si>
  <si>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</si>
  <si>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</si>
  <si>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</si>
  <si>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</si>
  <si>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</si>
  <si>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</si>
  <si>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</si>
  <si>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</si>
  <si>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</si>
  <si>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</si>
  <si>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</si>
  <si>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</si>
  <si>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</si>
  <si>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</si>
  <si>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</si>
  <si>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</si>
  <si>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</si>
  <si>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</si>
  <si>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</si>
  <si>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</si>
  <si>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</si>
  <si>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</si>
  <si>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</si>
  <si>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</si>
  <si>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</si>
  <si>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</si>
  <si>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</si>
  <si>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</si>
  <si>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</si>
  <si>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</si>
  <si>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</si>
  <si>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</si>
  <si>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</si>
  <si>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</si>
  <si>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</si>
  <si>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</si>
  <si>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</si>
  <si>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</si>
  <si>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</si>
  <si>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</si>
  <si>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</si>
  <si>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</si>
  <si>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</si>
  <si>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</si>
  <si>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</si>
  <si>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</si>
  <si>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</si>
  <si>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</si>
  <si>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</si>
  <si>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</si>
  <si>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</si>
  <si>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</si>
  <si>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</si>
  <si>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</si>
  <si>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</si>
  <si>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</si>
  <si>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</si>
  <si>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</si>
  <si>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</si>
  <si>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</si>
  <si>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</si>
  <si>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</si>
  <si>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</si>
  <si>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</si>
  <si>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</si>
  <si>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</si>
  <si>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</si>
  <si>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</si>
  <si>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</si>
  <si>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</si>
  <si>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</si>
  <si>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</si>
  <si>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</si>
  <si>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</si>
  <si>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</si>
  <si>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</si>
  <si>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</si>
  <si>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</si>
  <si>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</si>
  <si>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</si>
  <si>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</si>
  <si>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</si>
  <si>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</si>
  <si>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</si>
  <si>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</si>
  <si>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</si>
  <si>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</si>
  <si>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</si>
  <si>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</si>
  <si>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</si>
  <si>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</si>
  <si>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</si>
  <si>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</si>
  <si>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</si>
  <si>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</si>
  <si>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</si>
  <si>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</si>
  <si>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</si>
  <si>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</si>
  <si>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</si>
  <si>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</si>
  <si>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</si>
  <si>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</si>
  <si>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</si>
  <si>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</si>
  <si>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</si>
  <si>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</si>
  <si>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</si>
  <si>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</si>
  <si>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</si>
  <si>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</si>
  <si>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</si>
  <si>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</si>
  <si>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</si>
  <si>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</si>
  <si>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</si>
  <si>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</si>
  <si>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</si>
  <si>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</si>
  <si>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</si>
  <si>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</si>
  <si>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</si>
  <si>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</si>
  <si>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</si>
  <si>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</si>
  <si>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</si>
  <si>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</si>
  <si>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</si>
  <si>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</si>
  <si>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</si>
  <si>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</si>
  <si>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</si>
  <si>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</si>
  <si>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</si>
  <si>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</si>
  <si>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</si>
  <si>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</si>
  <si>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</si>
  <si>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</si>
  <si>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</si>
  <si>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</si>
  <si>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</si>
  <si>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</si>
  <si>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</si>
  <si>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</si>
  <si>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</si>
  <si>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</si>
  <si>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</si>
  <si>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</si>
  <si>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</si>
  <si>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</si>
  <si>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</si>
  <si>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</si>
  <si>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</si>
  <si>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</si>
  <si>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</si>
  <si>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</si>
  <si>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</si>
  <si>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</si>
  <si>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</si>
  <si>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</si>
  <si>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</si>
  <si>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</si>
  <si>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</si>
  <si>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</si>
  <si>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</si>
  <si>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</si>
  <si>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</si>
  <si>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</si>
  <si>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</si>
  <si>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</si>
  <si>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</si>
  <si>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</si>
  <si>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</si>
  <si>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</si>
  <si>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</si>
  <si>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</si>
  <si>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</si>
  <si>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</si>
  <si>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</si>
  <si>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</si>
  <si>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</si>
  <si>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</si>
  <si>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</si>
  <si>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</si>
  <si>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</si>
  <si>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</si>
  <si>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</si>
  <si>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</si>
  <si>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</si>
  <si>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</si>
  <si>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</si>
  <si>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</si>
  <si>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</si>
  <si>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</si>
  <si>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</si>
  <si>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</si>
  <si>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</si>
  <si>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</si>
  <si>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</si>
  <si>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</si>
  <si>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</si>
  <si>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</si>
  <si>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</si>
  <si>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</si>
  <si>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</si>
  <si>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</si>
  <si>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</si>
  <si>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</si>
  <si>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</si>
  <si>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</si>
  <si>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</si>
  <si>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</si>
  <si>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</si>
  <si>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</si>
  <si>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</si>
  <si>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</si>
  <si>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</si>
  <si>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</si>
  <si>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</si>
  <si>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</si>
  <si>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</si>
  <si>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</si>
  <si>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</si>
  <si>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</si>
  <si>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</si>
  <si>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</si>
  <si>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</si>
  <si>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</si>
  <si>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</si>
  <si>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</si>
  <si>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</si>
  <si>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</si>
  <si>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</si>
  <si>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</si>
  <si>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</si>
  <si>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</si>
  <si>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</si>
  <si>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</si>
  <si>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</si>
  <si>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</si>
  <si>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</si>
  <si>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</si>
  <si>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</si>
  <si>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</si>
  <si>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</si>
  <si>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</si>
  <si>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</si>
  <si>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</si>
  <si>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</si>
  <si>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</si>
  <si>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</si>
  <si>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</si>
  <si>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</si>
  <si>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</si>
  <si>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</si>
  <si>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</si>
  <si>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</si>
  <si>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</si>
  <si>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</si>
  <si>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</si>
  <si>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</si>
  <si>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</si>
  <si>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</si>
  <si>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</si>
  <si>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</si>
  <si>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</si>
  <si>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</si>
  <si>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</si>
  <si>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</si>
  <si>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</si>
  <si>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</si>
  <si>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</si>
  <si>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</si>
  <si>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</si>
  <si>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</si>
  <si>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</si>
  <si>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</si>
  <si>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</si>
  <si>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</si>
  <si>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</si>
  <si>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</si>
  <si>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</si>
  <si>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</si>
  <si>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</si>
  <si>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</si>
  <si>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</si>
  <si>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</si>
  <si>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</si>
  <si>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</si>
  <si>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</si>
  <si>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</si>
  <si>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</si>
  <si>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</si>
  <si>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</si>
  <si>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</si>
  <si>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</si>
  <si>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</si>
  <si>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</si>
  <si>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</si>
  <si>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</si>
  <si>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</si>
  <si>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</si>
  <si>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</si>
  <si>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</si>
  <si>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</si>
  <si>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</si>
  <si>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</si>
  <si>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</si>
  <si>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</si>
  <si>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</si>
  <si>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</si>
  <si>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</si>
  <si>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</si>
  <si>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</si>
  <si>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</si>
  <si>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</si>
  <si>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</si>
  <si>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</si>
  <si>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</si>
  <si>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</si>
  <si>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</si>
  <si>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</si>
  <si>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</si>
  <si>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</si>
  <si>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</si>
  <si>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</si>
  <si>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</si>
  <si>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</si>
  <si>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</si>
  <si>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</si>
  <si>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</si>
  <si>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</si>
  <si>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</si>
  <si>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</si>
  <si>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</si>
  <si>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</si>
  <si>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</si>
  <si>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</si>
  <si>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</si>
  <si>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</si>
  <si>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</si>
  <si>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</si>
  <si>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</si>
  <si>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</si>
  <si>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</si>
  <si>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</si>
  <si>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</si>
  <si>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</si>
  <si>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</si>
  <si>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</si>
  <si>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</si>
  <si>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</si>
  <si>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</si>
  <si>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</si>
  <si>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</si>
  <si>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</si>
  <si>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</si>
  <si>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</si>
  <si>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</si>
  <si>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</si>
  <si>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</si>
  <si>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</si>
  <si>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</si>
  <si>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</si>
  <si>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</si>
  <si>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</si>
  <si>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</si>
  <si>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</si>
  <si>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</si>
  <si>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</si>
  <si>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</si>
  <si>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</si>
  <si>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</si>
  <si>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</si>
  <si>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</si>
  <si>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</si>
  <si>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</si>
  <si>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</si>
  <si>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</si>
  <si>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</si>
  <si>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</si>
  <si>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</si>
  <si>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</si>
  <si>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</si>
  <si>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</si>
  <si>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</si>
  <si>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</si>
  <si>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</si>
  <si>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</si>
  <si>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</si>
  <si>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</si>
  <si>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</si>
  <si>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</si>
  <si>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</si>
  <si>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</si>
  <si>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</si>
  <si>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</si>
  <si>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</si>
  <si>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</si>
  <si>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</si>
  <si>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</si>
  <si>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</si>
  <si>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</si>
  <si>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</si>
  <si>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</si>
  <si>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</si>
  <si>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</si>
  <si>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</si>
  <si>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</si>
  <si>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</si>
  <si>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</si>
  <si>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</si>
  <si>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</si>
  <si>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</si>
  <si>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</si>
  <si>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</si>
  <si>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</si>
  <si>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</si>
  <si>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</si>
  <si>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</si>
  <si>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</si>
  <si>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</si>
  <si>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</si>
  <si>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</si>
  <si>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</si>
  <si>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</si>
  <si>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</si>
  <si>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</si>
  <si>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</si>
  <si>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</si>
  <si>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</si>
  <si>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</si>
  <si>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</si>
  <si>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</si>
  <si>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</si>
  <si>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</si>
  <si>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</si>
  <si>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</si>
  <si>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</si>
  <si>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</si>
  <si>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</si>
  <si>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</si>
  <si>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</si>
  <si>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</si>
  <si>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</si>
  <si>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</si>
  <si>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</si>
  <si>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</si>
  <si>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</si>
  <si>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</si>
  <si>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</si>
  <si>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</si>
  <si>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</si>
  <si>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</si>
  <si>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</si>
  <si>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</si>
  <si>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</si>
  <si>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</si>
  <si>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</si>
  <si>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</si>
  <si>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</si>
  <si>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</si>
  <si>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</si>
  <si>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</si>
  <si>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</si>
  <si>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</si>
  <si>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</si>
  <si>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</si>
  <si>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</si>
  <si>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</si>
  <si>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</si>
  <si>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</si>
  <si>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</si>
  <si>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</si>
  <si>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</si>
  <si>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</si>
  <si>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</si>
  <si>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</si>
  <si>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</si>
  <si>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</si>
  <si>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</si>
  <si>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</si>
  <si>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</si>
  <si>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</si>
  <si>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</si>
  <si>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</si>
  <si>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</si>
  <si>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</si>
  <si>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</si>
  <si>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</si>
  <si>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</si>
  <si>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</si>
  <si>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</si>
  <si>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</si>
  <si>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</si>
  <si>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</si>
  <si>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</si>
  <si>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</si>
  <si>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</si>
  <si>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</si>
  <si>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</si>
  <si>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</si>
  <si>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</si>
  <si>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</si>
  <si>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</si>
  <si>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</si>
  <si>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</si>
  <si>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</si>
  <si>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</si>
  <si>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</si>
  <si>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</si>
  <si>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</si>
  <si>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</si>
  <si>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</si>
  <si>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</si>
  <si>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</si>
  <si>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</si>
  <si>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</si>
  <si>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</si>
  <si>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</si>
  <si>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</si>
  <si>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</si>
  <si>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</si>
  <si>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</si>
  <si>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</si>
  <si>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</si>
  <si>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</si>
  <si>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</si>
  <si>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</si>
  <si>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</si>
  <si>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</si>
  <si>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</si>
  <si>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</si>
  <si>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</si>
  <si>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</si>
  <si>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</si>
  <si>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</si>
  <si>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</si>
  <si>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</si>
  <si>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</si>
  <si>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</si>
  <si>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</si>
  <si>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</si>
  <si>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</si>
  <si>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</si>
  <si>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</si>
  <si>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</si>
  <si>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</si>
  <si>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</si>
  <si>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</si>
  <si>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</si>
  <si>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</si>
  <si>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</si>
  <si>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</si>
  <si>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</si>
  <si>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</si>
  <si>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</si>
  <si>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</si>
  <si>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</si>
  <si>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</si>
  <si>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</si>
  <si>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</si>
  <si>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</si>
  <si>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</si>
  <si>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</si>
  <si>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</si>
  <si>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</si>
  <si>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</si>
  <si>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</si>
  <si>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</si>
  <si>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</si>
  <si>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</si>
  <si>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</si>
  <si>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</si>
  <si>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</si>
  <si>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</si>
  <si>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</si>
  <si>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</si>
  <si>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</si>
  <si>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</si>
  <si>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</si>
  <si>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</si>
  <si>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</si>
  <si>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</si>
  <si>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</si>
  <si>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</si>
  <si>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</si>
  <si>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</si>
  <si>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</si>
  <si>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</si>
  <si>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</si>
  <si>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</si>
  <si>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</si>
  <si>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</si>
  <si>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</si>
  <si>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</si>
  <si>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</si>
  <si>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</si>
  <si>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</si>
  <si>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</si>
  <si>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</si>
  <si>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</si>
  <si>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</si>
  <si>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</si>
  <si>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</si>
  <si>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</si>
  <si>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</si>
  <si>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</si>
  <si>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</si>
  <si>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</si>
  <si>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</si>
  <si>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</si>
  <si>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</si>
  <si>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</si>
  <si>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</si>
  <si>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</si>
  <si>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</si>
  <si>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</si>
  <si>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</si>
  <si>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</si>
  <si>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</si>
  <si>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</si>
  <si>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</si>
  <si>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</si>
  <si>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</si>
  <si>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</si>
  <si>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</si>
  <si>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</si>
  <si>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</si>
  <si>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FOLHA 06/19</t>
  </si>
  <si>
    <t>FUNDO FIXO 07/2019</t>
  </si>
  <si>
    <t>GUILHERME AUGUSTO BATISTA CARVALHO</t>
  </si>
  <si>
    <t xml:space="preserve">LWM INDUSTRIA E COM DE PLASTICOS LTDA </t>
  </si>
  <si>
    <t xml:space="preserve">MEZZA AMBIENTAL LTDA </t>
  </si>
  <si>
    <t xml:space="preserve">MOVEIS CARVALHO LTDA </t>
  </si>
  <si>
    <t xml:space="preserve">NASSER RODRIGUES TANNUS </t>
  </si>
  <si>
    <t xml:space="preserve">S &amp; M PACK COMERCIO VAREJISTA DE EMBALAGENS </t>
  </si>
  <si>
    <t>05.08</t>
  </si>
  <si>
    <t>06.08</t>
  </si>
  <si>
    <t>BEMIVAL DA COSTA</t>
  </si>
  <si>
    <t>BRUNA GONÇALVES FERREIRA</t>
  </si>
  <si>
    <t>CARTORIO</t>
  </si>
  <si>
    <t>INAJARA ALVES DE OLIVEIRA</t>
  </si>
  <si>
    <t>FOLHA 06/2019</t>
  </si>
  <si>
    <t>DESPESA EXECUTORA</t>
  </si>
  <si>
    <t>FGTS FL 06/2019</t>
  </si>
  <si>
    <t>FGTS FOLHA  06/2019</t>
  </si>
  <si>
    <t>IRRF RPA</t>
  </si>
  <si>
    <t>IRRF FOLHA RPA 06/2019</t>
  </si>
  <si>
    <t>MEDIAL BRASIL GESTÃO MEDICO HOSP LTDA</t>
  </si>
  <si>
    <t>CONTRA FOGO COM E EQUIP CONTRA INCÊNDIO</t>
  </si>
  <si>
    <t>IMED COM IMP E EXP DE PROD MEDICOS LTDA</t>
  </si>
  <si>
    <t>MACHADO &amp; MACHADO SUPRIMENTOS HOSPITALARES</t>
  </si>
  <si>
    <t>NOVA OPÇÃO HOSPITALAR COMERCIAL LTDA ME</t>
  </si>
  <si>
    <t>PLASTIKE COM DE MOVEIS EIRELI</t>
  </si>
  <si>
    <t>ASTUSTEC MEDICAL TECNOLOGY COM. E ASSIST. TECNICA</t>
  </si>
  <si>
    <t>LUCAS MENDES RIBEIRO</t>
  </si>
  <si>
    <t xml:space="preserve">JAIR MACHADO </t>
  </si>
  <si>
    <t>GPS FOLHA 06/2019</t>
  </si>
  <si>
    <t>NICOLINA M. DA SILVA &amp; CIA LTDA</t>
  </si>
  <si>
    <t xml:space="preserve">INAJARA ALVES DE OLIVEIRA </t>
  </si>
  <si>
    <t>PIS FOLHA 06/2019</t>
  </si>
  <si>
    <t>RENDIMENTOS 07/2019</t>
  </si>
  <si>
    <t>ACERTO FUNDO FIXO 07/2019</t>
  </si>
  <si>
    <t>DEspesas Bancárias</t>
  </si>
  <si>
    <t>IRRF FOLHA 06/2019</t>
  </si>
  <si>
    <t xml:space="preserve">MARLENE PERPETUA DA SILVA </t>
  </si>
  <si>
    <t xml:space="preserve">MENDES LOBO CONTRUCAO LTDA </t>
  </si>
  <si>
    <t xml:space="preserve">Seguro Predial </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</si>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</sst>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60">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4" fontId="52" fillId="0" borderId="18" xfId="0" applyNumberFormat="1" applyFont="1" applyBorder="1"/>
    <xf numFmtId="0" fontId="52" fillId="18" borderId="6" xfId="0" applyFont="1" applyFill="1" applyBorder="1" applyAlignment="1">
      <alignment horizontal="center"/>
    </xf>
    <xf numFmtId="0" fontId="51" fillId="0" borderId="0" xfId="14"/>
    <xf numFmtId="17" fontId="36" fillId="0" borderId="44" xfId="12" applyNumberFormat="1" applyFont="1" applyBorder="1" applyAlignment="1"/>
    <xf numFmtId="171" fontId="37" fillId="0" borderId="44"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5" xfId="12" applyNumberFormat="1" applyFont="1" applyBorder="1" applyAlignment="1"/>
    <xf numFmtId="171" fontId="37" fillId="0" borderId="45" xfId="12" applyNumberFormat="1" applyFont="1" applyBorder="1"/>
    <xf numFmtId="171" fontId="37" fillId="0" borderId="43" xfId="12" applyNumberFormat="1" applyFont="1" applyBorder="1"/>
    <xf numFmtId="17" fontId="36" fillId="0" borderId="45" xfId="0" applyNumberFormat="1" applyFont="1" applyBorder="1" applyAlignment="1"/>
    <xf numFmtId="171" fontId="37" fillId="0" borderId="45" xfId="0" applyNumberFormat="1" applyFont="1" applyBorder="1"/>
    <xf numFmtId="17" fontId="36" fillId="0" borderId="44" xfId="12" applyNumberFormat="1" applyFont="1" applyFill="1" applyBorder="1" applyAlignment="1"/>
    <xf numFmtId="171" fontId="37" fillId="0" borderId="44" xfId="12" applyNumberFormat="1" applyFont="1" applyFill="1" applyBorder="1"/>
    <xf numFmtId="17" fontId="36" fillId="0" borderId="44" xfId="0" applyNumberFormat="1" applyFont="1" applyFill="1" applyBorder="1" applyAlignment="1"/>
    <xf numFmtId="171" fontId="37" fillId="0" borderId="44" xfId="0" applyNumberFormat="1" applyFont="1" applyFill="1" applyBorder="1"/>
    <xf numFmtId="4" fontId="45" fillId="0" borderId="36" xfId="0" applyNumberFormat="1" applyFont="1" applyBorder="1"/>
    <xf numFmtId="171" fontId="37" fillId="0" borderId="46" xfId="12" applyNumberFormat="1" applyFont="1" applyBorder="1"/>
    <xf numFmtId="17" fontId="36" fillId="0" borderId="46" xfId="12" applyNumberFormat="1" applyFont="1" applyBorder="1" applyAlignment="1"/>
    <xf numFmtId="171" fontId="37" fillId="0" borderId="46" xfId="0" applyNumberFormat="1" applyFont="1" applyBorder="1"/>
    <xf numFmtId="17" fontId="36" fillId="0" borderId="47" xfId="12" applyNumberFormat="1" applyFont="1" applyBorder="1" applyAlignment="1"/>
    <xf numFmtId="171" fontId="36" fillId="0" borderId="35" xfId="12" applyNumberFormat="1" applyFont="1" applyBorder="1"/>
    <xf numFmtId="171" fontId="36" fillId="0" borderId="44" xfId="12" applyNumberFormat="1" applyFont="1" applyFill="1" applyBorder="1"/>
    <xf numFmtId="171" fontId="36" fillId="0" borderId="45" xfId="12" applyNumberFormat="1" applyFont="1" applyBorder="1"/>
    <xf numFmtId="171" fontId="36" fillId="0" borderId="44" xfId="12" applyNumberFormat="1" applyFont="1" applyBorder="1"/>
    <xf numFmtId="171" fontId="36" fillId="0" borderId="46" xfId="12" applyNumberFormat="1" applyFont="1" applyBorder="1"/>
    <xf numFmtId="171"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2"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1" fontId="37" fillId="19" borderId="35" xfId="12" applyNumberFormat="1" applyFont="1" applyFill="1" applyBorder="1"/>
    <xf numFmtId="171"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1" fontId="36" fillId="19" borderId="35" xfId="12" applyNumberFormat="1" applyFont="1" applyFill="1" applyBorder="1"/>
    <xf numFmtId="4" fontId="45" fillId="0" borderId="16" xfId="0" applyNumberFormat="1" applyFont="1" applyFill="1" applyBorder="1"/>
    <xf numFmtId="171" fontId="37" fillId="21" borderId="35" xfId="12" applyNumberFormat="1" applyFont="1" applyFill="1" applyBorder="1"/>
    <xf numFmtId="171" fontId="37" fillId="0" borderId="35" xfId="12" applyNumberFormat="1" applyFont="1" applyFill="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12" xfId="0" applyNumberFormat="1" applyFont="1" applyBorder="1" applyAlignment="1">
      <alignment horizontal="center" vertical="center"/>
    </xf>
    <xf numFmtId="0" fontId="45" fillId="0" borderId="0" xfId="0" applyFont="1" applyAlignment="1">
      <alignment horizontal="center" vertical="center"/>
    </xf>
    <xf numFmtId="0" fontId="44" fillId="6" borderId="11" xfId="0" applyFont="1" applyFill="1" applyBorder="1" applyAlignment="1">
      <alignment horizontal="center" vertical="center" wrapText="1"/>
    </xf>
    <xf numFmtId="4" fontId="34" fillId="0" borderId="12" xfId="0" applyNumberFormat="1" applyFont="1" applyBorder="1" applyAlignment="1">
      <alignment horizontal="center"/>
    </xf>
    <xf numFmtId="0" fontId="45" fillId="0" borderId="12" xfId="0" applyFont="1" applyBorder="1" applyAlignment="1">
      <alignment horizontal="center" vertical="center" wrapText="1"/>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13"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33" t="s">
        <v>0</v>
      </c>
      <c r="B1" s="333"/>
      <c r="C1" s="333"/>
      <c r="D1" s="333"/>
      <c r="E1" s="333"/>
      <c r="F1" s="333"/>
      <c r="G1" s="333"/>
      <c r="H1" s="333"/>
      <c r="I1" s="333"/>
      <c r="J1" s="333"/>
      <c r="K1" s="333"/>
      <c r="L1" s="333"/>
      <c r="M1" s="309"/>
    </row>
    <row r="2" spans="1:15" ht="15" customHeight="1" x14ac:dyDescent="0.3">
      <c r="A2" s="334" t="s">
        <v>1</v>
      </c>
      <c r="B2" s="334"/>
      <c r="C2" s="334"/>
      <c r="D2" s="334"/>
      <c r="E2" s="334"/>
      <c r="F2" s="334"/>
      <c r="G2" s="334"/>
      <c r="H2" s="334"/>
      <c r="I2" s="334"/>
      <c r="J2" s="334"/>
      <c r="K2" s="334"/>
      <c r="L2" s="334"/>
      <c r="M2" s="309"/>
    </row>
    <row r="3" spans="1:15" ht="15.75" customHeight="1" thickBot="1" x14ac:dyDescent="0.35">
      <c r="A3" s="335" t="s">
        <v>2</v>
      </c>
      <c r="B3" s="335"/>
      <c r="C3" s="335"/>
      <c r="D3" s="335"/>
      <c r="E3" s="335"/>
      <c r="F3" s="335"/>
      <c r="G3" s="335"/>
      <c r="H3" s="335"/>
      <c r="I3" s="335"/>
      <c r="J3" s="335"/>
      <c r="K3" s="335"/>
      <c r="L3" s="335"/>
      <c r="M3" s="310"/>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11"/>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12">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12">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19661272.460000005</v>
      </c>
      <c r="H7" s="27">
        <f t="shared" ca="1" si="2"/>
        <v>0</v>
      </c>
      <c r="I7" s="27">
        <f t="shared" ca="1" si="2"/>
        <v>0</v>
      </c>
      <c r="J7" s="28">
        <f ca="1">E7/D7</f>
        <v>1.6690832894057892</v>
      </c>
      <c r="K7" s="27">
        <f t="shared" ca="1" si="1"/>
        <v>18895313.170000002</v>
      </c>
      <c r="L7" s="28">
        <f t="shared" ca="1" si="0"/>
        <v>0.71937935533316666</v>
      </c>
      <c r="M7" s="312">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08">
        <f ca="1">K8/E8</f>
        <v>0.71937935533316666</v>
      </c>
      <c r="M8" s="312">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-45477.909999999996</v>
      </c>
      <c r="H9" s="27">
        <f t="shared" ca="1" si="3"/>
        <v>0</v>
      </c>
      <c r="I9" s="27">
        <f t="shared" ca="1" si="3"/>
        <v>0</v>
      </c>
      <c r="J9" s="28">
        <f ca="1">E9/D9</f>
        <v>41.965826012164406</v>
      </c>
      <c r="K9" s="27">
        <f t="shared" ca="1" si="1"/>
        <v>-1008295.4</v>
      </c>
      <c r="L9" s="28">
        <f t="shared" ref="L9:L17" ca="1" si="4">K9/E9</f>
        <v>0.87863472837950485</v>
      </c>
      <c r="M9" s="312">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-11475853.479999999</v>
      </c>
      <c r="H10" s="27">
        <f t="shared" ca="1" si="5"/>
        <v>0</v>
      </c>
      <c r="I10" s="27">
        <f t="shared" ca="1" si="5"/>
        <v>0</v>
      </c>
      <c r="J10" s="28">
        <f t="shared" ref="J10:J16" ca="1" si="6">E10/D10</f>
        <v>1.1222658098981078</v>
      </c>
      <c r="K10" s="27">
        <f t="shared" ca="1" si="1"/>
        <v>-16023975.549999999</v>
      </c>
      <c r="L10" s="28">
        <f t="shared" ca="1" si="4"/>
        <v>2.0519454772668291</v>
      </c>
      <c r="M10" s="312">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-134463.70000000001</v>
      </c>
      <c r="H11" s="35">
        <f t="shared" ca="1" si="7"/>
        <v>0</v>
      </c>
      <c r="I11" s="35">
        <f t="shared" ca="1" si="7"/>
        <v>0</v>
      </c>
      <c r="J11" s="28">
        <f t="shared" ca="1" si="6"/>
        <v>0.4541264201388675</v>
      </c>
      <c r="K11" s="35">
        <f t="shared" ca="1" si="1"/>
        <v>-585008.22000000009</v>
      </c>
      <c r="L11" s="36">
        <f t="shared" ca="1" si="4"/>
        <v>2.1372699124265049</v>
      </c>
      <c r="M11" s="312">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-4329761.2299999995</v>
      </c>
      <c r="H12" s="27">
        <f t="shared" ca="1" si="8"/>
        <v>0</v>
      </c>
      <c r="I12" s="27">
        <f t="shared" ca="1" si="8"/>
        <v>0</v>
      </c>
      <c r="J12" s="28">
        <f t="shared" ca="1" si="6"/>
        <v>1.2973802151269926</v>
      </c>
      <c r="K12" s="27">
        <f t="shared" ca="1" si="1"/>
        <v>-7468233.3529999973</v>
      </c>
      <c r="L12" s="28">
        <f t="shared" ca="1" si="4"/>
        <v>1.034399694949715</v>
      </c>
      <c r="M12" s="312">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-705918.45</v>
      </c>
      <c r="H13" s="27">
        <f t="shared" ca="1" si="9"/>
        <v>0</v>
      </c>
      <c r="I13" s="27">
        <f t="shared" ca="1" si="9"/>
        <v>0</v>
      </c>
      <c r="J13" s="28">
        <f t="shared" ca="1" si="6"/>
        <v>0.95500992336437829</v>
      </c>
      <c r="K13" s="27">
        <f t="shared" ca="1" si="1"/>
        <v>-1199994.4500000002</v>
      </c>
      <c r="L13" s="28">
        <f t="shared" ca="1" si="4"/>
        <v>1.0757961703953549</v>
      </c>
      <c r="M13" s="312">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-30351.399999999998</v>
      </c>
      <c r="H14" s="27">
        <f t="shared" ca="1" si="10"/>
        <v>0</v>
      </c>
      <c r="I14" s="27">
        <f t="shared" ca="1" si="10"/>
        <v>0</v>
      </c>
      <c r="J14" s="28">
        <f t="shared" ca="1" si="6"/>
        <v>2.3452389087987218</v>
      </c>
      <c r="K14" s="27">
        <f t="shared" ca="1" si="1"/>
        <v>-36862.92</v>
      </c>
      <c r="L14" s="28">
        <f t="shared" ca="1" si="4"/>
        <v>0.66718454136777561</v>
      </c>
      <c r="M14" s="312">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-1508510.5787777689</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12">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-18230336.748777766</v>
      </c>
      <c r="H16" s="31" t="e">
        <f t="shared" ca="1" si="11"/>
        <v>#REF!</v>
      </c>
      <c r="I16" s="31" t="e">
        <f t="shared" ca="1" si="11"/>
        <v>#REF!</v>
      </c>
      <c r="J16" s="192">
        <f t="shared" ca="1" si="6"/>
        <v>1.2514553551995626</v>
      </c>
      <c r="K16" s="31">
        <f ca="1">SUM(K9:K15)</f>
        <v>-27780270.468290213</v>
      </c>
      <c r="L16" s="192">
        <f t="shared" ca="1" si="4"/>
        <v>1.499733821880143</v>
      </c>
      <c r="M16" s="312">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-18230336.748777766</v>
      </c>
      <c r="H17" s="38" t="e">
        <f t="shared" ca="1" si="12"/>
        <v>#REF!</v>
      </c>
      <c r="I17" s="38" t="e">
        <f t="shared" ca="1" si="12"/>
        <v>#REF!</v>
      </c>
      <c r="J17" s="39">
        <f ca="1">E17/D17</f>
        <v>8.2780868783327914</v>
      </c>
      <c r="K17" s="38">
        <f ca="1">K8+K16</f>
        <v>-8884957.2982902117</v>
      </c>
      <c r="L17" s="39">
        <f t="shared" ca="1" si="4"/>
        <v>-1.1475322237463808</v>
      </c>
      <c r="M17" s="312">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31" t="s">
        <v>21</v>
      </c>
      <c r="B20" s="331"/>
      <c r="C20" s="331"/>
      <c r="D20" s="331"/>
      <c r="E20" s="331"/>
      <c r="F20" s="331"/>
      <c r="G20" s="331"/>
      <c r="H20" s="331"/>
      <c r="I20" s="331"/>
      <c r="J20" s="331"/>
      <c r="K20" s="331"/>
      <c r="L20" s="331"/>
    </row>
    <row r="21" spans="1:15" x14ac:dyDescent="0.3">
      <c r="A21" s="331" t="s">
        <v>22</v>
      </c>
      <c r="B21" s="331"/>
      <c r="C21" s="331"/>
      <c r="D21" s="331"/>
      <c r="E21" s="331"/>
      <c r="F21" s="331"/>
      <c r="G21" s="331"/>
      <c r="H21" s="331"/>
      <c r="I21" s="331"/>
      <c r="J21" s="331"/>
      <c r="K21" s="331"/>
      <c r="L21" s="331"/>
    </row>
    <row r="22" spans="1:15" x14ac:dyDescent="0.3">
      <c r="A22" s="330" t="s">
        <v>23</v>
      </c>
      <c r="B22" s="330"/>
      <c r="C22" s="330"/>
      <c r="D22" s="330"/>
      <c r="E22" s="330"/>
      <c r="F22" s="257"/>
      <c r="G22" s="257"/>
      <c r="H22" s="257"/>
      <c r="I22" s="257"/>
      <c r="J22" s="43"/>
      <c r="K22" s="43"/>
      <c r="L22" s="43"/>
    </row>
    <row r="23" spans="1:15" ht="12.75" customHeight="1" x14ac:dyDescent="0.3">
      <c r="A23" s="332" t="s">
        <v>24</v>
      </c>
      <c r="B23" s="332"/>
      <c r="C23" s="332"/>
      <c r="D23" s="332"/>
      <c r="E23" s="332"/>
      <c r="F23" s="258"/>
      <c r="G23" s="258"/>
      <c r="H23" s="258"/>
      <c r="I23" s="258"/>
      <c r="J23" s="43"/>
      <c r="K23" s="43"/>
      <c r="L23" s="43"/>
    </row>
    <row r="24" spans="1:15" x14ac:dyDescent="0.3">
      <c r="A24" s="332"/>
      <c r="B24" s="332"/>
      <c r="C24" s="332"/>
      <c r="D24" s="332"/>
      <c r="E24" s="332"/>
      <c r="F24" s="258"/>
      <c r="G24" s="258"/>
      <c r="H24" s="258"/>
      <c r="I24" s="258"/>
      <c r="J24" s="43"/>
      <c r="K24" s="43"/>
      <c r="L24" s="43"/>
    </row>
    <row r="25" spans="1:15" x14ac:dyDescent="0.3">
      <c r="A25" s="332"/>
      <c r="B25" s="332"/>
      <c r="C25" s="332"/>
      <c r="D25" s="332"/>
      <c r="E25" s="332"/>
      <c r="F25" s="258"/>
      <c r="G25" s="258"/>
      <c r="H25" s="258"/>
      <c r="I25" s="258"/>
      <c r="J25" s="43"/>
      <c r="K25" s="43"/>
      <c r="L25" s="43"/>
    </row>
    <row r="26" spans="1:15" x14ac:dyDescent="0.3">
      <c r="A26" s="332"/>
      <c r="B26" s="332"/>
      <c r="C26" s="332"/>
      <c r="D26" s="332"/>
      <c r="E26" s="332"/>
      <c r="F26" s="258"/>
      <c r="G26" s="258"/>
      <c r="H26" s="258"/>
      <c r="I26" s="258"/>
      <c r="J26" s="43"/>
      <c r="K26" s="43"/>
      <c r="L26" s="43"/>
    </row>
    <row r="27" spans="1:15" x14ac:dyDescent="0.3">
      <c r="A27" s="332"/>
      <c r="B27" s="332"/>
      <c r="C27" s="332"/>
      <c r="D27" s="332"/>
      <c r="E27" s="332"/>
      <c r="F27" s="258"/>
      <c r="G27" s="258"/>
      <c r="H27" s="258"/>
      <c r="I27" s="258"/>
      <c r="J27" s="43"/>
      <c r="K27" s="43"/>
      <c r="L27" s="43"/>
    </row>
    <row r="28" spans="1:15" x14ac:dyDescent="0.3">
      <c r="A28" s="332"/>
      <c r="B28" s="332"/>
      <c r="C28" s="332"/>
      <c r="D28" s="332"/>
      <c r="E28" s="332"/>
      <c r="F28" s="258"/>
      <c r="G28" s="258"/>
      <c r="H28" s="258"/>
      <c r="I28" s="258"/>
      <c r="J28" s="43"/>
      <c r="K28" s="43"/>
      <c r="L28" s="43"/>
    </row>
    <row r="29" spans="1:15" s="20" customFormat="1" ht="13.2" x14ac:dyDescent="0.25">
      <c r="A29" s="21"/>
      <c r="B29" s="22"/>
      <c r="M29" s="313"/>
    </row>
    <row r="30" spans="1:15" s="20" customFormat="1" ht="13.2" x14ac:dyDescent="0.25">
      <c r="A30" s="21"/>
      <c r="B30" s="22"/>
      <c r="M30" s="313"/>
    </row>
    <row r="31" spans="1:15" s="20" customFormat="1" ht="13.2" x14ac:dyDescent="0.25">
      <c r="A31" s="21"/>
      <c r="B31" s="22"/>
      <c r="M31" s="313"/>
    </row>
    <row r="32" spans="1:15" s="20" customFormat="1" ht="13.2" x14ac:dyDescent="0.25">
      <c r="A32" s="21"/>
      <c r="B32" s="22"/>
      <c r="M32" s="313"/>
    </row>
    <row r="33" spans="1:13" s="20" customFormat="1" ht="13.2" x14ac:dyDescent="0.25">
      <c r="A33" s="21"/>
      <c r="B33" s="22"/>
      <c r="M33" s="313"/>
    </row>
    <row r="34" spans="1:13" s="20" customFormat="1" ht="13.2" x14ac:dyDescent="0.25">
      <c r="A34" s="21"/>
      <c r="B34" s="22"/>
      <c r="M34" s="313"/>
    </row>
    <row r="35" spans="1:13" s="20" customFormat="1" ht="13.2" x14ac:dyDescent="0.25">
      <c r="A35" s="21"/>
      <c r="B35" s="22"/>
      <c r="M35" s="313"/>
    </row>
    <row r="36" spans="1:13" s="20" customFormat="1" ht="13.2" x14ac:dyDescent="0.25">
      <c r="A36" s="21"/>
      <c r="B36" s="22"/>
      <c r="M36" s="313"/>
    </row>
    <row r="37" spans="1:13" s="20" customFormat="1" ht="13.2" x14ac:dyDescent="0.25">
      <c r="A37" s="21"/>
      <c r="B37" s="22"/>
      <c r="M37" s="313"/>
    </row>
    <row r="38" spans="1:13" s="20" customFormat="1" ht="13.2" x14ac:dyDescent="0.25">
      <c r="A38" s="21"/>
      <c r="B38" s="22"/>
      <c r="M38" s="313"/>
    </row>
    <row r="39" spans="1:13" s="20" customFormat="1" ht="13.2" x14ac:dyDescent="0.25">
      <c r="A39" s="21"/>
      <c r="B39" s="22"/>
      <c r="M39" s="313"/>
    </row>
    <row r="40" spans="1:13" s="20" customFormat="1" ht="13.2" x14ac:dyDescent="0.25">
      <c r="A40" s="21"/>
      <c r="B40" s="22"/>
      <c r="M40" s="313"/>
    </row>
    <row r="41" spans="1:13" s="20" customFormat="1" ht="13.2" x14ac:dyDescent="0.25">
      <c r="A41" s="21"/>
      <c r="B41" s="22"/>
      <c r="M41" s="313"/>
    </row>
    <row r="42" spans="1:13" s="20" customFormat="1" ht="13.2" x14ac:dyDescent="0.25">
      <c r="A42" s="21"/>
      <c r="B42" s="22"/>
      <c r="M42" s="313"/>
    </row>
    <row r="43" spans="1:13" s="20" customFormat="1" ht="13.2" x14ac:dyDescent="0.25">
      <c r="A43" s="21"/>
      <c r="B43" s="22"/>
      <c r="M43" s="314"/>
    </row>
    <row r="44" spans="1:13" s="20" customFormat="1" ht="13.2" x14ac:dyDescent="0.25">
      <c r="A44" s="21"/>
      <c r="B44" s="22"/>
      <c r="M44" s="315"/>
    </row>
    <row r="45" spans="1:13" s="20" customFormat="1" ht="13.2" x14ac:dyDescent="0.25">
      <c r="A45" s="21"/>
      <c r="B45" s="22"/>
      <c r="M45" s="313"/>
    </row>
    <row r="46" spans="1:13" s="20" customFormat="1" ht="13.2" x14ac:dyDescent="0.25">
      <c r="A46" s="21"/>
      <c r="B46" s="22"/>
      <c r="M46" s="313"/>
    </row>
    <row r="47" spans="1:13" s="20" customFormat="1" ht="13.2" x14ac:dyDescent="0.25">
      <c r="A47" s="21"/>
      <c r="B47" s="22"/>
      <c r="M47" s="316"/>
    </row>
    <row r="48" spans="1:13" s="20" customFormat="1" ht="13.2" x14ac:dyDescent="0.25">
      <c r="A48" s="21"/>
      <c r="B48" s="22"/>
      <c r="M48" s="313"/>
    </row>
    <row r="49" spans="1:13" s="20" customFormat="1" ht="13.2" x14ac:dyDescent="0.25">
      <c r="A49" s="21"/>
      <c r="B49" s="22"/>
      <c r="M49" s="313"/>
    </row>
    <row r="50" spans="1:13" s="20" customFormat="1" ht="13.2" x14ac:dyDescent="0.25">
      <c r="A50" s="21"/>
      <c r="B50" s="22"/>
      <c r="M50" s="313"/>
    </row>
    <row r="51" spans="1:13" s="20" customFormat="1" ht="13.2" x14ac:dyDescent="0.25">
      <c r="A51" s="21"/>
      <c r="B51" s="22"/>
      <c r="M51" s="313"/>
    </row>
    <row r="52" spans="1:13" s="20" customFormat="1" ht="13.2" x14ac:dyDescent="0.25">
      <c r="A52" s="21"/>
      <c r="B52" s="22"/>
      <c r="M52" s="313"/>
    </row>
    <row r="53" spans="1:13" s="20" customFormat="1" ht="13.2" x14ac:dyDescent="0.25">
      <c r="A53" s="21"/>
      <c r="B53" s="22"/>
      <c r="M53" s="313"/>
    </row>
    <row r="63" spans="1:13" s="20" customFormat="1" ht="13.2" x14ac:dyDescent="0.25">
      <c r="A63" s="21"/>
      <c r="B63" s="22"/>
      <c r="M63" s="313"/>
    </row>
    <row r="64" spans="1:13" s="20" customFormat="1" ht="13.2" x14ac:dyDescent="0.25">
      <c r="A64" s="21"/>
      <c r="B64" s="22"/>
      <c r="M64" s="313"/>
    </row>
    <row r="65" spans="1:13" s="20" customFormat="1" ht="13.2" x14ac:dyDescent="0.25">
      <c r="A65" s="21"/>
      <c r="B65" s="22"/>
      <c r="M65" s="313"/>
    </row>
    <row r="66" spans="1:13" s="20" customFormat="1" ht="13.2" x14ac:dyDescent="0.25">
      <c r="A66" s="21"/>
      <c r="B66" s="22"/>
      <c r="M66" s="313"/>
    </row>
    <row r="67" spans="1:13" s="20" customFormat="1" ht="13.2" x14ac:dyDescent="0.25">
      <c r="A67" s="21"/>
      <c r="B67" s="22"/>
      <c r="M67" s="313"/>
    </row>
    <row r="68" spans="1:13" s="20" customFormat="1" ht="13.2" x14ac:dyDescent="0.25">
      <c r="A68" s="21"/>
      <c r="B68" s="22"/>
      <c r="M68" s="313"/>
    </row>
    <row r="69" spans="1:13" s="20" customFormat="1" ht="13.2" x14ac:dyDescent="0.25">
      <c r="A69" s="21"/>
      <c r="B69" s="22"/>
      <c r="M69" s="313"/>
    </row>
    <row r="70" spans="1:13" s="20" customFormat="1" ht="13.2" x14ac:dyDescent="0.25">
      <c r="A70" s="21"/>
      <c r="B70" s="22"/>
      <c r="M70" s="313"/>
    </row>
    <row r="71" spans="1:13" s="20" customFormat="1" ht="13.2" x14ac:dyDescent="0.25">
      <c r="A71" s="21"/>
      <c r="B71" s="22"/>
      <c r="M71" s="313"/>
    </row>
    <row r="72" spans="1:13" s="20" customFormat="1" ht="13.2" x14ac:dyDescent="0.25">
      <c r="A72" s="21"/>
      <c r="B72" s="22"/>
      <c r="M72" s="313"/>
    </row>
    <row r="88" spans="1:13" ht="23.25" customHeight="1" x14ac:dyDescent="0.3"/>
    <row r="89" spans="1:13" s="20" customFormat="1" ht="13.2" x14ac:dyDescent="0.25">
      <c r="A89" s="331"/>
      <c r="B89" s="331"/>
      <c r="C89" s="331"/>
      <c r="D89" s="331"/>
      <c r="E89" s="331"/>
      <c r="F89" s="331"/>
      <c r="G89" s="331"/>
      <c r="H89" s="331"/>
      <c r="I89" s="331"/>
      <c r="J89" s="331"/>
      <c r="K89" s="331"/>
      <c r="L89" s="331"/>
      <c r="M89" s="313"/>
    </row>
    <row r="90" spans="1:13" s="20" customFormat="1" ht="13.8" x14ac:dyDescent="0.25">
      <c r="A90" s="47"/>
      <c r="B90" s="47"/>
      <c r="C90" s="47"/>
      <c r="D90" s="47"/>
      <c r="E90" s="47"/>
      <c r="F90" s="47"/>
      <c r="G90" s="47"/>
      <c r="H90" s="47"/>
      <c r="I90" s="47"/>
      <c r="J90" s="47"/>
      <c r="M90" s="313"/>
    </row>
    <row r="91" spans="1:13" s="20" customFormat="1" ht="13.8" x14ac:dyDescent="0.25">
      <c r="A91" s="47"/>
      <c r="B91" s="47"/>
      <c r="C91" s="47"/>
      <c r="D91" s="47"/>
      <c r="E91" s="47"/>
      <c r="F91" s="47"/>
      <c r="G91" s="47"/>
      <c r="H91" s="47"/>
      <c r="I91" s="47"/>
      <c r="J91" s="47"/>
      <c r="M91" s="313"/>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A5" sqref="A5"/>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37" t="s">
        <v>37</v>
      </c>
      <c r="AP2" s="337"/>
      <c r="AQ2" s="337"/>
      <c r="AR2" s="337"/>
      <c r="BD2" s="337" t="str">
        <f>"Referência: Jan a Dez /"&amp;AU3</f>
        <v>Referência: Jan a Dez /2019</v>
      </c>
      <c r="BE2" s="337"/>
      <c r="BF2" s="337"/>
      <c r="BG2" s="337"/>
    </row>
    <row r="3" spans="2:61" ht="12.6" thickBot="1" x14ac:dyDescent="0.35">
      <c r="B3" s="346" t="s">
        <v>38</v>
      </c>
      <c r="C3" s="347">
        <v>2016</v>
      </c>
      <c r="D3" s="347"/>
      <c r="E3" s="347"/>
      <c r="F3" s="347"/>
      <c r="G3" s="347"/>
      <c r="H3" s="347"/>
      <c r="I3" s="347"/>
      <c r="J3" s="347"/>
      <c r="K3" s="347"/>
      <c r="L3" s="347"/>
      <c r="M3" s="347"/>
      <c r="N3" s="347"/>
      <c r="O3" s="347"/>
      <c r="P3" s="206"/>
      <c r="Q3" s="348">
        <v>2017</v>
      </c>
      <c r="R3" s="348"/>
      <c r="S3" s="348"/>
      <c r="T3" s="348"/>
      <c r="U3" s="348"/>
      <c r="V3" s="348"/>
      <c r="W3" s="348"/>
      <c r="X3" s="348"/>
      <c r="Y3" s="348"/>
      <c r="Z3" s="348"/>
      <c r="AA3" s="348"/>
      <c r="AB3" s="348"/>
      <c r="AC3" s="348"/>
      <c r="AD3" s="348"/>
      <c r="AE3" s="121"/>
      <c r="AF3" s="338">
        <v>2018</v>
      </c>
      <c r="AG3" s="338"/>
      <c r="AH3" s="338"/>
      <c r="AI3" s="338"/>
      <c r="AJ3" s="338"/>
      <c r="AK3" s="338"/>
      <c r="AL3" s="338"/>
      <c r="AM3" s="338"/>
      <c r="AN3" s="338"/>
      <c r="AO3" s="338"/>
      <c r="AP3" s="338"/>
      <c r="AQ3" s="338"/>
      <c r="AR3" s="338"/>
      <c r="AS3" s="338"/>
      <c r="AT3" s="121"/>
      <c r="AU3" s="338">
        <v>2019</v>
      </c>
      <c r="AV3" s="338"/>
      <c r="AW3" s="338"/>
      <c r="AX3" s="338"/>
      <c r="AY3" s="338"/>
      <c r="AZ3" s="338"/>
      <c r="BA3" s="338"/>
      <c r="BB3" s="338"/>
      <c r="BC3" s="338"/>
      <c r="BD3" s="338"/>
      <c r="BE3" s="338"/>
      <c r="BF3" s="338"/>
      <c r="BG3" s="338"/>
      <c r="BH3" s="338"/>
      <c r="BI3" s="121"/>
    </row>
    <row r="4" spans="2:61" ht="12.6" thickBot="1" x14ac:dyDescent="0.35">
      <c r="B4" s="346"/>
      <c r="C4" s="347"/>
      <c r="D4" s="347"/>
      <c r="E4" s="347"/>
      <c r="F4" s="347"/>
      <c r="G4" s="347"/>
      <c r="H4" s="347"/>
      <c r="I4" s="347"/>
      <c r="J4" s="347"/>
      <c r="K4" s="347"/>
      <c r="L4" s="347"/>
      <c r="M4" s="347"/>
      <c r="N4" s="347"/>
      <c r="O4" s="347"/>
      <c r="P4" s="206"/>
      <c r="Q4" s="348"/>
      <c r="R4" s="348"/>
      <c r="S4" s="348"/>
      <c r="T4" s="348"/>
      <c r="U4" s="348"/>
      <c r="V4" s="348"/>
      <c r="W4" s="348"/>
      <c r="X4" s="348"/>
      <c r="Y4" s="348"/>
      <c r="Z4" s="348"/>
      <c r="AA4" s="348"/>
      <c r="AB4" s="348"/>
      <c r="AC4" s="348"/>
      <c r="AD4" s="348"/>
      <c r="AE4" s="121"/>
      <c r="AF4" s="338"/>
      <c r="AG4" s="338"/>
      <c r="AH4" s="338"/>
      <c r="AI4" s="338"/>
      <c r="AJ4" s="338"/>
      <c r="AK4" s="338"/>
      <c r="AL4" s="338"/>
      <c r="AM4" s="338"/>
      <c r="AN4" s="338"/>
      <c r="AO4" s="338"/>
      <c r="AP4" s="338"/>
      <c r="AQ4" s="338"/>
      <c r="AR4" s="338"/>
      <c r="AS4" s="338"/>
      <c r="AT4" s="121"/>
      <c r="AU4" s="338"/>
      <c r="AV4" s="338"/>
      <c r="AW4" s="338"/>
      <c r="AX4" s="338"/>
      <c r="AY4" s="338"/>
      <c r="AZ4" s="338"/>
      <c r="BA4" s="338"/>
      <c r="BB4" s="338"/>
      <c r="BC4" s="338"/>
      <c r="BD4" s="338"/>
      <c r="BE4" s="338"/>
      <c r="BF4" s="338"/>
      <c r="BG4" s="338"/>
      <c r="BH4" s="338"/>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41"/>
      <c r="R7" s="342"/>
      <c r="S7" s="342"/>
      <c r="T7" s="342"/>
      <c r="U7" s="342"/>
      <c r="V7" s="342"/>
      <c r="W7" s="342"/>
      <c r="X7" s="342"/>
      <c r="Y7" s="342"/>
      <c r="Z7" s="342"/>
      <c r="AA7" s="342"/>
      <c r="AB7" s="342"/>
      <c r="AC7" s="342"/>
      <c r="AD7" s="343"/>
      <c r="AE7" s="130"/>
      <c r="AF7" s="339"/>
      <c r="AG7" s="339"/>
      <c r="AH7" s="339"/>
      <c r="AI7" s="339"/>
      <c r="AJ7" s="339"/>
      <c r="AK7" s="339"/>
      <c r="AL7" s="339"/>
      <c r="AM7" s="339"/>
      <c r="AN7" s="339"/>
      <c r="AO7" s="339"/>
      <c r="AP7" s="339"/>
      <c r="AQ7" s="339"/>
      <c r="AR7" s="339"/>
      <c r="AS7" s="339"/>
      <c r="AT7" s="130"/>
      <c r="AU7" s="339"/>
      <c r="AV7" s="339"/>
      <c r="AW7" s="339"/>
      <c r="AX7" s="339"/>
      <c r="AY7" s="339"/>
      <c r="AZ7" s="339"/>
      <c r="BA7" s="339"/>
      <c r="BB7" s="339"/>
      <c r="BC7" s="339"/>
      <c r="BD7" s="339"/>
      <c r="BE7" s="339"/>
      <c r="BF7" s="339"/>
      <c r="BG7" s="339"/>
      <c r="BH7" s="339"/>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295.56</v>
      </c>
      <c r="BB8" s="133">
        <f>'HEELJ - Saldos Bancários'!AV9</f>
        <v>0</v>
      </c>
      <c r="BC8" s="133">
        <f>'HEELJ - Saldos Bancários'!AW9</f>
        <v>0</v>
      </c>
      <c r="BD8" s="133">
        <f>'HEELJ - Saldos Bancários'!AX9</f>
        <v>0</v>
      </c>
      <c r="BE8" s="133">
        <f>'HEELJ - Saldos Bancários'!AY9</f>
        <v>0</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2344727.0299999998</v>
      </c>
      <c r="BB9" s="133">
        <f>'HEELJ - Saldos Bancários'!AV19</f>
        <v>0</v>
      </c>
      <c r="BC9" s="133">
        <f>'HEELJ - Saldos Bancários'!AW19</f>
        <v>0</v>
      </c>
      <c r="BD9" s="133">
        <f>'HEELJ - Saldos Bancários'!AX19</f>
        <v>0</v>
      </c>
      <c r="BE9" s="133">
        <f>'HEELJ - Saldos Bancários'!AY19</f>
        <v>0</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423460.42000000004</v>
      </c>
      <c r="AX14" s="136">
        <f t="shared" si="37"/>
        <v>76549.72</v>
      </c>
      <c r="AY14" s="136">
        <f t="shared" si="37"/>
        <v>1557828.25</v>
      </c>
      <c r="AZ14" s="136">
        <f t="shared" si="37"/>
        <v>1670735.04</v>
      </c>
      <c r="BA14" s="136">
        <f t="shared" si="37"/>
        <v>2345022.59</v>
      </c>
      <c r="BB14" s="136">
        <f t="shared" si="37"/>
        <v>0</v>
      </c>
      <c r="BC14" s="136">
        <f t="shared" si="37"/>
        <v>0</v>
      </c>
      <c r="BD14" s="136">
        <f t="shared" si="37"/>
        <v>0</v>
      </c>
      <c r="BE14" s="136">
        <f t="shared" si="37"/>
        <v>0</v>
      </c>
      <c r="BF14" s="136">
        <f t="shared" si="37"/>
        <v>0</v>
      </c>
      <c r="BG14" s="136">
        <f t="shared" si="37"/>
        <v>0</v>
      </c>
      <c r="BH14" s="139">
        <f t="shared" si="29"/>
        <v>0</v>
      </c>
      <c r="BI14" s="115"/>
    </row>
    <row r="15" spans="2:61" x14ac:dyDescent="0.3">
      <c r="B15" s="248"/>
      <c r="C15" s="344" t="s">
        <v>60</v>
      </c>
      <c r="D15" s="344"/>
      <c r="E15" s="344"/>
      <c r="F15" s="344"/>
      <c r="G15" s="344"/>
      <c r="H15" s="344"/>
      <c r="I15" s="344"/>
      <c r="J15" s="344"/>
      <c r="K15" s="344"/>
      <c r="L15" s="344"/>
      <c r="M15" s="344"/>
      <c r="N15" s="345"/>
      <c r="O15" s="238"/>
      <c r="P15" s="210"/>
      <c r="Q15" s="340" t="s">
        <v>60</v>
      </c>
      <c r="R15" s="340"/>
      <c r="S15" s="340"/>
      <c r="T15" s="340"/>
      <c r="U15" s="340"/>
      <c r="V15" s="340"/>
      <c r="W15" s="340"/>
      <c r="X15" s="340"/>
      <c r="Y15" s="340"/>
      <c r="Z15" s="340"/>
      <c r="AA15" s="340"/>
      <c r="AB15" s="340"/>
      <c r="AC15" s="340"/>
      <c r="AD15" s="340"/>
      <c r="AE15" s="137"/>
      <c r="AF15" s="340" t="s">
        <v>60</v>
      </c>
      <c r="AG15" s="340"/>
      <c r="AH15" s="340"/>
      <c r="AI15" s="340"/>
      <c r="AJ15" s="340"/>
      <c r="AK15" s="340"/>
      <c r="AL15" s="340"/>
      <c r="AM15" s="340"/>
      <c r="AN15" s="340"/>
      <c r="AO15" s="340"/>
      <c r="AP15" s="340"/>
      <c r="AQ15" s="340"/>
      <c r="AR15" s="340"/>
      <c r="AS15" s="340"/>
      <c r="AT15" s="137"/>
      <c r="AU15" s="340" t="s">
        <v>60</v>
      </c>
      <c r="AV15" s="340"/>
      <c r="AW15" s="340"/>
      <c r="AX15" s="340"/>
      <c r="AY15" s="340"/>
      <c r="AZ15" s="340"/>
      <c r="BA15" s="340"/>
      <c r="BB15" s="340"/>
      <c r="BC15" s="340"/>
      <c r="BD15" s="340"/>
      <c r="BE15" s="340"/>
      <c r="BF15" s="340"/>
      <c r="BG15" s="340"/>
      <c r="BH15" s="340"/>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2699991.62</v>
      </c>
      <c r="BB17" s="131">
        <f>SUMIFS('Conciliação Bancária 2016.17.18'!$J:$J,'Conciliação Bancária 2016.17.18'!$K:$K,'Base -Receita-Despesa'!$B17,'Conciliação Bancária 2016.17.18'!$D:$D,'Base -Receita-Despesa'!BB$5)</f>
        <v>0</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0</v>
      </c>
      <c r="BE17" s="131">
        <f>SUMIFS('Conciliação Bancária 2016.17.18'!$J:$J,'Conciliação Bancária 2016.17.18'!$K:$K,'Base -Receita-Despesa'!$B17,'Conciliação Bancária 2016.17.18'!$D:$D,'Base -Receita-Despesa'!BE$5)</f>
        <v>0</v>
      </c>
      <c r="BF17" s="131">
        <f>SUMIFS('Conciliação Bancária 2016.17.18'!$J:$J,'Conciliação Bancária 2016.17.18'!$K:$K,'Base -Receita-Despesa'!$B17,'Conciliação Bancária 2016.17.18'!$D:$D,'Base -Receita-Despesa'!BF$5)</f>
        <v>0</v>
      </c>
      <c r="BG17" s="134">
        <f t="shared" ref="BG17:BG22" si="43">SUM(AU17:BF17)</f>
        <v>19660440.710000005</v>
      </c>
      <c r="BH17" s="139">
        <f t="shared" ref="BH17:BH26" si="44">BG17/$AR$26</f>
        <v>1.0404929800906815</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261.44</v>
      </c>
      <c r="BB18" s="131">
        <f>SUMIFS('Conciliação Bancária 2016.17.18'!$J:$J,'Conciliação Bancária 2016.17.18'!$K:$K,'Base -Receita-Despesa'!$B18,'Conciliação Bancária 2016.17.18'!$D:$D,'Base -Receita-Despesa'!BB$5)</f>
        <v>0</v>
      </c>
      <c r="BC18" s="131">
        <f>SUMIFS('Conciliação Bancária 2016.17.18'!$J:$J,'Conciliação Bancária 2016.17.18'!$K:$K,'Base -Receita-Despesa'!$B18,'Conciliação Bancária 2016.17.18'!$D:$D,'Base -Receita-Despesa'!BC$5)</f>
        <v>0</v>
      </c>
      <c r="BD18" s="131">
        <f>SUMIFS('Conciliação Bancária 2016.17.18'!$J:$J,'Conciliação Bancária 2016.17.18'!$K:$K,'Base -Receita-Despesa'!$B18,'Conciliação Bancária 2016.17.18'!$D:$D,'Base -Receita-Despesa'!BD$5)</f>
        <v>0</v>
      </c>
      <c r="BE18" s="131">
        <f>SUMIFS('Conciliação Bancária 2016.17.18'!$J:$J,'Conciliação Bancária 2016.17.18'!$K:$K,'Base -Receita-Despesa'!$B18,'Conciliação Bancária 2016.17.18'!$D:$D,'Base -Receita-Despesa'!BE$5)</f>
        <v>0</v>
      </c>
      <c r="BF18" s="131">
        <f>SUMIFS('Conciliação Bancária 2016.17.18'!$J:$J,'Conciliação Bancária 2016.17.18'!$K:$K,'Base -Receita-Despesa'!$B18,'Conciliação Bancária 2016.17.18'!$D:$D,'Base -Receita-Despesa'!BF$5)</f>
        <v>0</v>
      </c>
      <c r="BG18" s="134">
        <f t="shared" si="43"/>
        <v>831.75</v>
      </c>
      <c r="BH18" s="139">
        <f t="shared" si="44"/>
        <v>4.4018852321567522E-5</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2438385.35</v>
      </c>
      <c r="AX23" s="141">
        <f t="shared" si="59"/>
        <v>2733636.59</v>
      </c>
      <c r="AY23" s="141">
        <f t="shared" si="59"/>
        <v>2973948.6700000004</v>
      </c>
      <c r="AZ23" s="141">
        <f t="shared" si="59"/>
        <v>4857226.08</v>
      </c>
      <c r="BA23" s="141">
        <f t="shared" si="59"/>
        <v>2700253.06</v>
      </c>
      <c r="BB23" s="141">
        <f t="shared" si="59"/>
        <v>0</v>
      </c>
      <c r="BC23" s="141">
        <f t="shared" si="59"/>
        <v>0</v>
      </c>
      <c r="BD23" s="141">
        <f t="shared" si="59"/>
        <v>0</v>
      </c>
      <c r="BE23" s="141">
        <f t="shared" si="59"/>
        <v>0</v>
      </c>
      <c r="BF23" s="141">
        <f t="shared" si="59"/>
        <v>0</v>
      </c>
      <c r="BG23" s="141">
        <f t="shared" si="59"/>
        <v>19661272.460000005</v>
      </c>
      <c r="BH23" s="139">
        <f t="shared" si="44"/>
        <v>1.0405369989430031</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2438385.35</v>
      </c>
      <c r="AX26" s="144">
        <f t="shared" si="64"/>
        <v>2733636.59</v>
      </c>
      <c r="AY26" s="144">
        <f t="shared" si="64"/>
        <v>2973948.6700000004</v>
      </c>
      <c r="AZ26" s="144">
        <f t="shared" si="64"/>
        <v>4857226.08</v>
      </c>
      <c r="BA26" s="145">
        <f t="shared" si="64"/>
        <v>2700253.06</v>
      </c>
      <c r="BB26" s="144">
        <f t="shared" si="64"/>
        <v>0</v>
      </c>
      <c r="BC26" s="144">
        <f t="shared" si="64"/>
        <v>0</v>
      </c>
      <c r="BD26" s="144">
        <f t="shared" si="64"/>
        <v>0</v>
      </c>
      <c r="BE26" s="144">
        <f t="shared" si="64"/>
        <v>0</v>
      </c>
      <c r="BF26" s="144">
        <f t="shared" si="64"/>
        <v>0</v>
      </c>
      <c r="BG26" s="134">
        <f t="shared" si="60"/>
        <v>19661272.459999997</v>
      </c>
      <c r="BH26" s="139">
        <f t="shared" si="44"/>
        <v>1.0405369989430027</v>
      </c>
      <c r="BI26" s="122"/>
    </row>
    <row r="27" spans="2:61" x14ac:dyDescent="0.3">
      <c r="B27" s="249"/>
      <c r="C27" s="349" t="s">
        <v>72</v>
      </c>
      <c r="D27" s="349"/>
      <c r="E27" s="349"/>
      <c r="F27" s="349"/>
      <c r="G27" s="349"/>
      <c r="H27" s="349"/>
      <c r="I27" s="349"/>
      <c r="J27" s="349"/>
      <c r="K27" s="349"/>
      <c r="L27" s="349"/>
      <c r="M27" s="349"/>
      <c r="N27" s="350"/>
      <c r="O27" s="253"/>
      <c r="Q27" s="336" t="s">
        <v>72</v>
      </c>
      <c r="R27" s="336"/>
      <c r="S27" s="336"/>
      <c r="T27" s="336"/>
      <c r="U27" s="336"/>
      <c r="V27" s="336"/>
      <c r="W27" s="336"/>
      <c r="X27" s="336"/>
      <c r="Y27" s="336"/>
      <c r="Z27" s="336"/>
      <c r="AA27" s="336"/>
      <c r="AB27" s="336"/>
      <c r="AC27" s="336"/>
      <c r="AD27" s="336"/>
      <c r="AE27" s="115"/>
      <c r="AF27" s="336" t="s">
        <v>72</v>
      </c>
      <c r="AG27" s="336"/>
      <c r="AH27" s="336"/>
      <c r="AI27" s="336"/>
      <c r="AJ27" s="336"/>
      <c r="AK27" s="336"/>
      <c r="AL27" s="336"/>
      <c r="AM27" s="336"/>
      <c r="AN27" s="336"/>
      <c r="AO27" s="336"/>
      <c r="AP27" s="336"/>
      <c r="AQ27" s="336"/>
      <c r="AR27" s="336"/>
      <c r="AS27" s="336"/>
      <c r="AT27" s="115"/>
      <c r="AU27" s="336" t="s">
        <v>72</v>
      </c>
      <c r="AV27" s="336"/>
      <c r="AW27" s="336"/>
      <c r="AX27" s="336"/>
      <c r="AY27" s="336"/>
      <c r="AZ27" s="336"/>
      <c r="BA27" s="336"/>
      <c r="BB27" s="336"/>
      <c r="BC27" s="336"/>
      <c r="BD27" s="336"/>
      <c r="BE27" s="336"/>
      <c r="BF27" s="336"/>
      <c r="BG27" s="336"/>
      <c r="BH27" s="336"/>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7078422.8800000008</v>
      </c>
      <c r="BB28" s="131">
        <f>SUMIFS('Conciliação Bancária 2016.17.18'!$J:$J,'Conciliação Bancária 2016.17.18'!$K:$K,'Base -Receita-Despesa'!$B28,'Conciliação Bancária 2016.17.18'!$D:$D,'Base -Receita-Despesa'!BB$5)</f>
        <v>0</v>
      </c>
      <c r="BC28" s="131">
        <f>SUMIFS('Conciliação Bancária 2016.17.18'!$J:$J,'Conciliação Bancária 2016.17.18'!$K:$K,'Base -Receita-Despesa'!$B28,'Conciliação Bancária 2016.17.18'!$D:$D,'Base -Receita-Despesa'!BC$5)</f>
        <v>0</v>
      </c>
      <c r="BD28" s="131">
        <f>SUMIFS('Conciliação Bancária 2016.17.18'!$J:$J,'Conciliação Bancária 2016.17.18'!$K:$K,'Base -Receita-Despesa'!$B28,'Conciliação Bancária 2016.17.18'!$D:$D,'Base -Receita-Despesa'!BD$5)</f>
        <v>0</v>
      </c>
      <c r="BE28" s="131">
        <f>SUMIFS('Conciliação Bancária 2016.17.18'!$J:$J,'Conciliação Bancária 2016.17.18'!$K:$K,'Base -Receita-Despesa'!$B28,'Conciliação Bancária 2016.17.18'!$D:$D,'Base -Receita-Despesa'!BE$5)</f>
        <v>0</v>
      </c>
      <c r="BF28" s="131">
        <f>SUMIFS('Conciliação Bancária 2016.17.18'!$J:$J,'Conciliação Bancária 2016.17.18'!$K:$K,'Base -Receita-Despesa'!$B28,'Conciliação Bancária 2016.17.18'!$D:$D,'Base -Receita-Despesa'!BF$5)</f>
        <v>0</v>
      </c>
      <c r="BG28" s="134">
        <f>SUM(AU28:BF28)</f>
        <v>15391177.290000001</v>
      </c>
      <c r="BH28" s="139">
        <f>BG28/$AR$31</f>
        <v>2.4834568583542826</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-6770445.6100000003</v>
      </c>
      <c r="BB29" s="131">
        <f>SUMIFS('Conciliação Bancária 2016.17.18'!$J:$J,'Conciliação Bancária 2016.17.18'!$K:$K,'Base -Receita-Despesa'!$B29,'Conciliação Bancária 2016.17.18'!$D:$D,'Base -Receita-Despesa'!BB$5)</f>
        <v>0</v>
      </c>
      <c r="BC29" s="131">
        <f>SUMIFS('Conciliação Bancária 2016.17.18'!$J:$J,'Conciliação Bancária 2016.17.18'!$K:$K,'Base -Receita-Despesa'!$B29,'Conciliação Bancária 2016.17.18'!$D:$D,'Base -Receita-Despesa'!BC$5)</f>
        <v>0</v>
      </c>
      <c r="BD29" s="131">
        <f>SUMIFS('Conciliação Bancária 2016.17.18'!$J:$J,'Conciliação Bancária 2016.17.18'!$K:$K,'Base -Receita-Despesa'!$B29,'Conciliação Bancária 2016.17.18'!$D:$D,'Base -Receita-Despesa'!BD$5)</f>
        <v>0</v>
      </c>
      <c r="BE29" s="131">
        <f>SUMIFS('Conciliação Bancária 2016.17.18'!$J:$J,'Conciliação Bancária 2016.17.18'!$K:$K,'Base -Receita-Despesa'!$B29,'Conciliação Bancária 2016.17.18'!$D:$D,'Base -Receita-Despesa'!BE$5)</f>
        <v>0</v>
      </c>
      <c r="BF29" s="131">
        <f>SUMIFS('Conciliação Bancária 2016.17.18'!$J:$J,'Conciliação Bancária 2016.17.18'!$K:$K,'Base -Receita-Despesa'!$B29,'Conciliação Bancária 2016.17.18'!$D:$D,'Base -Receita-Despesa'!BF$5)</f>
        <v>0</v>
      </c>
      <c r="BG29" s="134">
        <f>SUM(AU29:BF29)</f>
        <v>-17426149.68</v>
      </c>
      <c r="BH29" s="139">
        <f>BG29/$AR$31</f>
        <v>-2.8118116062260166</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346806.05</v>
      </c>
      <c r="AX31" s="141">
        <f t="shared" si="92"/>
        <v>-924300.4</v>
      </c>
      <c r="AY31" s="141">
        <f t="shared" si="92"/>
        <v>457931.83999999985</v>
      </c>
      <c r="AZ31" s="141">
        <f t="shared" si="92"/>
        <v>-1801379.9899999998</v>
      </c>
      <c r="BA31" s="141">
        <f t="shared" si="92"/>
        <v>307977.27000000048</v>
      </c>
      <c r="BB31" s="141">
        <f t="shared" si="92"/>
        <v>0</v>
      </c>
      <c r="BC31" s="141">
        <f t="shared" si="92"/>
        <v>0</v>
      </c>
      <c r="BD31" s="141">
        <f t="shared" si="92"/>
        <v>0</v>
      </c>
      <c r="BE31" s="141">
        <f t="shared" si="92"/>
        <v>0</v>
      </c>
      <c r="BF31" s="141">
        <f t="shared" si="92"/>
        <v>0</v>
      </c>
      <c r="BG31" s="141">
        <f t="shared" si="92"/>
        <v>-2034972.3899999987</v>
      </c>
      <c r="BH31" s="139">
        <f>BG31/$AR$31</f>
        <v>-0.32835474787173363</v>
      </c>
      <c r="BI31" s="122"/>
    </row>
    <row r="32" spans="2:61" x14ac:dyDescent="0.3">
      <c r="B32" s="246"/>
      <c r="C32" s="349" t="s">
        <v>77</v>
      </c>
      <c r="D32" s="349"/>
      <c r="E32" s="349"/>
      <c r="F32" s="349"/>
      <c r="G32" s="349"/>
      <c r="H32" s="349"/>
      <c r="I32" s="349"/>
      <c r="J32" s="349"/>
      <c r="K32" s="349"/>
      <c r="L32" s="349"/>
      <c r="M32" s="349"/>
      <c r="N32" s="350"/>
      <c r="O32" s="253"/>
      <c r="Q32" s="336" t="s">
        <v>77</v>
      </c>
      <c r="R32" s="336"/>
      <c r="S32" s="336"/>
      <c r="T32" s="336"/>
      <c r="U32" s="336"/>
      <c r="V32" s="336"/>
      <c r="W32" s="336"/>
      <c r="X32" s="336"/>
      <c r="Y32" s="336"/>
      <c r="Z32" s="336"/>
      <c r="AA32" s="336"/>
      <c r="AB32" s="336"/>
      <c r="AC32" s="336"/>
      <c r="AD32" s="336"/>
      <c r="AE32" s="115"/>
      <c r="AF32" s="336" t="s">
        <v>77</v>
      </c>
      <c r="AG32" s="336"/>
      <c r="AH32" s="336"/>
      <c r="AI32" s="336"/>
      <c r="AJ32" s="336"/>
      <c r="AK32" s="336"/>
      <c r="AL32" s="336"/>
      <c r="AM32" s="336"/>
      <c r="AN32" s="336"/>
      <c r="AO32" s="336"/>
      <c r="AP32" s="336"/>
      <c r="AQ32" s="336"/>
      <c r="AR32" s="336"/>
      <c r="AS32" s="336"/>
      <c r="AT32" s="115"/>
      <c r="AU32" s="336" t="s">
        <v>77</v>
      </c>
      <c r="AV32" s="336"/>
      <c r="AW32" s="336"/>
      <c r="AX32" s="336"/>
      <c r="AY32" s="336"/>
      <c r="AZ32" s="336"/>
      <c r="BA32" s="336"/>
      <c r="BB32" s="336"/>
      <c r="BC32" s="336"/>
      <c r="BD32" s="336"/>
      <c r="BE32" s="336"/>
      <c r="BF32" s="336"/>
      <c r="BG32" s="336"/>
      <c r="BH32" s="336"/>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-3225</v>
      </c>
      <c r="BB33" s="146">
        <f>SUMIFS('Conciliação Bancária 2016.17.18'!$J:$J,'Conciliação Bancária 2016.17.18'!$K:$K,'Base -Receita-Despesa'!$B33,'Conciliação Bancária 2016.17.18'!$D:$D,'Base -Receita-Despesa'!BB$5)</f>
        <v>0</v>
      </c>
      <c r="BC33" s="146">
        <f>SUMIFS('Conciliação Bancária 2016.17.18'!$J:$J,'Conciliação Bancária 2016.17.18'!$K:$K,'Base -Receita-Despesa'!$B33,'Conciliação Bancária 2016.17.18'!$D:$D,'Base -Receita-Despesa'!BC$5)</f>
        <v>0</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0</v>
      </c>
      <c r="BF33" s="146">
        <f>SUMIFS('Conciliação Bancária 2016.17.18'!$J:$J,'Conciliação Bancária 2016.17.18'!$K:$K,'Base -Receita-Despesa'!$B33,'Conciliação Bancária 2016.17.18'!$D:$D,'Base -Receita-Despesa'!BF$5)</f>
        <v>0</v>
      </c>
      <c r="BG33" s="148">
        <f t="shared" ref="BG33:BG49" si="98">SUM(AU33:BF33)</f>
        <v>-45477.909999999996</v>
      </c>
      <c r="BH33" s="139">
        <f t="shared" ref="BH33:BH53" si="99">BG33/$AR$53</f>
        <v>1.6370578555709437E-3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-2175326.7500000005</v>
      </c>
      <c r="BB34" s="193">
        <f>SUMIFS('Conciliação Bancária 2016.17.18'!$J:$J,'Conciliação Bancária 2016.17.18'!$K:$K,'Base -Receita-Despesa'!$B34,'Conciliação Bancária 2016.17.18'!$D:$D,'Base -Receita-Despesa'!BB$5)</f>
        <v>0</v>
      </c>
      <c r="BC34" s="193">
        <f>SUMIFS('Conciliação Bancária 2016.17.18'!$J:$J,'Conciliação Bancária 2016.17.18'!$K:$K,'Base -Receita-Despesa'!$B34,'Conciliação Bancária 2016.17.18'!$D:$D,'Base -Receita-Despesa'!BC$5)</f>
        <v>0</v>
      </c>
      <c r="BD34" s="193">
        <f>SUMIFS('Conciliação Bancária 2016.17.18'!$J:$J,'Conciliação Bancária 2016.17.18'!$K:$K,'Base -Receita-Despesa'!$B34,'Conciliação Bancária 2016.17.18'!$D:$D,'Base -Receita-Despesa'!BD$5)</f>
        <v>0</v>
      </c>
      <c r="BE34" s="193">
        <f>SUMIFS('Conciliação Bancária 2016.17.18'!$J:$J,'Conciliação Bancária 2016.17.18'!$K:$K,'Base -Receita-Despesa'!$B34,'Conciliação Bancária 2016.17.18'!$D:$D,'Base -Receita-Despesa'!BE$5)</f>
        <v>0</v>
      </c>
      <c r="BF34" s="193">
        <f>SUMIFS('Conciliação Bancária 2016.17.18'!$J:$J,'Conciliação Bancária 2016.17.18'!$K:$K,'Base -Receita-Despesa'!$B34,'Conciliação Bancária 2016.17.18'!$D:$D,'Base -Receita-Despesa'!BF$5)</f>
        <v>0</v>
      </c>
      <c r="BG34" s="194">
        <f t="shared" si="98"/>
        <v>-9901410.4999999981</v>
      </c>
      <c r="BH34" s="198">
        <f t="shared" si="99"/>
        <v>0.3564187940971259</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-408007.97999999992</v>
      </c>
      <c r="BB35" s="193">
        <f>SUMIFS('Conciliação Bancária 2016.17.18'!$J:$J,'Conciliação Bancária 2016.17.18'!$K:$K,'Base -Receita-Despesa'!$B35,'Conciliação Bancária 2016.17.18'!$D:$D,'Base -Receita-Despesa'!BB$5)</f>
        <v>0</v>
      </c>
      <c r="BC35" s="193">
        <f>SUMIFS('Conciliação Bancária 2016.17.18'!$J:$J,'Conciliação Bancária 2016.17.18'!$K:$K,'Base -Receita-Despesa'!$B35,'Conciliação Bancária 2016.17.18'!$D:$D,'Base -Receita-Despesa'!BC$5)</f>
        <v>0</v>
      </c>
      <c r="BD35" s="193">
        <f>SUMIFS('Conciliação Bancária 2016.17.18'!$J:$J,'Conciliação Bancária 2016.17.18'!$K:$K,'Base -Receita-Despesa'!$B35,'Conciliação Bancária 2016.17.18'!$D:$D,'Base -Receita-Despesa'!BD$5)</f>
        <v>0</v>
      </c>
      <c r="BE35" s="193">
        <f>SUMIFS('Conciliação Bancária 2016.17.18'!$J:$J,'Conciliação Bancária 2016.17.18'!$K:$K,'Base -Receita-Despesa'!$B35,'Conciliação Bancária 2016.17.18'!$D:$D,'Base -Receita-Despesa'!BE$5)</f>
        <v>0</v>
      </c>
      <c r="BF35" s="193">
        <f>SUMIFS('Conciliação Bancária 2016.17.18'!$J:$J,'Conciliação Bancária 2016.17.18'!$K:$K,'Base -Receita-Despesa'!$B35,'Conciliação Bancária 2016.17.18'!$D:$D,'Base -Receita-Despesa'!BF$5)</f>
        <v>0</v>
      </c>
      <c r="BG35" s="194">
        <f t="shared" si="98"/>
        <v>-4329761.2299999995</v>
      </c>
      <c r="BH35" s="198">
        <f t="shared" si="99"/>
        <v>0.15585741812493167</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-92303.990000000034</v>
      </c>
      <c r="BB36" s="193">
        <f>SUMIFS('Conciliação Bancária 2016.17.18'!$J:$J,'Conciliação Bancária 2016.17.18'!$K:$K,'Base -Receita-Despesa'!$B36,'Conciliação Bancária 2016.17.18'!$D:$D,'Base -Receita-Despesa'!BB$5)</f>
        <v>0</v>
      </c>
      <c r="BC36" s="193">
        <f>SUMIFS('Conciliação Bancária 2016.17.18'!$J:$J,'Conciliação Bancária 2016.17.18'!$K:$K,'Base -Receita-Despesa'!$B36,'Conciliação Bancária 2016.17.18'!$D:$D,'Base -Receita-Despesa'!BC$5)</f>
        <v>0</v>
      </c>
      <c r="BD36" s="193">
        <f>SUMIFS('Conciliação Bancária 2016.17.18'!$J:$J,'Conciliação Bancária 2016.17.18'!$K:$K,'Base -Receita-Despesa'!$B36,'Conciliação Bancária 2016.17.18'!$D:$D,'Base -Receita-Despesa'!BD$5)</f>
        <v>0</v>
      </c>
      <c r="BE36" s="193">
        <f>SUMIFS('Conciliação Bancária 2016.17.18'!$J:$J,'Conciliação Bancária 2016.17.18'!$K:$K,'Base -Receita-Despesa'!$B36,'Conciliação Bancária 2016.17.18'!$D:$D,'Base -Receita-Despesa'!BE$5)</f>
        <v>0</v>
      </c>
      <c r="BF36" s="193">
        <f>SUMIFS('Conciliação Bancária 2016.17.18'!$J:$J,'Conciliação Bancária 2016.17.18'!$K:$K,'Base -Receita-Despesa'!$B36,'Conciliação Bancária 2016.17.18'!$D:$D,'Base -Receita-Despesa'!BF$5)</f>
        <v>0</v>
      </c>
      <c r="BG36" s="194">
        <f t="shared" si="98"/>
        <v>-705918.45</v>
      </c>
      <c r="BH36" s="198">
        <f t="shared" si="99"/>
        <v>2.5410783916080672E-2</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-20816.189999999999</v>
      </c>
      <c r="BB37" s="193">
        <f>SUMIFS('Conciliação Bancária 2016.17.18'!$J:$J,'Conciliação Bancária 2016.17.18'!$K:$K,'Base -Receita-Despesa'!$B37,'Conciliação Bancária 2016.17.18'!$D:$D,'Base -Receita-Despesa'!BB$5)</f>
        <v>0</v>
      </c>
      <c r="BC37" s="193">
        <f>SUMIFS('Conciliação Bancária 2016.17.18'!$J:$J,'Conciliação Bancária 2016.17.18'!$K:$K,'Base -Receita-Despesa'!$B37,'Conciliação Bancária 2016.17.18'!$D:$D,'Base -Receita-Despesa'!BC$5)</f>
        <v>0</v>
      </c>
      <c r="BD37" s="193">
        <f>SUMIFS('Conciliação Bancária 2016.17.18'!$J:$J,'Conciliação Bancária 2016.17.18'!$K:$K,'Base -Receita-Despesa'!$B37,'Conciliação Bancária 2016.17.18'!$D:$D,'Base -Receita-Despesa'!BD$5)</f>
        <v>0</v>
      </c>
      <c r="BE37" s="193">
        <f>SUMIFS('Conciliação Bancária 2016.17.18'!$J:$J,'Conciliação Bancária 2016.17.18'!$K:$K,'Base -Receita-Despesa'!$B37,'Conciliação Bancária 2016.17.18'!$D:$D,'Base -Receita-Despesa'!BE$5)</f>
        <v>0</v>
      </c>
      <c r="BF37" s="193">
        <f>SUMIFS('Conciliação Bancária 2016.17.18'!$J:$J,'Conciliação Bancária 2016.17.18'!$K:$K,'Base -Receita-Despesa'!$B37,'Conciliação Bancária 2016.17.18'!$D:$D,'Base -Receita-Despesa'!BF$5)</f>
        <v>0</v>
      </c>
      <c r="BG37" s="194">
        <f t="shared" si="98"/>
        <v>-130816.1</v>
      </c>
      <c r="BH37" s="198">
        <f t="shared" si="99"/>
        <v>4.7089570329892942E-3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-540.5</v>
      </c>
      <c r="BB38" s="193">
        <f>SUMIFS('Conciliação Bancária 2016.17.18'!$J:$J,'Conciliação Bancária 2016.17.18'!$K:$K,'Base -Receita-Despesa'!$B38,'Conciliação Bancária 2016.17.18'!$D:$D,'Base -Receita-Despesa'!BB$5)</f>
        <v>0</v>
      </c>
      <c r="BC38" s="193">
        <f>SUMIFS('Conciliação Bancária 2016.17.18'!$J:$J,'Conciliação Bancária 2016.17.18'!$K:$K,'Base -Receita-Despesa'!$B38,'Conciliação Bancária 2016.17.18'!$D:$D,'Base -Receita-Despesa'!BC$5)</f>
        <v>0</v>
      </c>
      <c r="BD38" s="193">
        <f>SUMIFS('Conciliação Bancária 2016.17.18'!$J:$J,'Conciliação Bancária 2016.17.18'!$K:$K,'Base -Receita-Despesa'!$B38,'Conciliação Bancária 2016.17.18'!$D:$D,'Base -Receita-Despesa'!BD$5)</f>
        <v>0</v>
      </c>
      <c r="BE38" s="193">
        <f>SUMIFS('Conciliação Bancária 2016.17.18'!$J:$J,'Conciliação Bancária 2016.17.18'!$K:$K,'Base -Receita-Despesa'!$B38,'Conciliação Bancária 2016.17.18'!$D:$D,'Base -Receita-Despesa'!BE$5)</f>
        <v>0</v>
      </c>
      <c r="BF38" s="193">
        <f>SUMIFS('Conciliação Bancária 2016.17.18'!$J:$J,'Conciliação Bancária 2016.17.18'!$K:$K,'Base -Receita-Despesa'!$B38,'Conciliação Bancária 2016.17.18'!$D:$D,'Base -Receita-Despesa'!BF$5)</f>
        <v>0</v>
      </c>
      <c r="BG38" s="194">
        <f t="shared" si="98"/>
        <v>-30351.399999999998</v>
      </c>
      <c r="BH38" s="198">
        <f t="shared" si="99"/>
        <v>1.0925523577837227E-3</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-4991.6200000000008</v>
      </c>
      <c r="BB39" s="193">
        <f>SUMIFS('Conciliação Bancária 2016.17.18'!$J:$J,'Conciliação Bancária 2016.17.18'!$K:$K,'Base -Receita-Despesa'!$B39,'Conciliação Bancária 2016.17.18'!$D:$D,'Base -Receita-Despesa'!BB$5)</f>
        <v>0</v>
      </c>
      <c r="BC39" s="193">
        <f>SUMIFS('Conciliação Bancária 2016.17.18'!$J:$J,'Conciliação Bancária 2016.17.18'!$K:$K,'Base -Receita-Despesa'!$B39,'Conciliação Bancária 2016.17.18'!$D:$D,'Base -Receita-Despesa'!BC$5)</f>
        <v>0</v>
      </c>
      <c r="BD39" s="193">
        <f>SUMIFS('Conciliação Bancária 2016.17.18'!$J:$J,'Conciliação Bancária 2016.17.18'!$K:$K,'Base -Receita-Despesa'!$B39,'Conciliação Bancária 2016.17.18'!$D:$D,'Base -Receita-Despesa'!BD$5)</f>
        <v>0</v>
      </c>
      <c r="BE39" s="193">
        <f>SUMIFS('Conciliação Bancária 2016.17.18'!$J:$J,'Conciliação Bancária 2016.17.18'!$K:$K,'Base -Receita-Despesa'!$B39,'Conciliação Bancária 2016.17.18'!$D:$D,'Base -Receita-Despesa'!BE$5)</f>
        <v>0</v>
      </c>
      <c r="BF39" s="193">
        <f>SUMIFS('Conciliação Bancária 2016.17.18'!$J:$J,'Conciliação Bancária 2016.17.18'!$K:$K,'Base -Receita-Despesa'!$B39,'Conciliação Bancária 2016.17.18'!$D:$D,'Base -Receita-Despesa'!BF$5)</f>
        <v>0</v>
      </c>
      <c r="BG39" s="194">
        <f t="shared" si="98"/>
        <v>-167959.45999999996</v>
      </c>
      <c r="BH39" s="198">
        <f t="shared" si="99"/>
        <v>6.0459980111322977E-3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-29676.36</v>
      </c>
      <c r="BB41" s="193">
        <f>SUMIFS('Conciliação Bancária 2016.17.18'!$J:$J,'Conciliação Bancária 2016.17.18'!$K:$K,'Base -Receita-Despesa'!$B41,'Conciliação Bancária 2016.17.18'!$D:$D,'Base -Receita-Despesa'!BB$5)</f>
        <v>0</v>
      </c>
      <c r="BC41" s="193">
        <f>SUMIFS('Conciliação Bancária 2016.17.18'!$J:$J,'Conciliação Bancária 2016.17.18'!$K:$K,'Base -Receita-Despesa'!$B41,'Conciliação Bancária 2016.17.18'!$D:$D,'Base -Receita-Despesa'!BC$5)</f>
        <v>0</v>
      </c>
      <c r="BD41" s="193">
        <f>SUMIFS('Conciliação Bancária 2016.17.18'!$J:$J,'Conciliação Bancária 2016.17.18'!$K:$K,'Base -Receita-Despesa'!$B41,'Conciliação Bancária 2016.17.18'!$D:$D,'Base -Receita-Despesa'!BD$5)</f>
        <v>0</v>
      </c>
      <c r="BE41" s="193">
        <f>SUMIFS('Conciliação Bancária 2016.17.18'!$J:$J,'Conciliação Bancária 2016.17.18'!$K:$K,'Base -Receita-Despesa'!$B41,'Conciliação Bancária 2016.17.18'!$D:$D,'Base -Receita-Despesa'!BE$5)</f>
        <v>0</v>
      </c>
      <c r="BF41" s="193">
        <f>SUMIFS('Conciliação Bancária 2016.17.18'!$J:$J,'Conciliação Bancária 2016.17.18'!$K:$K,'Base -Receita-Despesa'!$B41,'Conciliação Bancária 2016.17.18'!$D:$D,'Base -Receita-Despesa'!BF$5)</f>
        <v>0</v>
      </c>
      <c r="BG41" s="194">
        <f t="shared" si="98"/>
        <v>-134463.70000000001</v>
      </c>
      <c r="BH41" s="198">
        <f t="shared" si="99"/>
        <v>4.8402588503766936E-3</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-67239.77</v>
      </c>
      <c r="BB42" s="193">
        <f>SUMIFS('Conciliação Bancária 2016.17.18'!$J:$J,'Conciliação Bancária 2016.17.18'!$K:$K,'Base -Receita-Despesa'!$B42,'Conciliação Bancária 2016.17.18'!$D:$D,'Base -Receita-Despesa'!BB$5)</f>
        <v>0</v>
      </c>
      <c r="BC42" s="193">
        <f>SUMIFS('Conciliação Bancária 2016.17.18'!$J:$J,'Conciliação Bancária 2016.17.18'!$K:$K,'Base -Receita-Despesa'!$B42,'Conciliação Bancária 2016.17.18'!$D:$D,'Base -Receita-Despesa'!BC$5)</f>
        <v>0</v>
      </c>
      <c r="BD42" s="193">
        <f>SUMIFS('Conciliação Bancária 2016.17.18'!$J:$J,'Conciliação Bancária 2016.17.18'!$K:$K,'Base -Receita-Despesa'!$B42,'Conciliação Bancária 2016.17.18'!$D:$D,'Base -Receita-Despesa'!BD$5)</f>
        <v>0</v>
      </c>
      <c r="BE42" s="193">
        <f>SUMIFS('Conciliação Bancária 2016.17.18'!$J:$J,'Conciliação Bancária 2016.17.18'!$K:$K,'Base -Receita-Despesa'!$B42,'Conciliação Bancária 2016.17.18'!$D:$D,'Base -Receita-Despesa'!BE$5)</f>
        <v>0</v>
      </c>
      <c r="BF42" s="193">
        <f>SUMIFS('Conciliação Bancária 2016.17.18'!$J:$J,'Conciliação Bancária 2016.17.18'!$K:$K,'Base -Receita-Despesa'!$B42,'Conciliação Bancária 2016.17.18'!$D:$D,'Base -Receita-Despesa'!BF$5)</f>
        <v>0</v>
      </c>
      <c r="BG42" s="194">
        <f t="shared" si="98"/>
        <v>-553174.4</v>
      </c>
      <c r="BH42" s="198">
        <f t="shared" si="99"/>
        <v>1.9912491515567524E-2</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-4422.12</v>
      </c>
      <c r="BB43" s="193">
        <f>SUMIFS('Conciliação Bancária 2016.17.18'!$J:$J,'Conciliação Bancária 2016.17.18'!$K:$K,'Base -Receita-Despesa'!$B43,'Conciliação Bancária 2016.17.18'!$D:$D,'Base -Receita-Despesa'!BB$5)</f>
        <v>0</v>
      </c>
      <c r="BC43" s="193">
        <f>SUMIFS('Conciliação Bancária 2016.17.18'!$J:$J,'Conciliação Bancária 2016.17.18'!$K:$K,'Base -Receita-Despesa'!$B43,'Conciliação Bancária 2016.17.18'!$D:$D,'Base -Receita-Despesa'!BC$5)</f>
        <v>0</v>
      </c>
      <c r="BD43" s="193">
        <f>SUMIFS('Conciliação Bancária 2016.17.18'!$J:$J,'Conciliação Bancária 2016.17.18'!$K:$K,'Base -Receita-Despesa'!$B43,'Conciliação Bancária 2016.17.18'!$D:$D,'Base -Receita-Despesa'!BD$5)</f>
        <v>0</v>
      </c>
      <c r="BE43" s="193">
        <f>SUMIFS('Conciliação Bancária 2016.17.18'!$J:$J,'Conciliação Bancária 2016.17.18'!$K:$K,'Base -Receita-Despesa'!$B43,'Conciliação Bancária 2016.17.18'!$D:$D,'Base -Receita-Despesa'!BE$5)</f>
        <v>0</v>
      </c>
      <c r="BF43" s="193">
        <f>SUMIFS('Conciliação Bancária 2016.17.18'!$J:$J,'Conciliação Bancária 2016.17.18'!$K:$K,'Base -Receita-Despesa'!$B43,'Conciliação Bancária 2016.17.18'!$D:$D,'Base -Receita-Despesa'!BF$5)</f>
        <v>0</v>
      </c>
      <c r="BG43" s="194">
        <f t="shared" si="98"/>
        <v>-45793.13</v>
      </c>
      <c r="BH43" s="198">
        <f t="shared" si="99"/>
        <v>1.6484047573356261E-3</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-998</v>
      </c>
      <c r="BB45" s="193">
        <f>SUMIFS('Conciliação Bancária 2016.17.18'!$J:$J,'Conciliação Bancária 2016.17.18'!$K:$K,'Base -Receita-Despesa'!$B45,'Conciliação Bancária 2016.17.18'!$D:$D,'Base -Receita-Despesa'!BB$5)</f>
        <v>0</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0</v>
      </c>
      <c r="BE45" s="193">
        <f>SUMIFS('Conciliação Bancária 2016.17.18'!$J:$J,'Conciliação Bancária 2016.17.18'!$K:$K,'Base -Receita-Despesa'!$B45,'Conciliação Bancária 2016.17.18'!$D:$D,'Base -Receita-Despesa'!BE$5)</f>
        <v>0</v>
      </c>
      <c r="BF45" s="193">
        <f>SUMIFS('Conciliação Bancária 2016.17.18'!$J:$J,'Conciliação Bancária 2016.17.18'!$K:$K,'Base -Receita-Despesa'!$B45,'Conciliação Bancária 2016.17.18'!$D:$D,'Base -Receita-Despesa'!BF$5)</f>
        <v>0</v>
      </c>
      <c r="BG45" s="194">
        <f t="shared" si="98"/>
        <v>-5900</v>
      </c>
      <c r="BH45" s="198">
        <f t="shared" si="99"/>
        <v>2.1238094160150648E-4</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-200716.16999999998</v>
      </c>
      <c r="BB47" s="193">
        <f>SUMIFS('Conciliação Bancária 2016.17.18'!$J:$J,'Conciliação Bancária 2016.17.18'!$K:$K,'Base -Receita-Despesa'!$B47,'Conciliação Bancária 2016.17.18'!$D:$D,'Base -Receita-Despesa'!BB$5)</f>
        <v>0</v>
      </c>
      <c r="BC47" s="193">
        <f>SUMIFS('Conciliação Bancária 2016.17.18'!$J:$J,'Conciliação Bancária 2016.17.18'!$K:$K,'Base -Receita-Despesa'!$B47,'Conciliação Bancária 2016.17.18'!$D:$D,'Base -Receita-Despesa'!BC$5)</f>
        <v>0</v>
      </c>
      <c r="BD47" s="193">
        <f>SUMIFS('Conciliação Bancária 2016.17.18'!$J:$J,'Conciliação Bancária 2016.17.18'!$K:$K,'Base -Receita-Despesa'!$B47,'Conciliação Bancária 2016.17.18'!$D:$D,'Base -Receita-Despesa'!BD$5)</f>
        <v>0</v>
      </c>
      <c r="BE47" s="193">
        <f>SUMIFS('Conciliação Bancária 2016.17.18'!$J:$J,'Conciliação Bancária 2016.17.18'!$K:$K,'Base -Receita-Despesa'!$B47,'Conciliação Bancária 2016.17.18'!$D:$D,'Base -Receita-Despesa'!BE$5)</f>
        <v>0</v>
      </c>
      <c r="BF47" s="193">
        <f>SUMIFS('Conciliação Bancária 2016.17.18'!$J:$J,'Conciliação Bancária 2016.17.18'!$K:$K,'Base -Receita-Despesa'!$B47,'Conciliação Bancária 2016.17.18'!$D:$D,'Base -Receita-Despesa'!BF$5)</f>
        <v>0</v>
      </c>
      <c r="BG47" s="194">
        <f t="shared" si="98"/>
        <v>-1574442.98</v>
      </c>
      <c r="BH47" s="198">
        <f t="shared" si="99"/>
        <v>5.6674861455979976E-2</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-2785296.0500000007</v>
      </c>
      <c r="AX50" s="149">
        <f t="shared" si="127"/>
        <v>-1252358.0599999998</v>
      </c>
      <c r="AY50" s="149">
        <f t="shared" si="127"/>
        <v>-2861041.88</v>
      </c>
      <c r="AZ50" s="149">
        <f t="shared" si="127"/>
        <v>-4182938.5299999989</v>
      </c>
      <c r="BA50" s="149">
        <f t="shared" si="127"/>
        <v>-3008264.4500000007</v>
      </c>
      <c r="BB50" s="149">
        <f t="shared" si="127"/>
        <v>0</v>
      </c>
      <c r="BC50" s="149">
        <f t="shared" si="127"/>
        <v>0</v>
      </c>
      <c r="BD50" s="149">
        <f t="shared" si="127"/>
        <v>0</v>
      </c>
      <c r="BE50" s="149">
        <f t="shared" si="127"/>
        <v>0</v>
      </c>
      <c r="BF50" s="149">
        <f t="shared" si="127"/>
        <v>0</v>
      </c>
      <c r="BG50" s="149">
        <f t="shared" si="127"/>
        <v>-17625469.259999998</v>
      </c>
      <c r="BH50" s="139">
        <f t="shared" si="99"/>
        <v>0.63445995891647577</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-2785296.0500000007</v>
      </c>
      <c r="AX53" s="148">
        <f t="shared" si="131"/>
        <v>-1252358.0599999998</v>
      </c>
      <c r="AY53" s="148">
        <f t="shared" si="131"/>
        <v>-2861041.88</v>
      </c>
      <c r="AZ53" s="148">
        <f t="shared" si="131"/>
        <v>-4182938.5299999989</v>
      </c>
      <c r="BA53" s="152">
        <f t="shared" si="131"/>
        <v>-3008264.4500000007</v>
      </c>
      <c r="BB53" s="148">
        <f t="shared" si="131"/>
        <v>0</v>
      </c>
      <c r="BC53" s="148">
        <f t="shared" si="131"/>
        <v>0</v>
      </c>
      <c r="BD53" s="148">
        <f t="shared" si="131"/>
        <v>0</v>
      </c>
      <c r="BE53" s="148">
        <f t="shared" si="131"/>
        <v>0</v>
      </c>
      <c r="BF53" s="148">
        <f t="shared" si="131"/>
        <v>0</v>
      </c>
      <c r="BG53" s="148">
        <f t="shared" si="131"/>
        <v>-17625469.259999998</v>
      </c>
      <c r="BH53" s="139">
        <f t="shared" si="99"/>
        <v>0.63445995891647577</v>
      </c>
      <c r="BI53" s="122"/>
    </row>
    <row r="54" spans="2:61" x14ac:dyDescent="0.3">
      <c r="B54" s="251"/>
      <c r="C54" s="349" t="s">
        <v>95</v>
      </c>
      <c r="D54" s="349"/>
      <c r="E54" s="349"/>
      <c r="F54" s="349"/>
      <c r="G54" s="349"/>
      <c r="H54" s="349"/>
      <c r="I54" s="349"/>
      <c r="J54" s="349"/>
      <c r="K54" s="349"/>
      <c r="L54" s="349"/>
      <c r="M54" s="349"/>
      <c r="N54" s="350"/>
      <c r="O54" s="253"/>
      <c r="Q54" s="336" t="s">
        <v>96</v>
      </c>
      <c r="R54" s="336"/>
      <c r="S54" s="336"/>
      <c r="T54" s="336"/>
      <c r="U54" s="336"/>
      <c r="V54" s="336"/>
      <c r="W54" s="336"/>
      <c r="X54" s="336"/>
      <c r="Y54" s="336"/>
      <c r="Z54" s="336"/>
      <c r="AA54" s="336"/>
      <c r="AB54" s="336"/>
      <c r="AC54" s="336"/>
      <c r="AD54" s="336"/>
      <c r="AE54" s="115"/>
      <c r="AF54" s="336" t="s">
        <v>97</v>
      </c>
      <c r="AG54" s="336"/>
      <c r="AH54" s="336"/>
      <c r="AI54" s="336"/>
      <c r="AJ54" s="336"/>
      <c r="AK54" s="336"/>
      <c r="AL54" s="336"/>
      <c r="AM54" s="336"/>
      <c r="AN54" s="336"/>
      <c r="AO54" s="336"/>
      <c r="AP54" s="336"/>
      <c r="AQ54" s="336"/>
      <c r="AR54" s="336"/>
      <c r="AS54" s="336"/>
      <c r="AT54" s="115"/>
      <c r="AU54" s="336" t="s">
        <v>97</v>
      </c>
      <c r="AV54" s="336"/>
      <c r="AW54" s="336"/>
      <c r="AX54" s="336"/>
      <c r="AY54" s="336"/>
      <c r="AZ54" s="336"/>
      <c r="BA54" s="336"/>
      <c r="BB54" s="336"/>
      <c r="BC54" s="336"/>
      <c r="BD54" s="336"/>
      <c r="BE54" s="336"/>
      <c r="BF54" s="336"/>
      <c r="BG54" s="336"/>
      <c r="BH54" s="336"/>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76549.719999999274</v>
      </c>
      <c r="AX60" s="145">
        <f t="shared" si="158"/>
        <v>1557828.2500000002</v>
      </c>
      <c r="AY60" s="145">
        <f t="shared" si="158"/>
        <v>1670735.04</v>
      </c>
      <c r="AZ60" s="145">
        <f t="shared" si="158"/>
        <v>2345022.5900000012</v>
      </c>
      <c r="BA60" s="145">
        <f t="shared" si="158"/>
        <v>2037011.1999999997</v>
      </c>
      <c r="BB60" s="145">
        <f t="shared" si="158"/>
        <v>0</v>
      </c>
      <c r="BC60" s="145">
        <f t="shared" si="158"/>
        <v>0</v>
      </c>
      <c r="BD60" s="145">
        <f t="shared" si="158"/>
        <v>0</v>
      </c>
      <c r="BE60" s="145">
        <f t="shared" si="158"/>
        <v>0</v>
      </c>
      <c r="BF60" s="145">
        <f t="shared" si="158"/>
        <v>0</v>
      </c>
      <c r="BG60" s="145">
        <f t="shared" ref="BG60" si="159">BG14+BG26+BG31+BG53+BG59</f>
        <v>830.81000000238419</v>
      </c>
      <c r="BH60" s="156"/>
      <c r="BI60" s="155"/>
    </row>
    <row r="61" spans="2:61" ht="12.6" thickBot="1" x14ac:dyDescent="0.35">
      <c r="B61" s="246"/>
      <c r="C61" s="349" t="s">
        <v>104</v>
      </c>
      <c r="D61" s="349"/>
      <c r="E61" s="349"/>
      <c r="F61" s="349"/>
      <c r="G61" s="349"/>
      <c r="H61" s="349"/>
      <c r="I61" s="349"/>
      <c r="J61" s="349"/>
      <c r="K61" s="349"/>
      <c r="L61" s="349"/>
      <c r="M61" s="349"/>
      <c r="N61" s="350"/>
      <c r="O61" s="253"/>
      <c r="Q61" s="336" t="s">
        <v>104</v>
      </c>
      <c r="R61" s="336"/>
      <c r="S61" s="336"/>
      <c r="T61" s="336"/>
      <c r="U61" s="336"/>
      <c r="V61" s="336"/>
      <c r="W61" s="336"/>
      <c r="X61" s="336"/>
      <c r="Y61" s="336"/>
      <c r="Z61" s="336"/>
      <c r="AA61" s="336"/>
      <c r="AB61" s="336"/>
      <c r="AC61" s="336"/>
      <c r="AD61" s="336"/>
      <c r="AE61" s="115"/>
      <c r="AF61" s="336" t="s">
        <v>104</v>
      </c>
      <c r="AG61" s="336"/>
      <c r="AH61" s="336"/>
      <c r="AI61" s="336"/>
      <c r="AJ61" s="336"/>
      <c r="AK61" s="336"/>
      <c r="AL61" s="336"/>
      <c r="AM61" s="336"/>
      <c r="AN61" s="336"/>
      <c r="AO61" s="336"/>
      <c r="AP61" s="336"/>
      <c r="AQ61" s="336"/>
      <c r="AR61" s="336"/>
      <c r="AS61" s="336"/>
      <c r="AT61" s="115"/>
      <c r="AU61" s="336" t="s">
        <v>104</v>
      </c>
      <c r="AV61" s="336"/>
      <c r="AW61" s="336"/>
      <c r="AX61" s="336"/>
      <c r="AY61" s="336"/>
      <c r="AZ61" s="336"/>
      <c r="BA61" s="336"/>
      <c r="BB61" s="336"/>
      <c r="BC61" s="336"/>
      <c r="BD61" s="336"/>
      <c r="BE61" s="336"/>
      <c r="BF61" s="336"/>
      <c r="BG61" s="336"/>
      <c r="BH61" s="336"/>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293">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-5.8207660913467407E-11</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293">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76549.719999999274</v>
      </c>
      <c r="AX64" s="131">
        <f t="shared" ref="AX64" si="192">AX60+AX62+AX63</f>
        <v>1557828.2500000002</v>
      </c>
      <c r="AY64" s="131">
        <f t="shared" ref="AY64" si="193">AY60+AY62+AY63</f>
        <v>1670735.04</v>
      </c>
      <c r="AZ64" s="131">
        <f t="shared" ref="AZ64" si="194">AZ60+AZ62+AZ63</f>
        <v>2345022.5900000012</v>
      </c>
      <c r="BA64" s="131">
        <f t="shared" ref="BA64" si="195">BA60+BA62+BA63</f>
        <v>2037011.1999999997</v>
      </c>
      <c r="BB64" s="131">
        <f t="shared" ref="BB64" si="196">BB60+BB62+BB63</f>
        <v>0</v>
      </c>
      <c r="BC64" s="131">
        <f t="shared" ref="BC64" si="197">BC60+BC62+BC63</f>
        <v>0</v>
      </c>
      <c r="BD64" s="131">
        <f t="shared" ref="BD64" si="198">BD60+BD62+BD63</f>
        <v>0</v>
      </c>
      <c r="BE64" s="131">
        <f t="shared" ref="BE64" si="199">BE60+BE62+BE63</f>
        <v>0</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0</v>
      </c>
      <c r="BC65" s="133">
        <f>'HEELJ - Saldos Bancários'!AW10</f>
        <v>0</v>
      </c>
      <c r="BD65" s="133">
        <f>'HEELJ - Saldos Bancários'!AX10</f>
        <v>0</v>
      </c>
      <c r="BE65" s="133">
        <f>'HEELJ - Saldos Bancários'!AY10</f>
        <v>0</v>
      </c>
      <c r="BF65" s="133">
        <f>'HEELJ - Saldos Bancários'!AZ10</f>
        <v>0</v>
      </c>
      <c r="BG65" s="293">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2037011.2</v>
      </c>
      <c r="BB66" s="133">
        <f>'HEELJ - Saldos Bancários'!AV20</f>
        <v>0</v>
      </c>
      <c r="BC66" s="133">
        <f>'HEELJ - Saldos Bancários'!AW20</f>
        <v>0</v>
      </c>
      <c r="BD66" s="133">
        <f>'HEELJ - Saldos Bancários'!AX20</f>
        <v>0</v>
      </c>
      <c r="BE66" s="133">
        <f>'HEELJ - Saldos Bancários'!AY20</f>
        <v>0</v>
      </c>
      <c r="BF66" s="133">
        <f>'HEELJ - Saldos Bancários'!AZ20</f>
        <v>0</v>
      </c>
      <c r="BG66" s="293">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76549.72</v>
      </c>
      <c r="AX69" s="134">
        <f t="shared" si="211"/>
        <v>1557828.25</v>
      </c>
      <c r="AY69" s="134">
        <f t="shared" si="211"/>
        <v>1670735.04</v>
      </c>
      <c r="AZ69" s="134">
        <f t="shared" si="211"/>
        <v>2345022.59</v>
      </c>
      <c r="BA69" s="154">
        <f t="shared" si="211"/>
        <v>2037011.2</v>
      </c>
      <c r="BB69" s="134">
        <f t="shared" si="211"/>
        <v>0</v>
      </c>
      <c r="BC69" s="134">
        <f t="shared" si="211"/>
        <v>0</v>
      </c>
      <c r="BD69" s="134">
        <f t="shared" si="211"/>
        <v>0</v>
      </c>
      <c r="BE69" s="134">
        <f t="shared" si="211"/>
        <v>0</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26">
        <f t="shared" ref="V70" si="219">V64-V69</f>
        <v>0</v>
      </c>
      <c r="W70" s="326">
        <f t="shared" ref="W70" si="220">W64-W69</f>
        <v>0</v>
      </c>
      <c r="X70" s="159">
        <f t="shared" ref="X70" si="221">X64-X69</f>
        <v>0</v>
      </c>
      <c r="Y70" s="159">
        <f t="shared" ref="Y70" si="222">Y64-Y69</f>
        <v>0</v>
      </c>
      <c r="Z70" s="159">
        <f t="shared" ref="Z70" si="223">Z64-Z69</f>
        <v>0</v>
      </c>
      <c r="AA70" s="159">
        <f t="shared" ref="AA70" si="224">AA64-AA69</f>
        <v>0</v>
      </c>
      <c r="AB70" s="326">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26">
        <f t="shared" ref="AI70" si="229">AI64-AI69</f>
        <v>0</v>
      </c>
      <c r="AJ70" s="326">
        <f t="shared" ref="AJ70" si="230">AJ64-AJ69</f>
        <v>0</v>
      </c>
      <c r="AK70" s="326">
        <f>AK64-AK69</f>
        <v>-3.0000004917383194E-3</v>
      </c>
      <c r="AL70" s="326">
        <f t="shared" ref="AL70" si="231">AL64-AL69</f>
        <v>0</v>
      </c>
      <c r="AM70" s="326">
        <f t="shared" ref="AM70" si="232">AM64-AM69</f>
        <v>-9.3132257461547852E-10</v>
      </c>
      <c r="AN70" s="326">
        <f t="shared" ref="AN70" si="233">AN64-AN69</f>
        <v>8.149072527885437E-10</v>
      </c>
      <c r="AO70" s="326">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-7.2759576141834259E-10</v>
      </c>
      <c r="AX70" s="160">
        <f t="shared" si="237"/>
        <v>0</v>
      </c>
      <c r="AY70" s="160">
        <f t="shared" si="237"/>
        <v>0</v>
      </c>
      <c r="AZ70" s="160">
        <f t="shared" si="237"/>
        <v>0</v>
      </c>
      <c r="BA70" s="160">
        <f t="shared" si="237"/>
        <v>0</v>
      </c>
      <c r="BB70" s="160">
        <f t="shared" si="237"/>
        <v>0</v>
      </c>
      <c r="BC70" s="160">
        <f t="shared" si="237"/>
        <v>0</v>
      </c>
      <c r="BD70" s="160">
        <f t="shared" si="237"/>
        <v>0</v>
      </c>
      <c r="BE70" s="160">
        <f t="shared" si="237"/>
        <v>0</v>
      </c>
      <c r="BF70" s="160">
        <f t="shared" si="237"/>
        <v>0</v>
      </c>
      <c r="BG70" s="242">
        <f>SUM(AU70:BF70)</f>
        <v>-1.2514647096395493E-9</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304">
        <f>C26+C31+C53+C59+C62+C63</f>
        <v>-52491.349999999627</v>
      </c>
      <c r="D72" s="304">
        <f t="shared" ref="D72:O72" si="238">D26+D31+D53+D59+D62+D63</f>
        <v>255994.00734358863</v>
      </c>
      <c r="E72" s="304">
        <f t="shared" si="238"/>
        <v>12967.299999999814</v>
      </c>
      <c r="F72" s="304">
        <f t="shared" si="238"/>
        <v>-255893.70000000007</v>
      </c>
      <c r="G72" s="304">
        <f t="shared" si="238"/>
        <v>106292.39000000013</v>
      </c>
      <c r="H72" s="304">
        <f t="shared" si="238"/>
        <v>-241264.96999999997</v>
      </c>
      <c r="I72" s="304">
        <f t="shared" si="238"/>
        <v>-332.09000000031665</v>
      </c>
      <c r="J72" s="304">
        <f t="shared" si="238"/>
        <v>516.18999999971129</v>
      </c>
      <c r="K72" s="304">
        <f t="shared" si="238"/>
        <v>505.35999999986961</v>
      </c>
      <c r="L72" s="304">
        <f t="shared" si="238"/>
        <v>50877.100000000362</v>
      </c>
      <c r="M72" s="304">
        <f t="shared" si="238"/>
        <v>-48274.350000000122</v>
      </c>
      <c r="N72" s="304">
        <f t="shared" si="238"/>
        <v>105.15999999968335</v>
      </c>
      <c r="O72" s="304">
        <f t="shared" si="238"/>
        <v>-170998.9526564104</v>
      </c>
      <c r="Q72" s="304">
        <f>Q26+Q31+Q53+Q59+Q62+Q63</f>
        <v>395737.04000000004</v>
      </c>
      <c r="R72" s="304">
        <f t="shared" ref="R72:AC72" si="239">R26+R31+R53+R59+R62+R63</f>
        <v>-77896.379999999888</v>
      </c>
      <c r="S72" s="304">
        <f t="shared" si="239"/>
        <v>270294.91000000038</v>
      </c>
      <c r="T72" s="304">
        <f t="shared" si="239"/>
        <v>-418406.3600000001</v>
      </c>
      <c r="U72" s="304">
        <f t="shared" si="239"/>
        <v>-129768.30999999959</v>
      </c>
      <c r="V72" s="304">
        <f t="shared" si="239"/>
        <v>37562.539999999397</v>
      </c>
      <c r="W72" s="304">
        <f t="shared" si="239"/>
        <v>-42390.600000000326</v>
      </c>
      <c r="X72" s="304">
        <f t="shared" si="239"/>
        <v>15332.680000000168</v>
      </c>
      <c r="Y72" s="304">
        <f t="shared" si="239"/>
        <v>286482.1800000004</v>
      </c>
      <c r="Z72" s="304">
        <f t="shared" si="239"/>
        <v>-287494.12999999919</v>
      </c>
      <c r="AA72" s="304">
        <f t="shared" si="239"/>
        <v>825359.06999999937</v>
      </c>
      <c r="AB72" s="304">
        <f t="shared" si="239"/>
        <v>1979177.06</v>
      </c>
      <c r="AC72" s="304">
        <f t="shared" si="239"/>
        <v>2853989.6999999993</v>
      </c>
      <c r="AF72" s="304">
        <f>AF26+AF31+AF53+AF59+AF62+AF63</f>
        <v>-2764748.5599999996</v>
      </c>
      <c r="AG72" s="304">
        <f t="shared" ref="AG72:AR72" si="240">AG26+AG31+AG53+AG59+AG62+AG63</f>
        <v>25690.540000000037</v>
      </c>
      <c r="AH72" s="304">
        <f t="shared" si="240"/>
        <v>26649.939999999944</v>
      </c>
      <c r="AI72" s="304">
        <f t="shared" si="240"/>
        <v>507788.16000000015</v>
      </c>
      <c r="AJ72" s="304">
        <f t="shared" si="240"/>
        <v>-484604.97999999952</v>
      </c>
      <c r="AK72" s="304">
        <f t="shared" si="240"/>
        <v>19208.287000000011</v>
      </c>
      <c r="AL72" s="304">
        <f t="shared" si="240"/>
        <v>15171.479999999516</v>
      </c>
      <c r="AM72" s="304">
        <f t="shared" si="240"/>
        <v>-24407.030000000726</v>
      </c>
      <c r="AN72" s="304">
        <f t="shared" si="240"/>
        <v>309442.43000000087</v>
      </c>
      <c r="AO72" s="304">
        <f t="shared" si="240"/>
        <v>-275174.31000000006</v>
      </c>
      <c r="AP72" s="304">
        <f t="shared" si="240"/>
        <v>466122.27000000048</v>
      </c>
      <c r="AQ72" s="304">
        <f t="shared" si="240"/>
        <v>-500769.86529021757</v>
      </c>
      <c r="AR72" s="304">
        <f t="shared" si="240"/>
        <v>-2679631.6382902153</v>
      </c>
      <c r="AU72" s="304">
        <f>AU26+AU31+AU53+AU59+AU62+AU63</f>
        <v>59485.749999999767</v>
      </c>
      <c r="AV72" s="304">
        <f t="shared" ref="AV72:BG72" si="241">AV26+AV31+AV53+AV59+AV62+AV63</f>
        <v>-59240.489999999758</v>
      </c>
      <c r="AW72" s="304">
        <f t="shared" si="241"/>
        <v>-104.65000000083819</v>
      </c>
      <c r="AX72" s="304">
        <f t="shared" si="241"/>
        <v>556978.13000000012</v>
      </c>
      <c r="AY72" s="304">
        <f t="shared" si="241"/>
        <v>570838.63000000035</v>
      </c>
      <c r="AZ72" s="304">
        <f t="shared" si="241"/>
        <v>-1127092.4399999985</v>
      </c>
      <c r="BA72" s="304">
        <f t="shared" si="241"/>
        <v>-34.120000000111759</v>
      </c>
      <c r="BB72" s="304">
        <f t="shared" si="241"/>
        <v>0</v>
      </c>
      <c r="BC72" s="304">
        <f t="shared" si="241"/>
        <v>0</v>
      </c>
      <c r="BD72" s="304">
        <f t="shared" si="241"/>
        <v>0</v>
      </c>
      <c r="BE72" s="304">
        <f t="shared" si="241"/>
        <v>0</v>
      </c>
      <c r="BF72" s="304">
        <f t="shared" si="241"/>
        <v>0</v>
      </c>
      <c r="BG72" s="304">
        <f t="shared" si="241"/>
        <v>830.81000000232598</v>
      </c>
    </row>
    <row r="73" spans="2:61" x14ac:dyDescent="0.3">
      <c r="B73" s="164"/>
      <c r="C73" s="305">
        <f>SUMIFS('Conciliação Bancária 2016.17.18'!$J:$J,'Conciliação Bancária 2016.17.18'!$D:$D,'Base -Receita-Despesa'!C$5)</f>
        <v>-52491.349999999737</v>
      </c>
      <c r="D73" s="305">
        <f>SUMIFS('Conciliação Bancária 2016.17.18'!$J:$J,'Conciliação Bancária 2016.17.18'!$D:$D,'Base -Receita-Despesa'!D$5)</f>
        <v>255994.00734358878</v>
      </c>
      <c r="E73" s="305">
        <f>SUMIFS('Conciliação Bancária 2016.17.18'!$J:$J,'Conciliação Bancária 2016.17.18'!$D:$D,'Base -Receita-Despesa'!E$5)</f>
        <v>12967.299999999901</v>
      </c>
      <c r="F73" s="305">
        <f>SUMIFS('Conciliação Bancária 2016.17.18'!$J:$J,'Conciliação Bancária 2016.17.18'!$D:$D,'Base -Receita-Despesa'!F$5)</f>
        <v>-255893.69999999987</v>
      </c>
      <c r="G73" s="305">
        <f>SUMIFS('Conciliação Bancária 2016.17.18'!$J:$J,'Conciliação Bancária 2016.17.18'!$D:$D,'Base -Receita-Despesa'!G$5)</f>
        <v>106292.38999999968</v>
      </c>
      <c r="H73" s="305">
        <f>SUMIFS('Conciliação Bancária 2016.17.18'!$J:$J,'Conciliação Bancária 2016.17.18'!$D:$D,'Base -Receita-Despesa'!H$5)</f>
        <v>-241264.96999999991</v>
      </c>
      <c r="I73" s="305">
        <f>SUMIFS('Conciliação Bancária 2016.17.18'!$J:$J,'Conciliação Bancária 2016.17.18'!$D:$D,'Base -Receita-Despesa'!I$5)</f>
        <v>-332.08999999984275</v>
      </c>
      <c r="J73" s="305">
        <f>SUMIFS('Conciliação Bancária 2016.17.18'!$J:$J,'Conciliação Bancária 2016.17.18'!$D:$D,'Base -Receita-Despesa'!J$5)</f>
        <v>516.18999999992957</v>
      </c>
      <c r="K73" s="305">
        <f>SUMIFS('Conciliação Bancária 2016.17.18'!$J:$J,'Conciliação Bancária 2016.17.18'!$D:$D,'Base -Receita-Despesa'!K$5)</f>
        <v>505.35999999985307</v>
      </c>
      <c r="L73" s="305">
        <f>SUMIFS('Conciliação Bancária 2016.17.18'!$J:$J,'Conciliação Bancária 2016.17.18'!$D:$D,'Base -Receita-Despesa'!L$5)</f>
        <v>50877.099999999933</v>
      </c>
      <c r="M73" s="305">
        <f>SUMIFS('Conciliação Bancária 2016.17.18'!$J:$J,'Conciliação Bancária 2016.17.18'!$D:$D,'Base -Receita-Despesa'!M$5)</f>
        <v>-48274.350000000035</v>
      </c>
      <c r="N73" s="305">
        <f>SUMIFS('Conciliação Bancária 2016.17.18'!$J:$J,'Conciliação Bancária 2016.17.18'!$D:$D,'Base -Receita-Despesa'!N$5)</f>
        <v>105.16000000023749</v>
      </c>
      <c r="O73" s="304">
        <f>SUMIFS('Conciliação Bancária 2016.17.18'!$J:$J,'Conciliação Bancária 2016.17.18'!$A:$A,C3)</f>
        <v>-170998.95265641194</v>
      </c>
      <c r="Q73" s="305">
        <f>SUMIFS('Conciliação Bancária 2016.17.18'!$J:$J,'Conciliação Bancária 2016.17.18'!$D:$D,'Base -Receita-Despesa'!Q$5)</f>
        <v>395737.03999999986</v>
      </c>
      <c r="R73" s="305">
        <f>SUMIFS('Conciliação Bancária 2016.17.18'!$J:$J,'Conciliação Bancária 2016.17.18'!$D:$D,'Base -Receita-Despesa'!R$5)</f>
        <v>-77896.379999999903</v>
      </c>
      <c r="S73" s="305">
        <f>SUMIFS('Conciliação Bancária 2016.17.18'!$J:$J,'Conciliação Bancária 2016.17.18'!$D:$D,'Base -Receita-Despesa'!S$5)</f>
        <v>270294.90999999986</v>
      </c>
      <c r="T73" s="305">
        <f>SUMIFS('Conciliação Bancária 2016.17.18'!$J:$J,'Conciliação Bancária 2016.17.18'!$D:$D,'Base -Receita-Despesa'!T$5)</f>
        <v>-418406.36000000034</v>
      </c>
      <c r="U73" s="305">
        <f>SUMIFS('Conciliação Bancária 2016.17.18'!$J:$J,'Conciliação Bancária 2016.17.18'!$D:$D,'Base -Receita-Despesa'!U$5)</f>
        <v>-129768.31</v>
      </c>
      <c r="V73" s="305">
        <f>SUMIFS('Conciliação Bancária 2016.17.18'!$J:$J,'Conciliação Bancária 2016.17.18'!$D:$D,'Base -Receita-Despesa'!V$5)</f>
        <v>37562.539999999884</v>
      </c>
      <c r="W73" s="305">
        <f>SUMIFS('Conciliação Bancária 2016.17.18'!$J:$J,'Conciliação Bancária 2016.17.18'!$D:$D,'Base -Receita-Despesa'!W$5)</f>
        <v>-42390.600000000682</v>
      </c>
      <c r="X73" s="305">
        <f>SUMIFS('Conciliação Bancária 2016.17.18'!$J:$J,'Conciliação Bancária 2016.17.18'!$D:$D,'Base -Receita-Despesa'!X$5)</f>
        <v>15332.680000000348</v>
      </c>
      <c r="Y73" s="305">
        <f>SUMIFS('Conciliação Bancária 2016.17.18'!$J:$J,'Conciliação Bancária 2016.17.18'!$D:$D,'Base -Receita-Despesa'!Y$5)</f>
        <v>286482.17999999976</v>
      </c>
      <c r="Z73" s="305">
        <f>SUMIFS('Conciliação Bancária 2016.17.18'!$J:$J,'Conciliação Bancária 2016.17.18'!$D:$D,'Base -Receita-Despesa'!Z$5)</f>
        <v>-287494.13000000076</v>
      </c>
      <c r="AA73" s="305">
        <f>SUMIFS('Conciliação Bancária 2016.17.18'!$J:$J,'Conciliação Bancária 2016.17.18'!$D:$D,'Base -Receita-Despesa'!AA$5)</f>
        <v>825359.0699999996</v>
      </c>
      <c r="AB73" s="305">
        <f>SUMIFS('Conciliação Bancária 2016.17.18'!$J:$J,'Conciliação Bancária 2016.17.18'!$D:$D,'Base -Receita-Despesa'!AB$5)</f>
        <v>1979177.0600000061</v>
      </c>
      <c r="AC73" s="304">
        <f>SUMIFS('Conciliação Bancária 2016.17.18'!$J:$J,'Conciliação Bancária 2016.17.18'!$A:$A,Q3)</f>
        <v>2853989.6999999983</v>
      </c>
      <c r="AF73" s="305">
        <f>SUMIFS('Conciliação Bancária 2016.17.18'!$J:$J,'Conciliação Bancária 2016.17.18'!$D:$D,'Base -Receita-Despesa'!AF$5)</f>
        <v>-2764748.5600000024</v>
      </c>
      <c r="AG73" s="305">
        <f>SUMIFS('Conciliação Bancária 2016.17.18'!$J:$J,'Conciliação Bancária 2016.17.18'!$D:$D,'Base -Receita-Despesa'!AG$5)</f>
        <v>25690.540000000037</v>
      </c>
      <c r="AH73" s="305">
        <f>SUMIFS('Conciliação Bancária 2016.17.18'!$J:$J,'Conciliação Bancária 2016.17.18'!$D:$D,'Base -Receita-Despesa'!AH$5)</f>
        <v>26649.939999999769</v>
      </c>
      <c r="AI73" s="305">
        <f>SUMIFS('Conciliação Bancária 2016.17.18'!$J:$J,'Conciliação Bancária 2016.17.18'!$D:$D,'Base -Receita-Despesa'!AI$5)</f>
        <v>507788.16000000125</v>
      </c>
      <c r="AJ73" s="305">
        <f>SUMIFS('Conciliação Bancária 2016.17.18'!$J:$J,'Conciliação Bancária 2016.17.18'!$D:$D,'Base -Receita-Despesa'!AJ$5)</f>
        <v>-484604.97999999917</v>
      </c>
      <c r="AK73" s="305">
        <f>SUMIFS('Conciliação Bancária 2016.17.18'!$J:$J,'Conciliação Bancária 2016.17.18'!$D:$D,'Base -Receita-Despesa'!AK$5)</f>
        <v>19208.287000000128</v>
      </c>
      <c r="AL73" s="305">
        <f>SUMIFS('Conciliação Bancária 2016.17.18'!$J:$J,'Conciliação Bancária 2016.17.18'!$D:$D,'Base -Receita-Despesa'!AL$5)</f>
        <v>15171.480000000085</v>
      </c>
      <c r="AM73" s="305">
        <f>SUMIFS('Conciliação Bancária 2016.17.18'!$J:$J,'Conciliação Bancária 2016.17.18'!$D:$D,'Base -Receita-Despesa'!AM$5)</f>
        <v>-24407.02999999989</v>
      </c>
      <c r="AN73" s="305">
        <f>SUMIFS('Conciliação Bancária 2016.17.18'!$J:$J,'Conciliação Bancária 2016.17.18'!$D:$D,'Base -Receita-Despesa'!AN$5)</f>
        <v>309442.42999999993</v>
      </c>
      <c r="AO73" s="305">
        <f>SUMIFS('Conciliação Bancária 2016.17.18'!$J:$J,'Conciliação Bancária 2016.17.18'!$D:$D,'Base -Receita-Despesa'!AO$5)</f>
        <v>-275174.30999999994</v>
      </c>
      <c r="AP73" s="305">
        <f>SUMIFS('Conciliação Bancária 2016.17.18'!$J:$J,'Conciliação Bancária 2016.17.18'!$D:$D,'Base -Receita-Despesa'!AP$5)</f>
        <v>466122.26999999984</v>
      </c>
      <c r="AQ73" s="305">
        <f>SUMIFS('Conciliação Bancária 2016.17.18'!$J:$J,'Conciliação Bancária 2016.17.18'!$D:$D,'Base -Receita-Despesa'!AQ$5)</f>
        <v>-500769.86529021885</v>
      </c>
      <c r="AR73" s="304">
        <f>SUMIFS('Conciliação Bancária 2016.17.18'!$J:$J,'Conciliação Bancária 2016.17.18'!$A:$A,AF3)</f>
        <v>-2679631.6382902171</v>
      </c>
      <c r="AU73" s="304">
        <f>SUMIFS('Conciliação Bancária 2016.17.18'!$J:$J,'Conciliação Bancária 2016.17.18'!$D:$D,'Base -Receita-Despesa'!AU$5)</f>
        <v>59485.750000000116</v>
      </c>
      <c r="AV73" s="304">
        <f>SUMIFS('Conciliação Bancária 2016.17.18'!$J:$J,'Conciliação Bancária 2016.17.18'!$D:$D,'Base -Receita-Despesa'!AV$5)</f>
        <v>-59240.490000000085</v>
      </c>
      <c r="AW73" s="304">
        <f>SUMIFS('Conciliação Bancária 2016.17.18'!$J:$J,'Conciliação Bancária 2016.17.18'!$D:$D,'Base -Receita-Despesa'!AW$5)</f>
        <v>-104.65000000002328</v>
      </c>
      <c r="AX73" s="304">
        <f>SUMIFS('Conciliação Bancária 2016.17.18'!$J:$J,'Conciliação Bancária 2016.17.18'!$D:$D,'Base -Receita-Despesa'!AX$5)</f>
        <v>556978.12999999989</v>
      </c>
      <c r="AY73" s="304">
        <f>SUMIFS('Conciliação Bancária 2016.17.18'!$J:$J,'Conciliação Bancária 2016.17.18'!$D:$D,'Base -Receita-Despesa'!AY$5)</f>
        <v>570838.62999999861</v>
      </c>
      <c r="AZ73" s="304">
        <f>SUMIFS('Conciliação Bancária 2016.17.18'!$J:$J,'Conciliação Bancária 2016.17.18'!$D:$D,'Base -Receita-Despesa'!AZ$5)</f>
        <v>-1127092.44</v>
      </c>
      <c r="BA73" s="304">
        <f>SUMIFS('Conciliação Bancária 2016.17.18'!$J:$J,'Conciliação Bancária 2016.17.18'!$D:$D,'Base -Receita-Despesa'!BA$5)</f>
        <v>-34.120000000111759</v>
      </c>
      <c r="BB73" s="304">
        <f>SUMIFS('Conciliação Bancária 2016.17.18'!$J:$J,'Conciliação Bancária 2016.17.18'!$D:$D,'Base -Receita-Despesa'!BB$5)</f>
        <v>0</v>
      </c>
      <c r="BC73" s="304">
        <f>SUMIFS('Conciliação Bancária 2016.17.18'!$J:$J,'Conciliação Bancária 2016.17.18'!$D:$D,'Base -Receita-Despesa'!BC$5)</f>
        <v>0</v>
      </c>
      <c r="BD73" s="304">
        <f>SUMIFS('Conciliação Bancária 2016.17.18'!$J:$J,'Conciliação Bancária 2016.17.18'!$D:$D,'Base -Receita-Despesa'!BD$5)</f>
        <v>0</v>
      </c>
      <c r="BE73" s="304">
        <f>SUMIFS('Conciliação Bancária 2016.17.18'!$J:$J,'Conciliação Bancária 2016.17.18'!$D:$D,'Base -Receita-Despesa'!BE$5)</f>
        <v>0</v>
      </c>
      <c r="BF73" s="304">
        <f>SUMIFS('Conciliação Bancária 2016.17.18'!$J:$J,'Conciliação Bancária 2016.17.18'!$D:$D,'Base -Receita-Despesa'!BF$5)</f>
        <v>0</v>
      </c>
      <c r="BG73" s="304">
        <f>SUMIFS('Conciliação Bancária 2016.17.18'!$J:$J,'Conciliação Bancária 2016.17.18'!$A:$A,AU3)</f>
        <v>830.80999999959022</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C61:N61"/>
    <mergeCell ref="Q61:AD61"/>
    <mergeCell ref="AF61:AS61"/>
    <mergeCell ref="C32:N32"/>
    <mergeCell ref="Q32:AD32"/>
    <mergeCell ref="AF32:AS32"/>
    <mergeCell ref="C54:N54"/>
    <mergeCell ref="Q54:AD54"/>
    <mergeCell ref="AF54:AS54"/>
    <mergeCell ref="B3:B4"/>
    <mergeCell ref="C3:O4"/>
    <mergeCell ref="Q3:AD4"/>
    <mergeCell ref="AF3:AS4"/>
    <mergeCell ref="C27:N27"/>
    <mergeCell ref="Q27:AD27"/>
    <mergeCell ref="AF27:AS27"/>
    <mergeCell ref="AO2:AR2"/>
    <mergeCell ref="Q7:AD7"/>
    <mergeCell ref="AF7:AS7"/>
    <mergeCell ref="C15:N15"/>
    <mergeCell ref="Q15:AD15"/>
    <mergeCell ref="AF15:AS15"/>
    <mergeCell ref="AU32:BH32"/>
    <mergeCell ref="AU54:BH54"/>
    <mergeCell ref="AU61:BH61"/>
    <mergeCell ref="BD2:BG2"/>
    <mergeCell ref="AU3:BH4"/>
    <mergeCell ref="AU7:BH7"/>
    <mergeCell ref="AU15:BH15"/>
    <mergeCell ref="AU27:BH27"/>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51"/>
      <c r="G2" s="351"/>
      <c r="H2" s="10"/>
      <c r="I2" s="10"/>
      <c r="J2" s="10"/>
      <c r="K2" s="10"/>
      <c r="L2" s="10"/>
    </row>
    <row r="3" spans="1:12" ht="19.5" customHeight="1" thickBot="1" x14ac:dyDescent="0.35">
      <c r="A3" s="179" t="s">
        <v>27</v>
      </c>
      <c r="B3" s="180">
        <v>3</v>
      </c>
      <c r="C3" s="180">
        <v>3</v>
      </c>
      <c r="D3" s="180">
        <v>1</v>
      </c>
      <c r="E3" s="254">
        <f t="shared" ref="E3:E5" si="0">IFERROR(D3/C3,0)</f>
        <v>0.33333333333333331</v>
      </c>
      <c r="F3" s="352"/>
      <c r="G3" s="352"/>
      <c r="H3" s="11"/>
      <c r="I3" s="11"/>
      <c r="J3" s="11"/>
      <c r="K3" s="11"/>
      <c r="L3" s="11"/>
    </row>
    <row r="4" spans="1:12" ht="19.5" customHeight="1" thickBot="1" x14ac:dyDescent="0.35">
      <c r="A4" s="179" t="s">
        <v>28</v>
      </c>
      <c r="B4" s="180">
        <v>110</v>
      </c>
      <c r="C4" s="180">
        <v>121</v>
      </c>
      <c r="D4" s="180">
        <v>108</v>
      </c>
      <c r="E4" s="254">
        <f t="shared" si="0"/>
        <v>0.8925619834710744</v>
      </c>
      <c r="F4" s="352"/>
      <c r="G4" s="352"/>
      <c r="H4" s="11"/>
      <c r="I4" s="11"/>
      <c r="J4" s="11"/>
      <c r="K4" s="11"/>
      <c r="L4" s="16"/>
    </row>
    <row r="5" spans="1:12" ht="19.5" customHeight="1" thickBot="1" x14ac:dyDescent="0.35">
      <c r="A5" s="179" t="s">
        <v>29</v>
      </c>
      <c r="B5" s="180">
        <v>0</v>
      </c>
      <c r="C5" s="180">
        <v>0</v>
      </c>
      <c r="D5" s="180">
        <v>0</v>
      </c>
      <c r="E5" s="254">
        <f t="shared" si="0"/>
        <v>0</v>
      </c>
      <c r="F5" s="352"/>
      <c r="G5" s="352"/>
      <c r="H5" s="11"/>
      <c r="I5" s="11"/>
      <c r="J5" s="11"/>
      <c r="K5" s="11"/>
      <c r="L5" s="11"/>
    </row>
    <row r="6" spans="1:12" ht="19.5" customHeight="1" thickBot="1" x14ac:dyDescent="0.35">
      <c r="A6" s="181" t="s">
        <v>30</v>
      </c>
      <c r="B6" s="182">
        <f>SUM(B3:B5)</f>
        <v>113</v>
      </c>
      <c r="C6" s="182">
        <f>SUM(C3:C5)</f>
        <v>124</v>
      </c>
      <c r="D6" s="182">
        <f>SUM(D3:D5)</f>
        <v>109</v>
      </c>
      <c r="E6" s="255">
        <f>D6/C6</f>
        <v>0.87903225806451613</v>
      </c>
      <c r="F6" s="352"/>
      <c r="G6" s="352"/>
      <c r="H6" s="12"/>
      <c r="I6" s="12"/>
      <c r="J6" s="12"/>
      <c r="K6" s="12"/>
      <c r="L6" s="12"/>
    </row>
    <row r="7" spans="1:12" ht="19.5" customHeight="1" x14ac:dyDescent="0.3">
      <c r="A7" s="183"/>
      <c r="B7" s="184"/>
      <c r="C7" s="184"/>
      <c r="D7" s="184"/>
      <c r="E7" s="185"/>
      <c r="F7" s="352"/>
      <c r="G7" s="352"/>
      <c r="H7" s="12"/>
      <c r="I7" s="12"/>
      <c r="J7" s="12"/>
      <c r="K7" s="12"/>
      <c r="L7" s="12"/>
    </row>
    <row r="8" spans="1:12" ht="26.4" x14ac:dyDescent="0.3">
      <c r="A8" s="186" t="s">
        <v>25</v>
      </c>
      <c r="B8" s="177">
        <v>2016</v>
      </c>
      <c r="C8" s="177">
        <v>2017</v>
      </c>
      <c r="D8" s="177">
        <v>2018</v>
      </c>
      <c r="E8" s="178" t="s">
        <v>26</v>
      </c>
      <c r="F8" s="352"/>
      <c r="G8" s="352"/>
      <c r="H8" s="12"/>
      <c r="I8" s="12"/>
      <c r="J8" s="12"/>
      <c r="K8" s="12"/>
      <c r="L8" s="12"/>
    </row>
    <row r="9" spans="1:12" x14ac:dyDescent="0.3">
      <c r="A9" s="187" t="s">
        <v>31</v>
      </c>
      <c r="B9" s="188">
        <v>8</v>
      </c>
      <c r="C9" s="188">
        <v>13</v>
      </c>
      <c r="D9" s="188">
        <v>1</v>
      </c>
      <c r="E9" s="254">
        <f t="shared" ref="E9:E12" si="1">IFERROR(D9/C9,0)</f>
        <v>7.6923076923076927E-2</v>
      </c>
      <c r="F9" s="352"/>
      <c r="G9" s="352"/>
      <c r="H9" s="12"/>
      <c r="I9" s="12"/>
      <c r="J9" s="12"/>
      <c r="K9" s="12"/>
      <c r="L9" s="12"/>
    </row>
    <row r="10" spans="1:12" ht="28.2" x14ac:dyDescent="0.3">
      <c r="A10" s="189" t="s">
        <v>32</v>
      </c>
      <c r="B10" s="188">
        <v>19</v>
      </c>
      <c r="C10" s="188">
        <v>38</v>
      </c>
      <c r="D10" s="188">
        <v>4</v>
      </c>
      <c r="E10" s="254">
        <f t="shared" si="1"/>
        <v>0.10526315789473684</v>
      </c>
      <c r="F10" s="352"/>
      <c r="G10" s="352"/>
      <c r="H10" s="12"/>
      <c r="I10" s="12"/>
      <c r="J10" s="12"/>
      <c r="K10" s="12"/>
      <c r="L10" s="12"/>
    </row>
    <row r="11" spans="1:12" ht="19.5" customHeight="1" x14ac:dyDescent="0.3">
      <c r="A11" s="187" t="s">
        <v>33</v>
      </c>
      <c r="B11" s="188">
        <v>110</v>
      </c>
      <c r="C11" s="188">
        <v>134</v>
      </c>
      <c r="D11" s="188">
        <v>108</v>
      </c>
      <c r="E11" s="254">
        <f t="shared" si="1"/>
        <v>0.80597014925373134</v>
      </c>
      <c r="F11" s="352"/>
      <c r="G11" s="352"/>
      <c r="H11" s="12"/>
      <c r="I11" s="12"/>
      <c r="J11" s="12"/>
      <c r="K11" s="12"/>
      <c r="L11" s="12"/>
    </row>
    <row r="12" spans="1:12" ht="19.5" customHeight="1" x14ac:dyDescent="0.3">
      <c r="A12" s="187" t="s">
        <v>34</v>
      </c>
      <c r="B12" s="188">
        <v>10</v>
      </c>
      <c r="C12" s="188">
        <v>6</v>
      </c>
      <c r="D12" s="188">
        <v>4</v>
      </c>
      <c r="E12" s="254">
        <f t="shared" si="1"/>
        <v>0.66666666666666663</v>
      </c>
      <c r="F12" s="352"/>
      <c r="G12" s="352"/>
      <c r="H12" s="12"/>
      <c r="I12" s="12"/>
      <c r="J12" s="12"/>
      <c r="K12" s="12"/>
      <c r="L12" s="12"/>
    </row>
    <row r="13" spans="1:12" ht="28.2" x14ac:dyDescent="0.3">
      <c r="A13" s="189" t="s">
        <v>35</v>
      </c>
      <c r="B13" s="188">
        <v>0</v>
      </c>
      <c r="C13" s="188">
        <v>0</v>
      </c>
      <c r="D13" s="188">
        <v>0</v>
      </c>
      <c r="E13" s="254">
        <f>IFERROR(D13/C13,0)</f>
        <v>0</v>
      </c>
      <c r="F13" s="352"/>
      <c r="G13" s="352"/>
      <c r="H13" s="12"/>
      <c r="I13" s="12"/>
      <c r="J13" s="12"/>
      <c r="K13" s="12"/>
      <c r="L13" s="12"/>
    </row>
    <row r="14" spans="1:12" ht="19.5" customHeight="1" x14ac:dyDescent="0.3">
      <c r="A14" s="187" t="s">
        <v>36</v>
      </c>
      <c r="B14" s="188">
        <v>33</v>
      </c>
      <c r="C14" s="188">
        <v>33</v>
      </c>
      <c r="D14" s="188">
        <v>33</v>
      </c>
      <c r="E14" s="254">
        <f t="shared" ref="E14" si="2">IFERROR(D14/C14,0)</f>
        <v>1</v>
      </c>
      <c r="F14" s="352"/>
      <c r="G14" s="352"/>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E3" activePane="bottomRight" state="frozen"/>
      <selection pane="topRight" activeCell="E1" sqref="E1"/>
      <selection pane="bottomLeft" activeCell="A3" sqref="A3"/>
      <selection pane="bottomRight" activeCell="I33" sqref="I3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4648</v>
      </c>
      <c r="D2" s="107" t="s">
        <v>3810</v>
      </c>
      <c r="E2" s="108">
        <v>42370</v>
      </c>
      <c r="F2" s="108">
        <v>42401</v>
      </c>
      <c r="G2" s="108">
        <v>42430</v>
      </c>
      <c r="H2" s="108">
        <v>42461</v>
      </c>
      <c r="I2" s="108">
        <v>42491</v>
      </c>
      <c r="J2" s="108">
        <v>42522</v>
      </c>
      <c r="K2" s="108">
        <v>42552</v>
      </c>
      <c r="L2" s="108">
        <v>42583</v>
      </c>
      <c r="M2" s="108">
        <v>42614</v>
      </c>
      <c r="N2" s="108">
        <v>42644</v>
      </c>
      <c r="O2" s="108">
        <v>42675</v>
      </c>
      <c r="P2" s="289">
        <v>42705</v>
      </c>
      <c r="Q2" s="284">
        <v>42736</v>
      </c>
      <c r="R2" s="108">
        <v>42767</v>
      </c>
      <c r="S2" s="108">
        <v>42795</v>
      </c>
      <c r="T2" s="108">
        <v>42826</v>
      </c>
      <c r="U2" s="108">
        <v>42856</v>
      </c>
      <c r="V2" s="108">
        <v>42887</v>
      </c>
      <c r="W2" s="108">
        <v>42917</v>
      </c>
      <c r="X2" s="108">
        <v>42948</v>
      </c>
      <c r="Y2" s="108">
        <v>42979</v>
      </c>
      <c r="Z2" s="108">
        <v>43009</v>
      </c>
      <c r="AA2" s="108">
        <v>43040</v>
      </c>
      <c r="AB2" s="280">
        <v>43070</v>
      </c>
      <c r="AC2" s="284">
        <v>43101</v>
      </c>
      <c r="AD2" s="108">
        <v>43132</v>
      </c>
      <c r="AE2" s="108">
        <v>43160</v>
      </c>
      <c r="AF2" s="108">
        <v>43191</v>
      </c>
      <c r="AG2" s="108">
        <v>43221</v>
      </c>
      <c r="AH2" s="108">
        <v>43252</v>
      </c>
      <c r="AI2" s="108">
        <v>43282</v>
      </c>
      <c r="AJ2" s="108">
        <v>43313</v>
      </c>
      <c r="AK2" s="108">
        <v>43344</v>
      </c>
      <c r="AL2" s="108">
        <v>43374</v>
      </c>
      <c r="AM2" s="108">
        <v>43405</v>
      </c>
      <c r="AN2" s="280">
        <v>43435</v>
      </c>
      <c r="AO2" s="297">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80">
        <f t="shared" si="0"/>
        <v>43800</v>
      </c>
      <c r="BA2" s="284">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80">
        <f t="shared" si="0"/>
        <v>44166</v>
      </c>
      <c r="BM2" s="284">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53" t="s">
        <v>3811</v>
      </c>
      <c r="C3" s="356" t="s">
        <v>2240</v>
      </c>
      <c r="D3" s="110" t="s">
        <v>3812</v>
      </c>
      <c r="E3" s="111">
        <v>50</v>
      </c>
      <c r="F3" s="111">
        <v>24.7</v>
      </c>
      <c r="G3" s="111">
        <v>291.51</v>
      </c>
      <c r="H3" s="111">
        <v>199774.45</v>
      </c>
      <c r="I3" s="111">
        <v>11430.64</v>
      </c>
      <c r="J3" s="111">
        <v>215.61</v>
      </c>
      <c r="K3" s="111">
        <v>190.31</v>
      </c>
      <c r="L3" s="111">
        <v>165.01</v>
      </c>
      <c r="M3" s="111">
        <v>24.7</v>
      </c>
      <c r="N3" s="111">
        <v>1.05</v>
      </c>
      <c r="O3" s="111">
        <v>11463.08</v>
      </c>
      <c r="P3" s="290">
        <v>213.87</v>
      </c>
      <c r="Q3" s="285">
        <v>0</v>
      </c>
      <c r="R3" s="111">
        <f>Q4</f>
        <v>391868.68</v>
      </c>
      <c r="S3" s="111">
        <v>318173.42</v>
      </c>
      <c r="T3" s="111">
        <v>580189.96</v>
      </c>
      <c r="U3" s="111">
        <v>47694.48</v>
      </c>
      <c r="V3" s="111">
        <v>2424.48</v>
      </c>
      <c r="W3" s="327">
        <v>10127.629999999999</v>
      </c>
      <c r="X3" s="111">
        <v>401.75</v>
      </c>
      <c r="Y3" s="111">
        <v>309.17</v>
      </c>
      <c r="Z3" s="111">
        <v>291655.92</v>
      </c>
      <c r="AA3" s="111">
        <v>0</v>
      </c>
      <c r="AB3" s="281">
        <v>822173.01</v>
      </c>
      <c r="AC3" s="285">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BX3" si="2">AO10</f>
        <v>59393.04</v>
      </c>
      <c r="AQ3" s="111">
        <f t="shared" si="2"/>
        <v>35.880000000000003</v>
      </c>
      <c r="AR3" s="111">
        <f t="shared" si="2"/>
        <v>0</v>
      </c>
      <c r="AS3" s="111">
        <f t="shared" si="2"/>
        <v>556961.01</v>
      </c>
      <c r="AT3" s="111">
        <f t="shared" si="2"/>
        <v>1127598.75</v>
      </c>
      <c r="AU3" s="111">
        <f t="shared" si="2"/>
        <v>295.56</v>
      </c>
      <c r="AV3" s="111"/>
      <c r="AW3" s="111"/>
      <c r="AX3" s="111"/>
      <c r="AY3" s="28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54"/>
      <c r="C4" s="356"/>
      <c r="D4" s="110" t="s">
        <v>3813</v>
      </c>
      <c r="E4" s="111">
        <v>24.7</v>
      </c>
      <c r="F4" s="111">
        <v>291.51</v>
      </c>
      <c r="G4" s="111">
        <v>199774.45</v>
      </c>
      <c r="H4" s="111">
        <v>11430.64</v>
      </c>
      <c r="I4" s="111">
        <v>215.61</v>
      </c>
      <c r="J4" s="111">
        <v>190.31</v>
      </c>
      <c r="K4" s="111">
        <v>165.01</v>
      </c>
      <c r="L4" s="111">
        <v>24.7</v>
      </c>
      <c r="M4" s="111">
        <v>1.05</v>
      </c>
      <c r="N4" s="111">
        <v>11463.08</v>
      </c>
      <c r="O4" s="111">
        <v>213.87</v>
      </c>
      <c r="P4" s="290">
        <v>0</v>
      </c>
      <c r="Q4" s="285">
        <v>391868.68</v>
      </c>
      <c r="R4" s="111">
        <v>318173.42</v>
      </c>
      <c r="S4" s="111">
        <v>580189.96</v>
      </c>
      <c r="T4" s="111">
        <v>47694.48</v>
      </c>
      <c r="U4" s="111">
        <v>2424.48</v>
      </c>
      <c r="V4" s="327">
        <v>10127.629999999999</v>
      </c>
      <c r="W4" s="111">
        <v>401.75</v>
      </c>
      <c r="X4" s="111">
        <v>309.17</v>
      </c>
      <c r="Y4" s="111">
        <v>291655.92</v>
      </c>
      <c r="Z4" s="111">
        <v>0</v>
      </c>
      <c r="AA4" s="111">
        <v>822173.01</v>
      </c>
      <c r="AB4" s="281">
        <v>2806425.85</v>
      </c>
      <c r="AC4" s="285">
        <v>0</v>
      </c>
      <c r="AD4" s="111">
        <v>0</v>
      </c>
      <c r="AE4" s="111">
        <v>0</v>
      </c>
      <c r="AF4" s="317">
        <v>0</v>
      </c>
      <c r="AG4" s="111">
        <v>0</v>
      </c>
      <c r="AH4" s="111">
        <v>0</v>
      </c>
      <c r="AI4" s="111">
        <v>0</v>
      </c>
      <c r="AJ4" s="111">
        <v>0</v>
      </c>
      <c r="AK4" s="111">
        <v>300000</v>
      </c>
      <c r="AL4" s="111">
        <v>0</v>
      </c>
      <c r="AM4" s="111">
        <v>1284.6600000000001</v>
      </c>
      <c r="AN4" s="294">
        <v>0.94</v>
      </c>
      <c r="AO4" s="111">
        <v>59393.04</v>
      </c>
      <c r="AP4" s="111" t="s">
        <v>4645</v>
      </c>
      <c r="AQ4" s="111" t="s">
        <v>4645</v>
      </c>
      <c r="AR4" s="111">
        <v>56945.81</v>
      </c>
      <c r="AS4" s="111">
        <v>1127594.2</v>
      </c>
      <c r="AT4" s="111" t="s">
        <v>4645</v>
      </c>
      <c r="AU4" s="111" t="s">
        <v>4645</v>
      </c>
      <c r="AV4" s="111"/>
      <c r="AW4" s="111"/>
      <c r="AX4" s="111"/>
      <c r="AY4" s="281"/>
      <c r="AZ4" s="111"/>
      <c r="BA4" s="111"/>
      <c r="BB4" s="281"/>
      <c r="BC4" s="174"/>
      <c r="BD4" s="174"/>
      <c r="BE4" s="174"/>
      <c r="BF4" s="174"/>
      <c r="BG4" s="174"/>
      <c r="BH4" s="174"/>
      <c r="BI4" s="174"/>
      <c r="BJ4" s="174"/>
      <c r="BK4" s="174"/>
      <c r="BL4" s="111"/>
      <c r="BM4" s="111"/>
      <c r="BN4" s="281"/>
      <c r="BO4" s="111"/>
      <c r="BP4" s="111"/>
      <c r="BQ4" s="111"/>
      <c r="BR4" s="111"/>
      <c r="BS4" s="111"/>
      <c r="BT4" s="111"/>
      <c r="BU4" s="111"/>
      <c r="BV4" s="111"/>
      <c r="BW4" s="111"/>
      <c r="BX4" s="111"/>
    </row>
    <row r="5" spans="2:76" ht="13.5" customHeight="1" x14ac:dyDescent="0.3">
      <c r="B5" s="354"/>
      <c r="C5" s="356" t="s">
        <v>2228</v>
      </c>
      <c r="D5" s="110" t="s">
        <v>3812</v>
      </c>
      <c r="E5" s="111">
        <v>50</v>
      </c>
      <c r="F5" s="111">
        <v>50</v>
      </c>
      <c r="G5" s="111">
        <v>50</v>
      </c>
      <c r="H5" s="111">
        <v>77875.78</v>
      </c>
      <c r="I5" s="111">
        <v>91326.14</v>
      </c>
      <c r="J5" s="111">
        <v>243007.75</v>
      </c>
      <c r="K5" s="111">
        <v>50</v>
      </c>
      <c r="L5" s="111">
        <v>50</v>
      </c>
      <c r="M5" s="111">
        <v>50</v>
      </c>
      <c r="N5" s="111">
        <v>50</v>
      </c>
      <c r="O5" s="111">
        <v>38035.85</v>
      </c>
      <c r="P5" s="290">
        <v>50</v>
      </c>
      <c r="Q5" s="285">
        <v>0</v>
      </c>
      <c r="R5" s="111">
        <v>50</v>
      </c>
      <c r="S5" s="111">
        <v>50</v>
      </c>
      <c r="T5" s="111">
        <v>5868.53</v>
      </c>
      <c r="U5" s="111">
        <v>118095.1</v>
      </c>
      <c r="V5" s="111">
        <v>32406.81</v>
      </c>
      <c r="W5" s="328">
        <v>53693.26</v>
      </c>
      <c r="X5" s="111">
        <v>9266.33</v>
      </c>
      <c r="Y5" s="111">
        <v>12665.76</v>
      </c>
      <c r="Z5" s="111">
        <v>0</v>
      </c>
      <c r="AA5" s="111">
        <v>0</v>
      </c>
      <c r="AB5" s="281">
        <v>0</v>
      </c>
      <c r="AC5" s="285">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81"/>
      <c r="AZ5" s="111"/>
      <c r="BA5" s="111"/>
      <c r="BB5" s="281"/>
      <c r="BC5" s="111"/>
      <c r="BD5" s="111"/>
      <c r="BE5" s="111"/>
      <c r="BF5" s="111"/>
      <c r="BG5" s="111"/>
      <c r="BH5" s="111"/>
      <c r="BI5" s="111"/>
      <c r="BJ5" s="111"/>
      <c r="BK5" s="111"/>
      <c r="BL5" s="111"/>
      <c r="BM5" s="111"/>
      <c r="BN5" s="281"/>
      <c r="BO5" s="111"/>
      <c r="BP5" s="111"/>
      <c r="BQ5" s="111"/>
      <c r="BR5" s="111"/>
      <c r="BS5" s="111"/>
      <c r="BT5" s="111"/>
      <c r="BU5" s="111"/>
      <c r="BV5" s="111"/>
      <c r="BW5" s="111"/>
      <c r="BX5" s="111"/>
    </row>
    <row r="6" spans="2:76" ht="13.5" customHeight="1" x14ac:dyDescent="0.3">
      <c r="B6" s="354"/>
      <c r="C6" s="356"/>
      <c r="D6" s="110" t="s">
        <v>3813</v>
      </c>
      <c r="E6" s="111">
        <v>50</v>
      </c>
      <c r="F6" s="111">
        <v>50</v>
      </c>
      <c r="G6" s="111">
        <v>77875.78</v>
      </c>
      <c r="H6" s="111">
        <v>91326.14</v>
      </c>
      <c r="I6" s="111">
        <v>243007.75</v>
      </c>
      <c r="J6" s="111">
        <v>50</v>
      </c>
      <c r="K6" s="111">
        <v>50</v>
      </c>
      <c r="L6" s="111">
        <v>50</v>
      </c>
      <c r="M6" s="111">
        <v>50</v>
      </c>
      <c r="N6" s="111">
        <v>38035.85</v>
      </c>
      <c r="O6" s="111">
        <v>50</v>
      </c>
      <c r="P6" s="290">
        <v>0</v>
      </c>
      <c r="Q6" s="285">
        <v>50</v>
      </c>
      <c r="R6" s="111">
        <v>50</v>
      </c>
      <c r="S6" s="111">
        <v>5868.53</v>
      </c>
      <c r="T6" s="111">
        <v>118095.1</v>
      </c>
      <c r="U6" s="111">
        <v>32406.81</v>
      </c>
      <c r="V6" s="328">
        <v>53693.26</v>
      </c>
      <c r="W6" s="111">
        <v>9266.33</v>
      </c>
      <c r="X6" s="111">
        <v>12665.76</v>
      </c>
      <c r="Y6" s="111">
        <v>0</v>
      </c>
      <c r="Z6" s="111">
        <v>0</v>
      </c>
      <c r="AA6" s="111">
        <v>0</v>
      </c>
      <c r="AB6" s="281">
        <v>0</v>
      </c>
      <c r="AC6" s="285">
        <v>0</v>
      </c>
      <c r="AD6" s="111">
        <v>0</v>
      </c>
      <c r="AE6" s="111">
        <v>0</v>
      </c>
      <c r="AF6" s="317">
        <v>499177.1</v>
      </c>
      <c r="AG6" s="111">
        <v>0</v>
      </c>
      <c r="AH6" s="111">
        <v>0</v>
      </c>
      <c r="AI6" s="111">
        <v>0</v>
      </c>
      <c r="AJ6" s="111">
        <v>0</v>
      </c>
      <c r="AK6" s="111">
        <v>9866.39</v>
      </c>
      <c r="AL6" s="111">
        <v>34702.74</v>
      </c>
      <c r="AM6" s="111">
        <v>499539.88</v>
      </c>
      <c r="AN6" s="294">
        <v>0</v>
      </c>
      <c r="AO6" s="111" t="s">
        <v>4646</v>
      </c>
      <c r="AP6" s="111">
        <v>35.880000000000003</v>
      </c>
      <c r="AQ6" s="111" t="s">
        <v>4645</v>
      </c>
      <c r="AR6" s="111">
        <v>500015.2</v>
      </c>
      <c r="AS6" s="111">
        <v>4.55</v>
      </c>
      <c r="AT6" s="111">
        <v>295.56</v>
      </c>
      <c r="AU6" s="111" t="s">
        <v>4645</v>
      </c>
      <c r="AV6" s="111"/>
      <c r="AW6" s="111"/>
      <c r="AX6" s="111"/>
      <c r="AY6" s="281"/>
      <c r="AZ6" s="111"/>
      <c r="BA6" s="111"/>
      <c r="BB6" s="281"/>
      <c r="BC6" s="174"/>
      <c r="BD6" s="174"/>
      <c r="BE6" s="174"/>
      <c r="BF6" s="174"/>
      <c r="BG6" s="174"/>
      <c r="BH6" s="174"/>
      <c r="BI6" s="174"/>
      <c r="BJ6" s="174"/>
      <c r="BK6" s="174"/>
      <c r="BL6" s="111"/>
      <c r="BM6" s="111"/>
      <c r="BN6" s="281"/>
      <c r="BO6" s="111"/>
      <c r="BP6" s="111"/>
      <c r="BQ6" s="111"/>
      <c r="BR6" s="111"/>
      <c r="BS6" s="111"/>
      <c r="BT6" s="111"/>
      <c r="BU6" s="111"/>
      <c r="BV6" s="111"/>
      <c r="BW6" s="111"/>
      <c r="BX6" s="111"/>
    </row>
    <row r="7" spans="2:76" ht="13.5" customHeight="1" x14ac:dyDescent="0.3">
      <c r="B7" s="354"/>
      <c r="C7" s="356" t="s">
        <v>2339</v>
      </c>
      <c r="D7" s="110" t="s">
        <v>3812</v>
      </c>
      <c r="E7" s="111">
        <v>50</v>
      </c>
      <c r="F7" s="111">
        <v>24.7</v>
      </c>
      <c r="G7" s="111">
        <v>50</v>
      </c>
      <c r="H7" s="111">
        <v>50</v>
      </c>
      <c r="I7" s="111">
        <v>24.7</v>
      </c>
      <c r="J7" s="111">
        <v>50</v>
      </c>
      <c r="K7" s="111">
        <v>24.7</v>
      </c>
      <c r="L7" s="111">
        <v>24.7</v>
      </c>
      <c r="M7" s="111">
        <v>24.7</v>
      </c>
      <c r="N7" s="111">
        <v>24.7</v>
      </c>
      <c r="O7" s="111">
        <v>24.7</v>
      </c>
      <c r="P7" s="290">
        <v>24.7</v>
      </c>
      <c r="Q7" s="285">
        <v>24.7</v>
      </c>
      <c r="R7" s="111">
        <v>24.7</v>
      </c>
      <c r="S7" s="111">
        <v>24.7</v>
      </c>
      <c r="T7" s="111">
        <v>24.7</v>
      </c>
      <c r="U7" s="111">
        <v>24.7</v>
      </c>
      <c r="V7" s="111">
        <v>24.7</v>
      </c>
      <c r="W7" s="111">
        <v>24.7</v>
      </c>
      <c r="X7" s="111">
        <v>0</v>
      </c>
      <c r="Y7" s="111">
        <v>0</v>
      </c>
      <c r="Z7" s="111">
        <v>0</v>
      </c>
      <c r="AA7" s="111">
        <v>0</v>
      </c>
      <c r="AB7" s="281">
        <v>0</v>
      </c>
      <c r="AC7" s="285">
        <v>0</v>
      </c>
      <c r="AD7" s="111">
        <v>0</v>
      </c>
      <c r="AE7" s="111">
        <v>0</v>
      </c>
      <c r="AF7" s="111">
        <v>0</v>
      </c>
      <c r="AG7" s="111">
        <v>0</v>
      </c>
      <c r="AH7" s="111">
        <v>0</v>
      </c>
      <c r="AI7" s="111">
        <v>0</v>
      </c>
      <c r="AJ7" s="111">
        <v>0</v>
      </c>
      <c r="AK7" s="111">
        <v>0</v>
      </c>
      <c r="AL7" s="111">
        <v>0</v>
      </c>
      <c r="AM7" s="111">
        <v>0</v>
      </c>
      <c r="AN7" s="294">
        <v>0</v>
      </c>
      <c r="AO7" s="111"/>
      <c r="AP7" s="111"/>
      <c r="AQ7" s="111"/>
      <c r="AR7" s="111"/>
      <c r="AS7" s="111"/>
      <c r="AT7" s="111"/>
      <c r="AU7" s="111"/>
      <c r="AV7" s="111"/>
      <c r="AW7" s="111"/>
      <c r="AX7" s="111"/>
      <c r="AY7" s="281"/>
      <c r="AZ7" s="111"/>
      <c r="BA7" s="111"/>
      <c r="BB7" s="281"/>
      <c r="BC7" s="111"/>
      <c r="BD7" s="111"/>
      <c r="BE7" s="111"/>
      <c r="BF7" s="111"/>
      <c r="BG7" s="111"/>
      <c r="BH7" s="111"/>
      <c r="BI7" s="111"/>
      <c r="BJ7" s="111"/>
      <c r="BK7" s="111"/>
      <c r="BL7" s="111"/>
      <c r="BM7" s="111"/>
      <c r="BN7" s="281"/>
      <c r="BO7" s="111"/>
      <c r="BP7" s="111"/>
      <c r="BQ7" s="111"/>
      <c r="BR7" s="111"/>
      <c r="BS7" s="111"/>
      <c r="BT7" s="111"/>
      <c r="BU7" s="111"/>
      <c r="BV7" s="111"/>
      <c r="BW7" s="111"/>
      <c r="BX7" s="111"/>
    </row>
    <row r="8" spans="2:76" ht="13.5" customHeight="1" x14ac:dyDescent="0.3">
      <c r="B8" s="355"/>
      <c r="C8" s="356"/>
      <c r="D8" s="110" t="s">
        <v>3813</v>
      </c>
      <c r="E8" s="111">
        <v>24.7</v>
      </c>
      <c r="F8" s="111">
        <v>50</v>
      </c>
      <c r="G8" s="111">
        <v>50</v>
      </c>
      <c r="H8" s="111">
        <v>24.7</v>
      </c>
      <c r="I8" s="111">
        <v>50</v>
      </c>
      <c r="J8" s="111">
        <v>24.7</v>
      </c>
      <c r="K8" s="111">
        <v>24.7</v>
      </c>
      <c r="L8" s="111">
        <v>24.7</v>
      </c>
      <c r="M8" s="111">
        <v>24.7</v>
      </c>
      <c r="N8" s="111">
        <v>24.7</v>
      </c>
      <c r="O8" s="111">
        <v>24.7</v>
      </c>
      <c r="P8" s="290">
        <v>24.7</v>
      </c>
      <c r="Q8" s="285">
        <v>24.7</v>
      </c>
      <c r="R8" s="111">
        <v>24.7</v>
      </c>
      <c r="S8" s="111">
        <v>24.7</v>
      </c>
      <c r="T8" s="111">
        <v>24.7</v>
      </c>
      <c r="U8" s="111">
        <v>24.7</v>
      </c>
      <c r="V8" s="111">
        <v>24.7</v>
      </c>
      <c r="W8" s="111">
        <v>0</v>
      </c>
      <c r="X8" s="111">
        <v>0</v>
      </c>
      <c r="Y8" s="111">
        <v>0</v>
      </c>
      <c r="Z8" s="111">
        <v>0</v>
      </c>
      <c r="AA8" s="111">
        <v>0</v>
      </c>
      <c r="AB8" s="281">
        <v>0</v>
      </c>
      <c r="AC8" s="285">
        <v>0</v>
      </c>
      <c r="AD8" s="111">
        <v>0</v>
      </c>
      <c r="AE8" s="111">
        <v>0</v>
      </c>
      <c r="AF8" s="317">
        <v>0</v>
      </c>
      <c r="AG8" s="111">
        <v>0</v>
      </c>
      <c r="AH8" s="111">
        <v>0</v>
      </c>
      <c r="AI8" s="111">
        <v>0</v>
      </c>
      <c r="AJ8" s="111">
        <v>0</v>
      </c>
      <c r="AK8" s="111">
        <v>0</v>
      </c>
      <c r="AL8" s="111">
        <v>0</v>
      </c>
      <c r="AM8" s="111">
        <v>0</v>
      </c>
      <c r="AN8" s="294">
        <v>0</v>
      </c>
      <c r="AO8" s="111" t="s">
        <v>4646</v>
      </c>
      <c r="AP8" s="111" t="s">
        <v>4645</v>
      </c>
      <c r="AQ8" s="111" t="s">
        <v>4645</v>
      </c>
      <c r="AR8" s="111" t="s">
        <v>4645</v>
      </c>
      <c r="AS8" s="111" t="s">
        <v>4645</v>
      </c>
      <c r="AT8" s="111" t="s">
        <v>4645</v>
      </c>
      <c r="AU8" s="111" t="s">
        <v>4645</v>
      </c>
      <c r="AV8" s="111"/>
      <c r="AW8" s="111"/>
      <c r="AX8" s="111"/>
      <c r="AY8" s="281"/>
      <c r="AZ8" s="111"/>
      <c r="BA8" s="111"/>
      <c r="BB8" s="281"/>
      <c r="BC8" s="111"/>
      <c r="BD8" s="111"/>
      <c r="BE8" s="111"/>
      <c r="BF8" s="111"/>
      <c r="BG8" s="111"/>
      <c r="BH8" s="111"/>
      <c r="BI8" s="111"/>
      <c r="BJ8" s="111"/>
      <c r="BK8" s="111"/>
      <c r="BL8" s="111"/>
      <c r="BM8" s="111"/>
      <c r="BN8" s="281"/>
      <c r="BO8" s="111"/>
      <c r="BP8" s="111"/>
      <c r="BQ8" s="111"/>
      <c r="BR8" s="111"/>
      <c r="BS8" s="111"/>
      <c r="BT8" s="111"/>
      <c r="BU8" s="111"/>
      <c r="BV8" s="111"/>
      <c r="BW8" s="111"/>
      <c r="BX8" s="111"/>
    </row>
    <row r="9" spans="2:76" x14ac:dyDescent="0.3">
      <c r="B9" s="175"/>
      <c r="C9" s="171" t="s">
        <v>3815</v>
      </c>
      <c r="D9" s="107"/>
      <c r="E9" s="298">
        <f t="shared" ref="E9:AJ9" si="4">SUM(E3,E5,E7)</f>
        <v>150</v>
      </c>
      <c r="F9" s="298">
        <f t="shared" si="4"/>
        <v>99.4</v>
      </c>
      <c r="G9" s="298">
        <f t="shared" si="4"/>
        <v>391.51</v>
      </c>
      <c r="H9" s="298">
        <f t="shared" si="4"/>
        <v>277700.23</v>
      </c>
      <c r="I9" s="298">
        <f t="shared" si="4"/>
        <v>102781.48</v>
      </c>
      <c r="J9" s="298">
        <f t="shared" si="4"/>
        <v>243273.36</v>
      </c>
      <c r="K9" s="298">
        <f t="shared" si="4"/>
        <v>265.01</v>
      </c>
      <c r="L9" s="298">
        <f t="shared" si="4"/>
        <v>239.70999999999998</v>
      </c>
      <c r="M9" s="298">
        <f t="shared" si="4"/>
        <v>99.4</v>
      </c>
      <c r="N9" s="298">
        <f t="shared" si="4"/>
        <v>75.75</v>
      </c>
      <c r="O9" s="298">
        <f t="shared" si="4"/>
        <v>49523.63</v>
      </c>
      <c r="P9" s="299">
        <f t="shared" si="4"/>
        <v>288.57</v>
      </c>
      <c r="Q9" s="300">
        <f t="shared" si="4"/>
        <v>24.7</v>
      </c>
      <c r="R9" s="298">
        <f t="shared" si="4"/>
        <v>391943.38</v>
      </c>
      <c r="S9" s="298">
        <f t="shared" si="4"/>
        <v>318248.12</v>
      </c>
      <c r="T9" s="298">
        <f t="shared" si="4"/>
        <v>586083.18999999994</v>
      </c>
      <c r="U9" s="298">
        <f t="shared" si="4"/>
        <v>165814.28000000003</v>
      </c>
      <c r="V9" s="298">
        <f t="shared" si="4"/>
        <v>34855.99</v>
      </c>
      <c r="W9" s="298">
        <f t="shared" si="4"/>
        <v>63845.59</v>
      </c>
      <c r="X9" s="298">
        <f t="shared" si="4"/>
        <v>9668.08</v>
      </c>
      <c r="Y9" s="298">
        <f t="shared" si="4"/>
        <v>12974.93</v>
      </c>
      <c r="Z9" s="298">
        <f t="shared" si="4"/>
        <v>291655.92</v>
      </c>
      <c r="AA9" s="298">
        <f t="shared" si="4"/>
        <v>0</v>
      </c>
      <c r="AB9" s="301">
        <f t="shared" si="4"/>
        <v>822173.01</v>
      </c>
      <c r="AC9" s="300">
        <f t="shared" si="4"/>
        <v>2806425.85</v>
      </c>
      <c r="AD9" s="298">
        <f t="shared" si="4"/>
        <v>0</v>
      </c>
      <c r="AE9" s="298">
        <f t="shared" si="4"/>
        <v>0</v>
      </c>
      <c r="AF9" s="298">
        <f t="shared" si="4"/>
        <v>0</v>
      </c>
      <c r="AG9" s="298">
        <f t="shared" si="4"/>
        <v>499177.1</v>
      </c>
      <c r="AH9" s="298">
        <f t="shared" si="4"/>
        <v>0</v>
      </c>
      <c r="AI9" s="298">
        <f t="shared" si="4"/>
        <v>0</v>
      </c>
      <c r="AJ9" s="298">
        <f t="shared" si="4"/>
        <v>0</v>
      </c>
      <c r="AK9" s="298">
        <f t="shared" ref="AK9:BP9" si="5">SUM(AK3,AK5,AK7)</f>
        <v>0</v>
      </c>
      <c r="AL9" s="298">
        <f t="shared" si="5"/>
        <v>309866.39</v>
      </c>
      <c r="AM9" s="298">
        <f t="shared" si="5"/>
        <v>34702.74</v>
      </c>
      <c r="AN9" s="302">
        <f t="shared" si="5"/>
        <v>500824.54</v>
      </c>
      <c r="AO9" s="298">
        <f t="shared" si="5"/>
        <v>0.94</v>
      </c>
      <c r="AP9" s="298">
        <f t="shared" si="5"/>
        <v>59393.04</v>
      </c>
      <c r="AQ9" s="298">
        <f t="shared" si="5"/>
        <v>35.880000000000003</v>
      </c>
      <c r="AR9" s="298">
        <f t="shared" si="5"/>
        <v>0</v>
      </c>
      <c r="AS9" s="298">
        <f t="shared" si="5"/>
        <v>556961.01</v>
      </c>
      <c r="AT9" s="298">
        <f t="shared" si="5"/>
        <v>1127598.75</v>
      </c>
      <c r="AU9" s="298">
        <f t="shared" si="5"/>
        <v>295.56</v>
      </c>
      <c r="AV9" s="298">
        <f t="shared" si="5"/>
        <v>0</v>
      </c>
      <c r="AW9" s="298">
        <f t="shared" si="5"/>
        <v>0</v>
      </c>
      <c r="AX9" s="298">
        <f t="shared" si="5"/>
        <v>0</v>
      </c>
      <c r="AY9" s="301">
        <f t="shared" si="5"/>
        <v>0</v>
      </c>
      <c r="AZ9" s="298">
        <f t="shared" si="5"/>
        <v>0</v>
      </c>
      <c r="BA9" s="298">
        <f t="shared" si="5"/>
        <v>0</v>
      </c>
      <c r="BB9" s="301">
        <f t="shared" si="5"/>
        <v>0</v>
      </c>
      <c r="BC9" s="298">
        <f t="shared" si="5"/>
        <v>0</v>
      </c>
      <c r="BD9" s="298">
        <f t="shared" si="5"/>
        <v>0</v>
      </c>
      <c r="BE9" s="298">
        <f t="shared" si="5"/>
        <v>0</v>
      </c>
      <c r="BF9" s="298">
        <f t="shared" si="5"/>
        <v>0</v>
      </c>
      <c r="BG9" s="298">
        <f t="shared" si="5"/>
        <v>0</v>
      </c>
      <c r="BH9" s="298">
        <f t="shared" si="5"/>
        <v>0</v>
      </c>
      <c r="BI9" s="298">
        <f t="shared" si="5"/>
        <v>0</v>
      </c>
      <c r="BJ9" s="298">
        <f t="shared" si="5"/>
        <v>0</v>
      </c>
      <c r="BK9" s="298">
        <f t="shared" si="5"/>
        <v>0</v>
      </c>
      <c r="BL9" s="298">
        <f t="shared" si="5"/>
        <v>0</v>
      </c>
      <c r="BM9" s="298">
        <f t="shared" si="5"/>
        <v>0</v>
      </c>
      <c r="BN9" s="301">
        <f t="shared" si="5"/>
        <v>0</v>
      </c>
      <c r="BO9" s="298">
        <f t="shared" si="5"/>
        <v>0</v>
      </c>
      <c r="BP9" s="298">
        <f t="shared" si="5"/>
        <v>0</v>
      </c>
      <c r="BQ9" s="298">
        <f t="shared" ref="BQ9:BX9" si="6">SUM(BQ3,BQ5,BQ7)</f>
        <v>0</v>
      </c>
      <c r="BR9" s="298">
        <f t="shared" si="6"/>
        <v>0</v>
      </c>
      <c r="BS9" s="298">
        <f t="shared" si="6"/>
        <v>0</v>
      </c>
      <c r="BT9" s="298">
        <f t="shared" si="6"/>
        <v>0</v>
      </c>
      <c r="BU9" s="298">
        <f t="shared" si="6"/>
        <v>0</v>
      </c>
      <c r="BV9" s="298">
        <f t="shared" si="6"/>
        <v>0</v>
      </c>
      <c r="BW9" s="298">
        <f t="shared" si="6"/>
        <v>0</v>
      </c>
      <c r="BX9" s="298">
        <f t="shared" si="6"/>
        <v>0</v>
      </c>
    </row>
    <row r="10" spans="2:76" x14ac:dyDescent="0.3">
      <c r="B10" s="175"/>
      <c r="C10" s="171" t="s">
        <v>3816</v>
      </c>
      <c r="D10" s="107"/>
      <c r="E10" s="298">
        <f t="shared" ref="E10:AJ10" si="7">SUM(E4,E6,E8)</f>
        <v>99.4</v>
      </c>
      <c r="F10" s="298">
        <f t="shared" si="7"/>
        <v>391.51</v>
      </c>
      <c r="G10" s="298">
        <f t="shared" si="7"/>
        <v>277700.23</v>
      </c>
      <c r="H10" s="298">
        <f t="shared" si="7"/>
        <v>102781.48</v>
      </c>
      <c r="I10" s="298">
        <f t="shared" si="7"/>
        <v>243273.36</v>
      </c>
      <c r="J10" s="298">
        <f t="shared" si="7"/>
        <v>265.01</v>
      </c>
      <c r="K10" s="298">
        <f t="shared" si="7"/>
        <v>239.70999999999998</v>
      </c>
      <c r="L10" s="298">
        <f t="shared" si="7"/>
        <v>99.4</v>
      </c>
      <c r="M10" s="298">
        <f t="shared" si="7"/>
        <v>75.75</v>
      </c>
      <c r="N10" s="298">
        <f t="shared" si="7"/>
        <v>49523.63</v>
      </c>
      <c r="O10" s="298">
        <f t="shared" si="7"/>
        <v>288.57</v>
      </c>
      <c r="P10" s="299">
        <f t="shared" si="7"/>
        <v>24.7</v>
      </c>
      <c r="Q10" s="300">
        <f t="shared" si="7"/>
        <v>391943.38</v>
      </c>
      <c r="R10" s="298">
        <f t="shared" si="7"/>
        <v>318248.12</v>
      </c>
      <c r="S10" s="298">
        <f t="shared" si="7"/>
        <v>586083.18999999994</v>
      </c>
      <c r="T10" s="298">
        <f t="shared" si="7"/>
        <v>165814.28000000003</v>
      </c>
      <c r="U10" s="298">
        <f t="shared" si="7"/>
        <v>34855.99</v>
      </c>
      <c r="V10" s="298">
        <f t="shared" si="7"/>
        <v>63845.59</v>
      </c>
      <c r="W10" s="298">
        <f t="shared" si="7"/>
        <v>9668.08</v>
      </c>
      <c r="X10" s="298">
        <f t="shared" si="7"/>
        <v>12974.93</v>
      </c>
      <c r="Y10" s="298">
        <f t="shared" si="7"/>
        <v>291655.92</v>
      </c>
      <c r="Z10" s="298">
        <f t="shared" si="7"/>
        <v>0</v>
      </c>
      <c r="AA10" s="298">
        <f t="shared" si="7"/>
        <v>822173.01</v>
      </c>
      <c r="AB10" s="301">
        <f t="shared" si="7"/>
        <v>2806425.85</v>
      </c>
      <c r="AC10" s="300">
        <f t="shared" si="7"/>
        <v>0</v>
      </c>
      <c r="AD10" s="298">
        <f t="shared" si="7"/>
        <v>0</v>
      </c>
      <c r="AE10" s="298">
        <f t="shared" si="7"/>
        <v>0</v>
      </c>
      <c r="AF10" s="298">
        <f t="shared" si="7"/>
        <v>499177.1</v>
      </c>
      <c r="AG10" s="298">
        <f t="shared" si="7"/>
        <v>0</v>
      </c>
      <c r="AH10" s="298">
        <f t="shared" si="7"/>
        <v>0</v>
      </c>
      <c r="AI10" s="298">
        <f t="shared" si="7"/>
        <v>0</v>
      </c>
      <c r="AJ10" s="298">
        <f t="shared" si="7"/>
        <v>0</v>
      </c>
      <c r="AK10" s="298">
        <f t="shared" ref="AK10:BP10" si="8">SUM(AK4,AK6,AK8)</f>
        <v>309866.39</v>
      </c>
      <c r="AL10" s="298">
        <f t="shared" si="8"/>
        <v>34702.74</v>
      </c>
      <c r="AM10" s="298">
        <f t="shared" si="8"/>
        <v>500824.54</v>
      </c>
      <c r="AN10" s="298">
        <f t="shared" si="8"/>
        <v>0.94</v>
      </c>
      <c r="AO10" s="298">
        <f t="shared" si="8"/>
        <v>59393.04</v>
      </c>
      <c r="AP10" s="298">
        <f t="shared" si="8"/>
        <v>35.880000000000003</v>
      </c>
      <c r="AQ10" s="298">
        <f t="shared" si="8"/>
        <v>0</v>
      </c>
      <c r="AR10" s="298">
        <f t="shared" si="8"/>
        <v>556961.01</v>
      </c>
      <c r="AS10" s="298">
        <f t="shared" si="8"/>
        <v>1127598.75</v>
      </c>
      <c r="AT10" s="298">
        <f t="shared" si="8"/>
        <v>295.56</v>
      </c>
      <c r="AU10" s="298">
        <f t="shared" si="8"/>
        <v>0</v>
      </c>
      <c r="AV10" s="298">
        <f t="shared" si="8"/>
        <v>0</v>
      </c>
      <c r="AW10" s="298">
        <f t="shared" si="8"/>
        <v>0</v>
      </c>
      <c r="AX10" s="298">
        <f t="shared" si="8"/>
        <v>0</v>
      </c>
      <c r="AY10" s="301">
        <f t="shared" si="8"/>
        <v>0</v>
      </c>
      <c r="AZ10" s="298">
        <f t="shared" si="8"/>
        <v>0</v>
      </c>
      <c r="BA10" s="298">
        <f t="shared" si="8"/>
        <v>0</v>
      </c>
      <c r="BB10" s="301">
        <f t="shared" si="8"/>
        <v>0</v>
      </c>
      <c r="BC10" s="298">
        <f t="shared" si="8"/>
        <v>0</v>
      </c>
      <c r="BD10" s="298">
        <f t="shared" si="8"/>
        <v>0</v>
      </c>
      <c r="BE10" s="298">
        <f t="shared" si="8"/>
        <v>0</v>
      </c>
      <c r="BF10" s="298">
        <f t="shared" si="8"/>
        <v>0</v>
      </c>
      <c r="BG10" s="298">
        <f t="shared" si="8"/>
        <v>0</v>
      </c>
      <c r="BH10" s="298">
        <f t="shared" si="8"/>
        <v>0</v>
      </c>
      <c r="BI10" s="298">
        <f t="shared" si="8"/>
        <v>0</v>
      </c>
      <c r="BJ10" s="298">
        <f t="shared" si="8"/>
        <v>0</v>
      </c>
      <c r="BK10" s="298">
        <f t="shared" si="8"/>
        <v>0</v>
      </c>
      <c r="BL10" s="298">
        <f t="shared" si="8"/>
        <v>0</v>
      </c>
      <c r="BM10" s="298">
        <f t="shared" si="8"/>
        <v>0</v>
      </c>
      <c r="BN10" s="301">
        <f t="shared" si="8"/>
        <v>0</v>
      </c>
      <c r="BO10" s="298">
        <f t="shared" si="8"/>
        <v>0</v>
      </c>
      <c r="BP10" s="298">
        <f t="shared" si="8"/>
        <v>0</v>
      </c>
      <c r="BQ10" s="298">
        <f t="shared" ref="BQ10:BX10" si="9">SUM(BQ4,BQ6,BQ8)</f>
        <v>0</v>
      </c>
      <c r="BR10" s="298">
        <f t="shared" si="9"/>
        <v>0</v>
      </c>
      <c r="BS10" s="298">
        <f t="shared" si="9"/>
        <v>0</v>
      </c>
      <c r="BT10" s="298">
        <f t="shared" si="9"/>
        <v>0</v>
      </c>
      <c r="BU10" s="298">
        <f t="shared" si="9"/>
        <v>0</v>
      </c>
      <c r="BV10" s="298">
        <f t="shared" si="9"/>
        <v>0</v>
      </c>
      <c r="BW10" s="298">
        <f t="shared" si="9"/>
        <v>0</v>
      </c>
      <c r="BX10" s="298">
        <f t="shared" si="9"/>
        <v>0</v>
      </c>
    </row>
    <row r="11" spans="2:76" x14ac:dyDescent="0.3">
      <c r="P11" s="256"/>
      <c r="Q11" s="286"/>
      <c r="AC11" s="286"/>
    </row>
    <row r="12" spans="2:76" x14ac:dyDescent="0.3">
      <c r="B12" s="171" t="s">
        <v>3809</v>
      </c>
      <c r="C12" s="171" t="s">
        <v>4647</v>
      </c>
      <c r="D12" s="171" t="s">
        <v>3810</v>
      </c>
      <c r="E12" s="172">
        <v>42370</v>
      </c>
      <c r="F12" s="172">
        <v>42401</v>
      </c>
      <c r="G12" s="172">
        <v>42430</v>
      </c>
      <c r="H12" s="172">
        <v>42461</v>
      </c>
      <c r="I12" s="172">
        <v>42491</v>
      </c>
      <c r="J12" s="172">
        <v>42522</v>
      </c>
      <c r="K12" s="172">
        <v>42552</v>
      </c>
      <c r="L12" s="172">
        <v>42583</v>
      </c>
      <c r="M12" s="172">
        <v>42614</v>
      </c>
      <c r="N12" s="172">
        <v>42644</v>
      </c>
      <c r="O12" s="172">
        <v>42675</v>
      </c>
      <c r="P12" s="291">
        <v>42705</v>
      </c>
      <c r="Q12" s="287">
        <v>42736</v>
      </c>
      <c r="R12" s="172">
        <v>42767</v>
      </c>
      <c r="S12" s="172">
        <v>42795</v>
      </c>
      <c r="T12" s="172">
        <v>42826</v>
      </c>
      <c r="U12" s="172">
        <v>42856</v>
      </c>
      <c r="V12" s="172">
        <v>42887</v>
      </c>
      <c r="W12" s="172">
        <v>42917</v>
      </c>
      <c r="X12" s="172">
        <v>42948</v>
      </c>
      <c r="Y12" s="172">
        <v>42979</v>
      </c>
      <c r="Z12" s="172">
        <v>43009</v>
      </c>
      <c r="AA12" s="172">
        <v>43040</v>
      </c>
      <c r="AB12" s="282">
        <v>43070</v>
      </c>
      <c r="AC12" s="287">
        <v>43101</v>
      </c>
      <c r="AD12" s="172">
        <v>43132</v>
      </c>
      <c r="AE12" s="172">
        <v>43160</v>
      </c>
      <c r="AF12" s="172">
        <v>43191</v>
      </c>
      <c r="AG12" s="172">
        <v>43221</v>
      </c>
      <c r="AH12" s="172">
        <v>43252</v>
      </c>
      <c r="AI12" s="172">
        <v>43282</v>
      </c>
      <c r="AJ12" s="172">
        <v>43313</v>
      </c>
      <c r="AK12" s="172">
        <v>43344</v>
      </c>
      <c r="AL12" s="172">
        <v>43374</v>
      </c>
      <c r="AM12" s="172">
        <v>43405</v>
      </c>
      <c r="AN12" s="295">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80">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57" t="s">
        <v>3811</v>
      </c>
      <c r="C13" s="358" t="s">
        <v>2240</v>
      </c>
      <c r="D13" s="173" t="s">
        <v>3812</v>
      </c>
      <c r="E13" s="174">
        <v>234.09</v>
      </c>
      <c r="F13" s="174">
        <v>236.49</v>
      </c>
      <c r="G13" s="174">
        <v>238.77</v>
      </c>
      <c r="H13" s="174">
        <v>241.44</v>
      </c>
      <c r="I13" s="174">
        <v>243.92</v>
      </c>
      <c r="J13" s="174">
        <v>244.28</v>
      </c>
      <c r="K13" s="174">
        <v>247.03</v>
      </c>
      <c r="L13" s="174">
        <v>249.7</v>
      </c>
      <c r="M13" s="174">
        <v>369.21</v>
      </c>
      <c r="N13" s="174">
        <v>0</v>
      </c>
      <c r="O13" s="174">
        <v>0</v>
      </c>
      <c r="P13" s="292">
        <v>89256.69</v>
      </c>
      <c r="Q13" s="288">
        <v>1004414.44</v>
      </c>
      <c r="R13" s="174">
        <v>280838.82</v>
      </c>
      <c r="S13" s="174">
        <v>235582.9</v>
      </c>
      <c r="T13" s="174">
        <v>237987.16</v>
      </c>
      <c r="U13" s="174">
        <v>239807.32</v>
      </c>
      <c r="V13" s="174">
        <v>1753790.91</v>
      </c>
      <c r="W13" s="174">
        <v>1775937.29</v>
      </c>
      <c r="X13" s="174">
        <v>2536629.89</v>
      </c>
      <c r="Y13" s="174">
        <v>2037484</v>
      </c>
      <c r="Z13" s="174">
        <v>1462052.09</v>
      </c>
      <c r="AA13" s="174">
        <v>1661314.99</v>
      </c>
      <c r="AB13" s="283">
        <v>1346799.34</v>
      </c>
      <c r="AC13" s="288">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BX13" si="12">AO20</f>
        <v>90281.4</v>
      </c>
      <c r="AQ13" s="111">
        <f t="shared" si="12"/>
        <v>423424.54000000004</v>
      </c>
      <c r="AR13" s="111">
        <f t="shared" si="12"/>
        <v>76549.72</v>
      </c>
      <c r="AS13" s="111">
        <f t="shared" si="12"/>
        <v>1000867.24</v>
      </c>
      <c r="AT13" s="111">
        <f t="shared" si="12"/>
        <v>543136.29</v>
      </c>
      <c r="AU13" s="111">
        <f t="shared" si="12"/>
        <v>2344727.0299999998</v>
      </c>
      <c r="AV13" s="111"/>
      <c r="AW13" s="111"/>
      <c r="AX13" s="111"/>
      <c r="AY13" s="28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57"/>
      <c r="C14" s="358"/>
      <c r="D14" s="173" t="s">
        <v>3813</v>
      </c>
      <c r="E14" s="174">
        <v>236.49</v>
      </c>
      <c r="F14" s="174">
        <v>238.77</v>
      </c>
      <c r="G14" s="174">
        <v>241.44</v>
      </c>
      <c r="H14" s="174">
        <v>243.92</v>
      </c>
      <c r="I14" s="174">
        <v>244.28</v>
      </c>
      <c r="J14" s="174">
        <v>247.03</v>
      </c>
      <c r="K14" s="174">
        <v>249.7</v>
      </c>
      <c r="L14" s="174">
        <v>369.21</v>
      </c>
      <c r="M14" s="174">
        <v>0</v>
      </c>
      <c r="N14" s="174">
        <v>0</v>
      </c>
      <c r="O14" s="174">
        <v>89256.69</v>
      </c>
      <c r="P14" s="292">
        <v>1004414.44</v>
      </c>
      <c r="Q14" s="288">
        <v>280838.82</v>
      </c>
      <c r="R14" s="174">
        <v>235582.9</v>
      </c>
      <c r="S14" s="174">
        <v>237987.16</v>
      </c>
      <c r="T14" s="174">
        <v>239807.32</v>
      </c>
      <c r="U14" s="174">
        <v>1753790.91</v>
      </c>
      <c r="V14" s="174">
        <v>1775937.29</v>
      </c>
      <c r="W14" s="174">
        <v>2536629.89</v>
      </c>
      <c r="X14" s="174">
        <v>2037484</v>
      </c>
      <c r="Y14" s="174">
        <v>1462052.09</v>
      </c>
      <c r="Z14" s="174">
        <v>1661314.99</v>
      </c>
      <c r="AA14" s="174">
        <v>1346799.34</v>
      </c>
      <c r="AB14" s="283">
        <v>6030177.0800000001</v>
      </c>
      <c r="AC14" s="288">
        <v>8210959.9500000002</v>
      </c>
      <c r="AD14" s="174">
        <v>5593571.7199999997</v>
      </c>
      <c r="AE14" s="174">
        <v>6057789.1799999997</v>
      </c>
      <c r="AF14" s="318">
        <v>3140559.02</v>
      </c>
      <c r="AG14" s="174">
        <v>0.01</v>
      </c>
      <c r="AH14" s="174">
        <v>21.69</v>
      </c>
      <c r="AI14" s="174">
        <v>2.13</v>
      </c>
      <c r="AJ14" s="174">
        <v>0</v>
      </c>
      <c r="AK14" s="174">
        <v>0</v>
      </c>
      <c r="AL14" s="174">
        <v>0</v>
      </c>
      <c r="AM14" s="174">
        <v>790000</v>
      </c>
      <c r="AN14" s="294">
        <v>0</v>
      </c>
      <c r="AO14" s="111"/>
      <c r="AP14" s="111" t="s">
        <v>4646</v>
      </c>
      <c r="AQ14" s="111" t="s">
        <v>4645</v>
      </c>
      <c r="AR14" s="111">
        <v>1000000</v>
      </c>
      <c r="AS14" s="111" t="s">
        <v>4645</v>
      </c>
      <c r="AT14" s="111">
        <v>2343604</v>
      </c>
      <c r="AU14" s="111">
        <v>12.79</v>
      </c>
      <c r="AV14" s="111"/>
      <c r="AW14" s="111"/>
      <c r="AX14" s="111"/>
      <c r="AY14" s="281"/>
      <c r="AZ14" s="111"/>
      <c r="BA14" s="111"/>
      <c r="BB14" s="281"/>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57"/>
      <c r="C15" s="358"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92">
        <v>38505.839999999997</v>
      </c>
      <c r="Q15" s="288">
        <v>130325.09</v>
      </c>
      <c r="R15" s="174">
        <v>59000.04</v>
      </c>
      <c r="S15" s="174">
        <v>6254.15</v>
      </c>
      <c r="T15" s="174">
        <v>4624.76</v>
      </c>
      <c r="U15" s="174">
        <v>4660.13</v>
      </c>
      <c r="V15" s="174">
        <v>11302.12</v>
      </c>
      <c r="W15" s="174">
        <v>3942.87</v>
      </c>
      <c r="X15" s="174">
        <v>3020.92</v>
      </c>
      <c r="Y15" s="174">
        <v>3044.09</v>
      </c>
      <c r="Z15" s="174">
        <v>10131.17</v>
      </c>
      <c r="AA15" s="174">
        <v>8230.14</v>
      </c>
      <c r="AB15" s="283">
        <v>254062.06</v>
      </c>
      <c r="AC15" s="288">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83"/>
      <c r="AZ15" s="174"/>
      <c r="BA15" s="174"/>
      <c r="BB15" s="283"/>
      <c r="BC15" s="174"/>
      <c r="BD15" s="174"/>
      <c r="BE15" s="174"/>
      <c r="BF15" s="174"/>
      <c r="BG15" s="174"/>
      <c r="BH15" s="174"/>
      <c r="BI15" s="174"/>
      <c r="BJ15" s="174"/>
      <c r="BK15" s="174"/>
      <c r="BL15" s="174"/>
      <c r="BM15" s="174"/>
      <c r="BN15" s="283"/>
      <c r="BO15" s="174"/>
      <c r="BP15" s="174"/>
      <c r="BQ15" s="174"/>
      <c r="BR15" s="174"/>
      <c r="BS15" s="174"/>
      <c r="BT15" s="174"/>
      <c r="BU15" s="174"/>
      <c r="BV15" s="174"/>
      <c r="BW15" s="174"/>
      <c r="BX15" s="174"/>
    </row>
    <row r="16" spans="2:76" x14ac:dyDescent="0.3">
      <c r="B16" s="357"/>
      <c r="C16" s="358"/>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92">
        <v>130325.09</v>
      </c>
      <c r="Q16" s="288">
        <v>59000.04</v>
      </c>
      <c r="R16" s="174">
        <v>6254.15</v>
      </c>
      <c r="S16" s="174">
        <v>4624.76</v>
      </c>
      <c r="T16" s="174">
        <v>4660.13</v>
      </c>
      <c r="U16" s="174">
        <v>11302.12</v>
      </c>
      <c r="V16" s="174">
        <v>3942.87</v>
      </c>
      <c r="W16" s="174">
        <v>3020.92</v>
      </c>
      <c r="X16" s="174">
        <v>3044.09</v>
      </c>
      <c r="Y16" s="174">
        <v>10131.17</v>
      </c>
      <c r="Z16" s="174">
        <v>8230.14</v>
      </c>
      <c r="AA16" s="174">
        <v>254062.06</v>
      </c>
      <c r="AB16" s="283">
        <v>41309.019999999997</v>
      </c>
      <c r="AC16" s="288">
        <v>23979.08</v>
      </c>
      <c r="AD16" s="174">
        <v>828785.81</v>
      </c>
      <c r="AE16" s="174">
        <v>163936.26</v>
      </c>
      <c r="AF16" s="318">
        <v>1643239.66</v>
      </c>
      <c r="AG16" s="174">
        <v>5275488.46</v>
      </c>
      <c r="AH16" s="174">
        <v>4353709.72</v>
      </c>
      <c r="AI16" s="174">
        <v>3446684.55</v>
      </c>
      <c r="AJ16" s="174">
        <v>989599.57</v>
      </c>
      <c r="AK16" s="174">
        <v>185106.04</v>
      </c>
      <c r="AL16" s="174">
        <v>1028.6600000000001</v>
      </c>
      <c r="AM16" s="174">
        <v>220.91</v>
      </c>
      <c r="AN16" s="294">
        <v>1207.05</v>
      </c>
      <c r="AO16" s="111">
        <v>90281.39</v>
      </c>
      <c r="AP16" s="111">
        <v>423424.53</v>
      </c>
      <c r="AQ16" s="111">
        <v>76549.710000000006</v>
      </c>
      <c r="AR16" s="111">
        <v>867.23</v>
      </c>
      <c r="AS16" s="111">
        <v>543136.28</v>
      </c>
      <c r="AT16" s="111">
        <v>1123.02</v>
      </c>
      <c r="AU16" s="111">
        <v>2036998.4</v>
      </c>
      <c r="AV16" s="111"/>
      <c r="AW16" s="111"/>
      <c r="AX16" s="111"/>
      <c r="AY16" s="281"/>
      <c r="AZ16" s="111"/>
      <c r="BA16" s="111"/>
      <c r="BB16" s="281"/>
      <c r="BC16" s="174"/>
      <c r="BD16" s="174"/>
      <c r="BE16" s="174"/>
      <c r="BF16" s="174"/>
      <c r="BG16" s="174"/>
      <c r="BH16" s="174"/>
      <c r="BI16" s="174"/>
      <c r="BJ16" s="174"/>
      <c r="BK16" s="174"/>
      <c r="BL16" s="111"/>
      <c r="BM16" s="111"/>
      <c r="BN16" s="281"/>
      <c r="BO16" s="174"/>
      <c r="BP16" s="174"/>
      <c r="BQ16" s="174"/>
      <c r="BR16" s="174"/>
      <c r="BS16" s="174"/>
      <c r="BT16" s="174"/>
      <c r="BU16" s="174"/>
      <c r="BV16" s="174"/>
      <c r="BW16" s="174"/>
      <c r="BX16" s="174"/>
    </row>
    <row r="17" spans="2:76" x14ac:dyDescent="0.3">
      <c r="B17" s="357"/>
      <c r="C17" s="358"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92">
        <v>882.37</v>
      </c>
      <c r="Q17" s="288">
        <v>891.91</v>
      </c>
      <c r="R17" s="174">
        <v>901.31</v>
      </c>
      <c r="S17" s="174">
        <v>908.92</v>
      </c>
      <c r="T17" s="174">
        <v>918.2</v>
      </c>
      <c r="U17" s="174">
        <v>925.22</v>
      </c>
      <c r="V17" s="174">
        <v>925.87</v>
      </c>
      <c r="W17" s="174">
        <v>933.36</v>
      </c>
      <c r="X17" s="174">
        <v>753.1</v>
      </c>
      <c r="Y17" s="174">
        <v>716.47</v>
      </c>
      <c r="Z17" s="174">
        <v>640.91</v>
      </c>
      <c r="AA17" s="174">
        <v>565.25</v>
      </c>
      <c r="AB17" s="283">
        <v>485.67</v>
      </c>
      <c r="AC17" s="288">
        <v>408.93</v>
      </c>
      <c r="AD17" s="174">
        <v>331.84</v>
      </c>
      <c r="AE17" s="174">
        <v>253.96</v>
      </c>
      <c r="AF17" s="174">
        <v>155.74</v>
      </c>
      <c r="AG17" s="174">
        <v>56.95</v>
      </c>
      <c r="AH17" s="174">
        <v>0.01</v>
      </c>
      <c r="AI17" s="174">
        <v>0.01</v>
      </c>
      <c r="AJ17" s="174">
        <v>0.01</v>
      </c>
      <c r="AK17" s="174">
        <v>0.01</v>
      </c>
      <c r="AL17" s="174">
        <v>0.01</v>
      </c>
      <c r="AM17" s="174">
        <v>0.01</v>
      </c>
      <c r="AN17" s="296">
        <v>0.01</v>
      </c>
      <c r="AO17" s="174"/>
      <c r="AP17" s="174"/>
      <c r="AQ17" s="174"/>
      <c r="AR17" s="174"/>
      <c r="AS17" s="174"/>
      <c r="AT17" s="174"/>
      <c r="AU17" s="174"/>
      <c r="AV17" s="174"/>
      <c r="AW17" s="174"/>
      <c r="AX17" s="174"/>
      <c r="AY17" s="283"/>
      <c r="AZ17" s="174"/>
      <c r="BA17" s="174"/>
      <c r="BB17" s="283"/>
      <c r="BC17" s="174"/>
      <c r="BD17" s="174"/>
      <c r="BE17" s="174"/>
      <c r="BF17" s="174"/>
      <c r="BG17" s="174"/>
      <c r="BH17" s="174"/>
      <c r="BI17" s="174"/>
      <c r="BJ17" s="174"/>
      <c r="BK17" s="174"/>
      <c r="BL17" s="174"/>
      <c r="BM17" s="174"/>
      <c r="BN17" s="283"/>
      <c r="BO17" s="174"/>
      <c r="BP17" s="174"/>
      <c r="BQ17" s="174"/>
      <c r="BR17" s="174"/>
      <c r="BS17" s="174"/>
      <c r="BT17" s="174"/>
      <c r="BU17" s="174"/>
      <c r="BV17" s="174"/>
      <c r="BW17" s="174"/>
      <c r="BX17" s="174"/>
    </row>
    <row r="18" spans="2:76" x14ac:dyDescent="0.3">
      <c r="B18" s="357"/>
      <c r="C18" s="358"/>
      <c r="D18" s="173" t="s">
        <v>3813</v>
      </c>
      <c r="E18" s="174">
        <v>962.56</v>
      </c>
      <c r="F18" s="174">
        <v>920.79</v>
      </c>
      <c r="G18" s="174">
        <v>875.63</v>
      </c>
      <c r="H18" s="174">
        <v>884.62</v>
      </c>
      <c r="I18" s="174">
        <v>835.08</v>
      </c>
      <c r="J18" s="174">
        <v>844.49</v>
      </c>
      <c r="K18" s="174">
        <v>853.6</v>
      </c>
      <c r="L18" s="174">
        <v>863.65</v>
      </c>
      <c r="M18" s="174">
        <v>872.93</v>
      </c>
      <c r="N18" s="174">
        <v>881.82</v>
      </c>
      <c r="O18" s="174">
        <v>882.37</v>
      </c>
      <c r="P18" s="292">
        <v>891.91</v>
      </c>
      <c r="Q18" s="288">
        <v>901.31</v>
      </c>
      <c r="R18" s="174">
        <v>908.92</v>
      </c>
      <c r="S18" s="174">
        <v>918.2</v>
      </c>
      <c r="T18" s="174">
        <v>925.22</v>
      </c>
      <c r="U18" s="174">
        <v>925.87</v>
      </c>
      <c r="V18" s="174">
        <v>933.36</v>
      </c>
      <c r="W18" s="174">
        <v>753.1</v>
      </c>
      <c r="X18" s="174">
        <v>716.47</v>
      </c>
      <c r="Y18" s="174">
        <v>640.91</v>
      </c>
      <c r="Z18" s="174">
        <v>565.25</v>
      </c>
      <c r="AA18" s="174">
        <v>485.67</v>
      </c>
      <c r="AB18" s="283">
        <v>408.93</v>
      </c>
      <c r="AC18" s="288">
        <v>331.84</v>
      </c>
      <c r="AD18" s="174">
        <v>253.96</v>
      </c>
      <c r="AE18" s="174">
        <v>155.74</v>
      </c>
      <c r="AF18" s="318">
        <v>56.95</v>
      </c>
      <c r="AG18" s="174">
        <v>0.01</v>
      </c>
      <c r="AH18" s="174">
        <v>0.01</v>
      </c>
      <c r="AI18" s="174">
        <v>0.01</v>
      </c>
      <c r="AJ18" s="174">
        <v>0.01</v>
      </c>
      <c r="AK18" s="174">
        <v>0.01</v>
      </c>
      <c r="AL18" s="174">
        <v>0.01</v>
      </c>
      <c r="AM18" s="174">
        <v>0.01</v>
      </c>
      <c r="AN18" s="294">
        <v>0.01</v>
      </c>
      <c r="AO18" s="111">
        <v>0.01</v>
      </c>
      <c r="AP18" s="111">
        <v>0.01</v>
      </c>
      <c r="AQ18" s="111">
        <v>0.01</v>
      </c>
      <c r="AR18" s="111">
        <v>0.01</v>
      </c>
      <c r="AS18" s="111">
        <v>0.01</v>
      </c>
      <c r="AT18" s="111">
        <v>0.01</v>
      </c>
      <c r="AU18" s="111">
        <v>0.01</v>
      </c>
      <c r="AV18" s="111"/>
      <c r="AW18" s="111"/>
      <c r="AX18" s="111"/>
      <c r="AY18" s="281"/>
      <c r="AZ18" s="111"/>
      <c r="BA18" s="111"/>
      <c r="BB18" s="281"/>
      <c r="BC18" s="174"/>
      <c r="BD18" s="174"/>
      <c r="BE18" s="174"/>
      <c r="BF18" s="174"/>
      <c r="BG18" s="174"/>
      <c r="BH18" s="174"/>
      <c r="BI18" s="174"/>
      <c r="BJ18" s="174"/>
      <c r="BK18" s="174"/>
      <c r="BL18" s="111"/>
      <c r="BM18" s="111"/>
      <c r="BN18" s="281"/>
      <c r="BO18" s="174"/>
      <c r="BP18" s="174"/>
      <c r="BQ18" s="174"/>
      <c r="BR18" s="174"/>
      <c r="BS18" s="174"/>
      <c r="BT18" s="174"/>
      <c r="BU18" s="174"/>
      <c r="BV18" s="174"/>
      <c r="BW18" s="174"/>
      <c r="BX18" s="174"/>
    </row>
    <row r="19" spans="2:76" x14ac:dyDescent="0.3">
      <c r="B19" s="175"/>
      <c r="C19" s="171" t="s">
        <v>3815</v>
      </c>
      <c r="D19" s="107"/>
      <c r="E19" s="298">
        <f>SUM(E13,E15,E17)</f>
        <v>196484.15</v>
      </c>
      <c r="F19" s="298">
        <f t="shared" ref="F19:AN20" si="14">SUM(F13,F15,F17)</f>
        <v>147744.84</v>
      </c>
      <c r="G19" s="298">
        <f t="shared" si="14"/>
        <v>403446.74</v>
      </c>
      <c r="H19" s="298">
        <f t="shared" si="14"/>
        <v>139105.32</v>
      </c>
      <c r="I19" s="298">
        <f t="shared" si="14"/>
        <v>58130.37</v>
      </c>
      <c r="J19" s="298">
        <f t="shared" si="14"/>
        <v>23930.880000000001</v>
      </c>
      <c r="K19" s="298">
        <f t="shared" si="14"/>
        <v>388279.76</v>
      </c>
      <c r="L19" s="298">
        <f t="shared" si="14"/>
        <v>272231.81</v>
      </c>
      <c r="M19" s="298">
        <f t="shared" si="14"/>
        <v>143087.84</v>
      </c>
      <c r="N19" s="298">
        <f t="shared" si="14"/>
        <v>169411.44999999998</v>
      </c>
      <c r="O19" s="298">
        <f t="shared" si="14"/>
        <v>228984.87</v>
      </c>
      <c r="P19" s="299">
        <f t="shared" si="14"/>
        <v>128644.9</v>
      </c>
      <c r="Q19" s="300">
        <f t="shared" si="14"/>
        <v>1135631.44</v>
      </c>
      <c r="R19" s="298">
        <f t="shared" si="14"/>
        <v>340740.17</v>
      </c>
      <c r="S19" s="298">
        <f t="shared" si="14"/>
        <v>242745.97</v>
      </c>
      <c r="T19" s="298">
        <f t="shared" si="14"/>
        <v>243530.12000000002</v>
      </c>
      <c r="U19" s="298">
        <f t="shared" si="14"/>
        <v>245392.67</v>
      </c>
      <c r="V19" s="298">
        <f t="shared" si="14"/>
        <v>1766018.9000000001</v>
      </c>
      <c r="W19" s="298">
        <f t="shared" si="14"/>
        <v>1780813.5200000003</v>
      </c>
      <c r="X19" s="298">
        <f t="shared" si="14"/>
        <v>2540403.91</v>
      </c>
      <c r="Y19" s="298">
        <f t="shared" si="14"/>
        <v>2041244.56</v>
      </c>
      <c r="Z19" s="298">
        <f t="shared" si="14"/>
        <v>1472824.17</v>
      </c>
      <c r="AA19" s="298">
        <f t="shared" si="14"/>
        <v>1670110.38</v>
      </c>
      <c r="AB19" s="301">
        <f t="shared" si="14"/>
        <v>1601347.07</v>
      </c>
      <c r="AC19" s="300">
        <f t="shared" si="14"/>
        <v>6071895.0299999993</v>
      </c>
      <c r="AD19" s="298">
        <f t="shared" si="14"/>
        <v>8235270.8700000001</v>
      </c>
      <c r="AE19" s="298">
        <f t="shared" si="14"/>
        <v>6422611.4899999993</v>
      </c>
      <c r="AF19" s="298">
        <f t="shared" si="14"/>
        <v>6221881.1799999997</v>
      </c>
      <c r="AG19" s="298">
        <f t="shared" si="14"/>
        <v>4783855.63</v>
      </c>
      <c r="AH19" s="298">
        <f t="shared" si="14"/>
        <v>5275488.4799999995</v>
      </c>
      <c r="AI19" s="298">
        <f t="shared" si="14"/>
        <v>4353731.42</v>
      </c>
      <c r="AJ19" s="298">
        <f t="shared" si="14"/>
        <v>3446686.6899999995</v>
      </c>
      <c r="AK19" s="298">
        <f t="shared" si="14"/>
        <v>989599.58</v>
      </c>
      <c r="AL19" s="298">
        <f t="shared" si="14"/>
        <v>185106.05000000002</v>
      </c>
      <c r="AM19" s="298">
        <f t="shared" si="14"/>
        <v>1028.67</v>
      </c>
      <c r="AN19" s="302">
        <f t="shared" si="14"/>
        <v>790220.92</v>
      </c>
      <c r="AO19" s="298">
        <f t="shared" ref="AO19:BX19" si="15">SUM(AO13,AO15,AO17)</f>
        <v>1207.06</v>
      </c>
      <c r="AP19" s="298">
        <f t="shared" si="15"/>
        <v>90281.4</v>
      </c>
      <c r="AQ19" s="298">
        <f t="shared" si="15"/>
        <v>423424.54000000004</v>
      </c>
      <c r="AR19" s="298">
        <f t="shared" si="15"/>
        <v>76549.72</v>
      </c>
      <c r="AS19" s="298">
        <f t="shared" si="15"/>
        <v>1000867.24</v>
      </c>
      <c r="AT19" s="298">
        <f t="shared" si="15"/>
        <v>543136.29</v>
      </c>
      <c r="AU19" s="298">
        <f t="shared" si="15"/>
        <v>2344727.0299999998</v>
      </c>
      <c r="AV19" s="298">
        <f t="shared" si="15"/>
        <v>0</v>
      </c>
      <c r="AW19" s="298">
        <f t="shared" si="15"/>
        <v>0</v>
      </c>
      <c r="AX19" s="298">
        <f t="shared" si="15"/>
        <v>0</v>
      </c>
      <c r="AY19" s="301">
        <f t="shared" si="15"/>
        <v>0</v>
      </c>
      <c r="AZ19" s="298">
        <f t="shared" si="15"/>
        <v>0</v>
      </c>
      <c r="BA19" s="298">
        <f t="shared" si="15"/>
        <v>0</v>
      </c>
      <c r="BB19" s="301">
        <f t="shared" si="15"/>
        <v>0</v>
      </c>
      <c r="BC19" s="298">
        <f t="shared" si="15"/>
        <v>0</v>
      </c>
      <c r="BD19" s="298">
        <f t="shared" si="15"/>
        <v>0</v>
      </c>
      <c r="BE19" s="298">
        <f t="shared" si="15"/>
        <v>0</v>
      </c>
      <c r="BF19" s="298">
        <f t="shared" si="15"/>
        <v>0</v>
      </c>
      <c r="BG19" s="298">
        <f t="shared" si="15"/>
        <v>0</v>
      </c>
      <c r="BH19" s="298">
        <f t="shared" si="15"/>
        <v>0</v>
      </c>
      <c r="BI19" s="298">
        <f t="shared" si="15"/>
        <v>0</v>
      </c>
      <c r="BJ19" s="298">
        <f t="shared" si="15"/>
        <v>0</v>
      </c>
      <c r="BK19" s="298">
        <f t="shared" si="15"/>
        <v>0</v>
      </c>
      <c r="BL19" s="298">
        <f t="shared" si="15"/>
        <v>0</v>
      </c>
      <c r="BM19" s="298">
        <f t="shared" si="15"/>
        <v>0</v>
      </c>
      <c r="BN19" s="301">
        <f t="shared" si="15"/>
        <v>0</v>
      </c>
      <c r="BO19" s="298">
        <f t="shared" si="15"/>
        <v>0</v>
      </c>
      <c r="BP19" s="298">
        <f t="shared" si="15"/>
        <v>0</v>
      </c>
      <c r="BQ19" s="298">
        <f t="shared" si="15"/>
        <v>0</v>
      </c>
      <c r="BR19" s="298">
        <f t="shared" si="15"/>
        <v>0</v>
      </c>
      <c r="BS19" s="298">
        <f t="shared" si="15"/>
        <v>0</v>
      </c>
      <c r="BT19" s="298">
        <f t="shared" si="15"/>
        <v>0</v>
      </c>
      <c r="BU19" s="298">
        <f t="shared" si="15"/>
        <v>0</v>
      </c>
      <c r="BV19" s="298">
        <f t="shared" si="15"/>
        <v>0</v>
      </c>
      <c r="BW19" s="298">
        <f t="shared" si="15"/>
        <v>0</v>
      </c>
      <c r="BX19" s="298">
        <f t="shared" si="15"/>
        <v>0</v>
      </c>
    </row>
    <row r="20" spans="2:76" x14ac:dyDescent="0.3">
      <c r="B20" s="175"/>
      <c r="C20" s="171" t="s">
        <v>3816</v>
      </c>
      <c r="D20" s="107"/>
      <c r="E20" s="298">
        <f>SUM(E14,E16,E18)</f>
        <v>147744.84</v>
      </c>
      <c r="F20" s="298">
        <f t="shared" si="14"/>
        <v>403446.74</v>
      </c>
      <c r="G20" s="298">
        <f t="shared" si="14"/>
        <v>139105.32</v>
      </c>
      <c r="H20" s="298">
        <f t="shared" si="14"/>
        <v>58130.37</v>
      </c>
      <c r="I20" s="298">
        <f t="shared" si="14"/>
        <v>23930.880000000001</v>
      </c>
      <c r="J20" s="298">
        <f t="shared" si="14"/>
        <v>388279.76</v>
      </c>
      <c r="K20" s="298">
        <f t="shared" si="14"/>
        <v>272231.81</v>
      </c>
      <c r="L20" s="298">
        <f t="shared" si="14"/>
        <v>143087.84</v>
      </c>
      <c r="M20" s="298">
        <f t="shared" si="14"/>
        <v>169411.44999999998</v>
      </c>
      <c r="N20" s="298">
        <f t="shared" si="14"/>
        <v>228984.87</v>
      </c>
      <c r="O20" s="298">
        <f t="shared" si="14"/>
        <v>128644.9</v>
      </c>
      <c r="P20" s="299">
        <f t="shared" si="14"/>
        <v>1135631.44</v>
      </c>
      <c r="Q20" s="300">
        <f t="shared" si="14"/>
        <v>340740.17</v>
      </c>
      <c r="R20" s="298">
        <f t="shared" si="14"/>
        <v>242745.97</v>
      </c>
      <c r="S20" s="298">
        <f t="shared" si="14"/>
        <v>243530.12000000002</v>
      </c>
      <c r="T20" s="298">
        <f t="shared" si="14"/>
        <v>245392.67</v>
      </c>
      <c r="U20" s="298">
        <f t="shared" si="14"/>
        <v>1766018.9000000001</v>
      </c>
      <c r="V20" s="298">
        <f t="shared" si="14"/>
        <v>1780813.5200000003</v>
      </c>
      <c r="W20" s="298">
        <f t="shared" si="14"/>
        <v>2540403.91</v>
      </c>
      <c r="X20" s="298">
        <f t="shared" si="14"/>
        <v>2041244.56</v>
      </c>
      <c r="Y20" s="298">
        <f t="shared" si="14"/>
        <v>1472824.17</v>
      </c>
      <c r="Z20" s="298">
        <f t="shared" si="14"/>
        <v>1670110.38</v>
      </c>
      <c r="AA20" s="298">
        <f t="shared" si="14"/>
        <v>1601347.07</v>
      </c>
      <c r="AB20" s="301">
        <f t="shared" si="14"/>
        <v>6071895.0299999993</v>
      </c>
      <c r="AC20" s="300">
        <f t="shared" si="14"/>
        <v>8235270.8700000001</v>
      </c>
      <c r="AD20" s="298">
        <f t="shared" si="14"/>
        <v>6422611.4899999993</v>
      </c>
      <c r="AE20" s="298">
        <f t="shared" si="14"/>
        <v>6221881.1799999997</v>
      </c>
      <c r="AF20" s="325">
        <f t="shared" si="14"/>
        <v>4783855.63</v>
      </c>
      <c r="AG20" s="298">
        <f t="shared" si="14"/>
        <v>5275488.4799999995</v>
      </c>
      <c r="AH20" s="298">
        <f t="shared" si="14"/>
        <v>4353731.42</v>
      </c>
      <c r="AI20" s="298">
        <f t="shared" si="14"/>
        <v>3446686.6899999995</v>
      </c>
      <c r="AJ20" s="298">
        <f t="shared" si="14"/>
        <v>989599.58</v>
      </c>
      <c r="AK20" s="298">
        <f t="shared" si="14"/>
        <v>185106.05000000002</v>
      </c>
      <c r="AL20" s="298">
        <f t="shared" si="14"/>
        <v>1028.67</v>
      </c>
      <c r="AM20" s="298">
        <f t="shared" si="14"/>
        <v>790220.92</v>
      </c>
      <c r="AN20" s="302">
        <f t="shared" si="14"/>
        <v>1207.06</v>
      </c>
      <c r="AO20" s="298">
        <f t="shared" ref="AO20:BX20" si="16">SUM(AO14,AO16,AO18)</f>
        <v>90281.4</v>
      </c>
      <c r="AP20" s="298">
        <f t="shared" si="16"/>
        <v>423424.54000000004</v>
      </c>
      <c r="AQ20" s="298">
        <f t="shared" si="16"/>
        <v>76549.72</v>
      </c>
      <c r="AR20" s="298">
        <f t="shared" si="16"/>
        <v>1000867.24</v>
      </c>
      <c r="AS20" s="298">
        <f t="shared" si="16"/>
        <v>543136.29</v>
      </c>
      <c r="AT20" s="298">
        <f t="shared" si="16"/>
        <v>2344727.0299999998</v>
      </c>
      <c r="AU20" s="298">
        <f t="shared" si="16"/>
        <v>2037011.2</v>
      </c>
      <c r="AV20" s="298">
        <f t="shared" si="16"/>
        <v>0</v>
      </c>
      <c r="AW20" s="298">
        <f t="shared" si="16"/>
        <v>0</v>
      </c>
      <c r="AX20" s="298">
        <f t="shared" si="16"/>
        <v>0</v>
      </c>
      <c r="AY20" s="301">
        <f t="shared" si="16"/>
        <v>0</v>
      </c>
      <c r="AZ20" s="298">
        <f t="shared" si="16"/>
        <v>0</v>
      </c>
      <c r="BA20" s="298">
        <f t="shared" si="16"/>
        <v>0</v>
      </c>
      <c r="BB20" s="301">
        <f t="shared" si="16"/>
        <v>0</v>
      </c>
      <c r="BC20" s="298">
        <f t="shared" si="16"/>
        <v>0</v>
      </c>
      <c r="BD20" s="298">
        <f t="shared" si="16"/>
        <v>0</v>
      </c>
      <c r="BE20" s="298">
        <f t="shared" si="16"/>
        <v>0</v>
      </c>
      <c r="BF20" s="298">
        <f t="shared" si="16"/>
        <v>0</v>
      </c>
      <c r="BG20" s="298">
        <f t="shared" si="16"/>
        <v>0</v>
      </c>
      <c r="BH20" s="298">
        <f t="shared" si="16"/>
        <v>0</v>
      </c>
      <c r="BI20" s="298">
        <f t="shared" si="16"/>
        <v>0</v>
      </c>
      <c r="BJ20" s="298">
        <f t="shared" si="16"/>
        <v>0</v>
      </c>
      <c r="BK20" s="298">
        <f t="shared" si="16"/>
        <v>0</v>
      </c>
      <c r="BL20" s="298">
        <f t="shared" si="16"/>
        <v>0</v>
      </c>
      <c r="BM20" s="298">
        <f t="shared" si="16"/>
        <v>0</v>
      </c>
      <c r="BN20" s="301">
        <f t="shared" si="16"/>
        <v>0</v>
      </c>
      <c r="BO20" s="298">
        <f t="shared" si="16"/>
        <v>0</v>
      </c>
      <c r="BP20" s="298">
        <f t="shared" si="16"/>
        <v>0</v>
      </c>
      <c r="BQ20" s="298">
        <f t="shared" si="16"/>
        <v>0</v>
      </c>
      <c r="BR20" s="298">
        <f t="shared" si="16"/>
        <v>0</v>
      </c>
      <c r="BS20" s="298">
        <f t="shared" si="16"/>
        <v>0</v>
      </c>
      <c r="BT20" s="298">
        <f t="shared" si="16"/>
        <v>0</v>
      </c>
      <c r="BU20" s="298">
        <f t="shared" si="16"/>
        <v>0</v>
      </c>
      <c r="BV20" s="298">
        <f t="shared" si="16"/>
        <v>0</v>
      </c>
      <c r="BW20" s="298">
        <f t="shared" si="16"/>
        <v>0</v>
      </c>
      <c r="BX20" s="298">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03">
        <f t="shared" si="17"/>
        <v>0</v>
      </c>
      <c r="BK22" s="112">
        <f t="shared" si="17"/>
        <v>0</v>
      </c>
      <c r="BL22" s="112">
        <f t="shared" si="17"/>
        <v>0</v>
      </c>
      <c r="BM22" s="112">
        <f t="shared" si="17"/>
        <v>0</v>
      </c>
      <c r="BN22" s="112">
        <f t="shared" si="17"/>
        <v>0</v>
      </c>
      <c r="BO22" s="112">
        <f t="shared" si="17"/>
        <v>0</v>
      </c>
    </row>
    <row r="23" spans="2:76" x14ac:dyDescent="0.3">
      <c r="BJ23" s="303" t="s">
        <v>4649</v>
      </c>
    </row>
    <row r="24" spans="2:76" x14ac:dyDescent="0.3">
      <c r="BJ24" s="303">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4451"/>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07">
        <v>8011423.0999999996</v>
      </c>
      <c r="K1" s="306">
        <v>15168628.049999999</v>
      </c>
    </row>
    <row r="2" spans="1:12" ht="24" customHeight="1" thickBot="1" x14ac:dyDescent="0.35">
      <c r="B2" s="66"/>
      <c r="C2" s="62" t="s">
        <v>2222</v>
      </c>
      <c r="D2" s="63"/>
      <c r="E2" s="64"/>
      <c r="F2" s="81"/>
      <c r="G2" s="67"/>
      <c r="H2" s="50"/>
      <c r="I2" s="51" t="s">
        <v>30</v>
      </c>
      <c r="J2" s="52">
        <f>SUBTOTAL(9,J4:J1048576)</f>
        <v>4189.919053370133</v>
      </c>
      <c r="K2" s="306">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19">
        <v>-409.12</v>
      </c>
      <c r="K8958" s="320"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19">
        <v>-479.95</v>
      </c>
      <c r="K8959" s="320"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19">
        <v>-498.38</v>
      </c>
      <c r="K8960" s="320"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19">
        <v>-912.33</v>
      </c>
      <c r="K8961" s="320"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19">
        <v>-1084.5899999999999</v>
      </c>
      <c r="K8962" s="320"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19">
        <v>-1928.33</v>
      </c>
      <c r="K8963" s="320"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19">
        <v>-1987.68</v>
      </c>
      <c r="K8964" s="320"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19">
        <v>-2000</v>
      </c>
      <c r="K8965" s="320"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19">
        <v>-2200</v>
      </c>
      <c r="K8966" s="320"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19">
        <v>-2558.4</v>
      </c>
      <c r="K8967" s="320"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19">
        <v>-3402</v>
      </c>
      <c r="K8968" s="320"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19">
        <v>-3696.77</v>
      </c>
      <c r="K8969" s="320"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19">
        <v>-6463.19</v>
      </c>
      <c r="K8970" s="320"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19">
        <v>-328.7</v>
      </c>
      <c r="K8972" s="320"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19">
        <v>-33089.230000000003</v>
      </c>
      <c r="K8973" s="320"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19">
        <v>-96</v>
      </c>
      <c r="K8974" s="320"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19">
        <v>-7.38</v>
      </c>
      <c r="K8976" s="320"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19">
        <v>-448.8</v>
      </c>
      <c r="K8977" s="320"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19">
        <v>-1359</v>
      </c>
      <c r="K8978" s="320"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19">
        <v>-1359</v>
      </c>
      <c r="K8979" s="320"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19">
        <v>-1449</v>
      </c>
      <c r="K8981" s="320"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19">
        <v>-2352.39</v>
      </c>
      <c r="K8982" s="320"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19">
        <v>-2440.7800000000002</v>
      </c>
      <c r="K8983" s="320"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19">
        <v>-4267.2</v>
      </c>
      <c r="K8984" s="320"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19">
        <v>-40079.78</v>
      </c>
      <c r="K8985" s="320"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19">
        <v>-242.05</v>
      </c>
      <c r="K8986" s="320"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19">
        <v>-13673.66</v>
      </c>
      <c r="K8987" s="320"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19">
        <v>-25</v>
      </c>
      <c r="K8988" s="320"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19">
        <v>-50</v>
      </c>
      <c r="K8989" s="320"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19">
        <v>1607.96</v>
      </c>
      <c r="K8990" s="320"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19">
        <v>-156.19</v>
      </c>
      <c r="K8992" s="320"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19">
        <v>-1607.96</v>
      </c>
      <c r="K8993" s="320"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19">
        <v>-148.56</v>
      </c>
      <c r="K8994" s="320"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19">
        <v>-240</v>
      </c>
      <c r="K8995" s="320"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23">
        <v>187027.83</v>
      </c>
      <c r="K8997" s="324"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21">
        <v>200000</v>
      </c>
      <c r="K8998" s="322"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19">
        <v>-8.65</v>
      </c>
      <c r="K8999" s="320"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19">
        <v>-8.65</v>
      </c>
      <c r="K9000" s="320"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19">
        <v>-8.65</v>
      </c>
      <c r="K9001" s="320"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19">
        <v>-17.22</v>
      </c>
      <c r="K9002" s="320"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19">
        <v>-99</v>
      </c>
      <c r="K9003" s="320"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19">
        <v>-462.56</v>
      </c>
      <c r="K9004" s="320"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19">
        <v>-700</v>
      </c>
      <c r="K9005" s="320"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19">
        <v>-700</v>
      </c>
      <c r="K9006" s="320"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19">
        <v>-1180.48</v>
      </c>
      <c r="K9007" s="320"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19">
        <v>-1264.51</v>
      </c>
      <c r="K9008" s="320"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19">
        <v>-1414.48</v>
      </c>
      <c r="K9009" s="320"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19">
        <v>-1607.96</v>
      </c>
      <c r="K9010" s="320"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19">
        <v>-162093.24</v>
      </c>
      <c r="K9011" s="320"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19">
        <v>-2356.63</v>
      </c>
      <c r="K9012" s="320"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21">
        <v>-200000</v>
      </c>
      <c r="K9013" s="322"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19">
        <v>-24</v>
      </c>
      <c r="K9015" s="320"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19">
        <v>919.39</v>
      </c>
      <c r="K9018" s="320"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19">
        <v>-8.65</v>
      </c>
      <c r="K9019" s="320"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19">
        <v>-8.65</v>
      </c>
      <c r="K9020" s="320"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19">
        <v>-8.65</v>
      </c>
      <c r="K9021" s="320"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19">
        <v>-8.65</v>
      </c>
      <c r="K9022" s="320"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19">
        <v>-8.65</v>
      </c>
      <c r="K9023" s="320"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19">
        <v>-8.65</v>
      </c>
      <c r="K9024" s="320"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19">
        <v>-8.65</v>
      </c>
      <c r="K9025" s="320"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19">
        <v>-8.65</v>
      </c>
      <c r="K9026" s="320"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19">
        <v>-8.65</v>
      </c>
      <c r="K9027" s="320"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19">
        <v>-507.13</v>
      </c>
      <c r="K9028" s="320"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19">
        <v>-681.38</v>
      </c>
      <c r="K9029" s="320"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19">
        <v>-1048.25</v>
      </c>
      <c r="K9030" s="320"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19">
        <v>-1048.25</v>
      </c>
      <c r="K9031" s="320"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19">
        <v>-1048.25</v>
      </c>
      <c r="K9032" s="320"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19">
        <v>-1160.5</v>
      </c>
      <c r="K9033" s="320"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19">
        <v>-1414.48</v>
      </c>
      <c r="K9034" s="320"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19">
        <v>-1717.13</v>
      </c>
      <c r="K9035" s="320"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19">
        <v>-1774.13</v>
      </c>
      <c r="K9036" s="320"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19">
        <v>-2464.62</v>
      </c>
      <c r="K9037" s="320"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19">
        <v>-2579.34</v>
      </c>
      <c r="K9038" s="320"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19">
        <v>-6126.25</v>
      </c>
      <c r="K9039" s="320"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19">
        <v>-10691.24</v>
      </c>
      <c r="K9040" s="320"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19">
        <v>-22225.09</v>
      </c>
      <c r="K9041" s="320"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19">
        <v>-10767.49</v>
      </c>
      <c r="K9042" s="320"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19">
        <v>-258.8</v>
      </c>
      <c r="K9043" s="320"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19">
        <v>-9.5</v>
      </c>
      <c r="K9045" s="320"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19">
        <v>-9.5</v>
      </c>
      <c r="K9046" s="320"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19">
        <v>-9.5</v>
      </c>
      <c r="K9047" s="320"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19">
        <v>-35.700000000000003</v>
      </c>
      <c r="K9048" s="320"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19">
        <v>-60</v>
      </c>
      <c r="K9049" s="320"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19">
        <v>-78.72</v>
      </c>
      <c r="K9050" s="320"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19">
        <v>-188</v>
      </c>
      <c r="K9051" s="320"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19">
        <v>-342</v>
      </c>
      <c r="K9052" s="320"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19">
        <v>-473.61</v>
      </c>
      <c r="K9053" s="320"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19">
        <v>-610.23</v>
      </c>
      <c r="K9054" s="320"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19">
        <v>-649.08000000000004</v>
      </c>
      <c r="K9055" s="320"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19">
        <v>-740</v>
      </c>
      <c r="K9056" s="320"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19">
        <v>-767.55</v>
      </c>
      <c r="K9057" s="320"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19">
        <v>-1072.51</v>
      </c>
      <c r="K9058" s="320"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19">
        <v>-2562.9499999999998</v>
      </c>
      <c r="K9059" s="320"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19">
        <v>-2571.6</v>
      </c>
      <c r="K9060" s="320"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19">
        <v>-2883</v>
      </c>
      <c r="K9061" s="320"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19">
        <v>-3129.4</v>
      </c>
      <c r="K9062" s="320"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19">
        <v>-3750</v>
      </c>
      <c r="K9063" s="320"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19">
        <v>-7035</v>
      </c>
      <c r="K9064" s="320"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21">
        <v>120000</v>
      </c>
      <c r="K9066" s="322"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19">
        <v>-9.5</v>
      </c>
      <c r="K9068" s="320"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19">
        <v>-9.5</v>
      </c>
      <c r="K9069" s="320"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19">
        <v>-9.5</v>
      </c>
      <c r="K9070" s="320"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19">
        <v>-9.5</v>
      </c>
      <c r="K9071" s="320"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19">
        <v>-9.5</v>
      </c>
      <c r="K9072" s="320"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19">
        <v>-9.5</v>
      </c>
      <c r="K9073" s="320"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19">
        <v>-9.5</v>
      </c>
      <c r="K9074" s="320"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19">
        <v>-128</v>
      </c>
      <c r="K9075" s="320"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19">
        <v>-637.25</v>
      </c>
      <c r="K9076" s="320"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19">
        <v>-954</v>
      </c>
      <c r="K9077" s="320"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19">
        <v>-1844.8</v>
      </c>
      <c r="K9078" s="320"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19">
        <v>-3500</v>
      </c>
      <c r="K9079" s="320"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19">
        <v>-3960</v>
      </c>
      <c r="K9080" s="320"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19">
        <v>-15000</v>
      </c>
      <c r="K9081" s="320"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19">
        <v>-20300</v>
      </c>
      <c r="K9082" s="320"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19">
        <v>-83977.87</v>
      </c>
      <c r="K9083" s="320"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19">
        <v>-12579.17</v>
      </c>
      <c r="K9084" s="320"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21">
        <v>-120000</v>
      </c>
      <c r="K9085" s="322"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19">
        <v>-320</v>
      </c>
      <c r="K9086" s="320"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19">
        <v>-41840.160000000003</v>
      </c>
      <c r="K9087" s="320"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19">
        <v>-20208.88</v>
      </c>
      <c r="K9088" s="320"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21">
        <v>240000</v>
      </c>
      <c r="K9090" s="322"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19">
        <v>-9.5</v>
      </c>
      <c r="K9092" s="320"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19">
        <v>-9.5</v>
      </c>
      <c r="K9093" s="320"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19">
        <v>-9.5</v>
      </c>
      <c r="K9094" s="320"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19">
        <v>-9.5</v>
      </c>
      <c r="K9095" s="320"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19">
        <v>-9.5</v>
      </c>
      <c r="K9096" s="320"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19">
        <v>-9.5</v>
      </c>
      <c r="K9097" s="320"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19">
        <v>-9.5</v>
      </c>
      <c r="K9098" s="320"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19">
        <v>-9.5</v>
      </c>
      <c r="K9099" s="320"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19">
        <v>-9.5</v>
      </c>
      <c r="K9100" s="320"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19">
        <v>-322.16000000000003</v>
      </c>
      <c r="K9101" s="320"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19">
        <v>-363.6</v>
      </c>
      <c r="K9102" s="320"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19">
        <v>-453.6</v>
      </c>
      <c r="K9103" s="320"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19">
        <v>-548.46</v>
      </c>
      <c r="K9104" s="320"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19">
        <v>-988.51</v>
      </c>
      <c r="K9105" s="320"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19">
        <v>-1270.4000000000001</v>
      </c>
      <c r="K9106" s="320"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19">
        <v>-13660.35</v>
      </c>
      <c r="K9107" s="320"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19">
        <v>-13663.22</v>
      </c>
      <c r="K9108" s="320"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19">
        <v>-19505.25</v>
      </c>
      <c r="K9109" s="320"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19">
        <v>-19505.259999999998</v>
      </c>
      <c r="K9110" s="320"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19">
        <v>-57900</v>
      </c>
      <c r="K9111" s="320"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19">
        <v>-67306.58</v>
      </c>
      <c r="K9112" s="320"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21">
        <v>-240000</v>
      </c>
      <c r="K9113" s="322"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21">
        <v>17000</v>
      </c>
      <c r="K9115" s="322"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19">
        <v>-198.57</v>
      </c>
      <c r="K9117" s="320"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19">
        <v>-300</v>
      </c>
      <c r="K9118" s="320"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19">
        <v>-762.56</v>
      </c>
      <c r="K9119" s="320"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19">
        <v>-1071.6400000000001</v>
      </c>
      <c r="K9120" s="320"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19">
        <v>-1330.25</v>
      </c>
      <c r="K9121" s="320"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19">
        <v>-2510.92</v>
      </c>
      <c r="K9122" s="320"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19">
        <v>-2672.32</v>
      </c>
      <c r="K9123" s="320"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19">
        <v>-3239.04</v>
      </c>
      <c r="K9124" s="320"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19">
        <v>-7513.57</v>
      </c>
      <c r="K9125" s="320"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21">
        <v>-17000</v>
      </c>
      <c r="K9126" s="322"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21">
        <v>23000</v>
      </c>
      <c r="K9128" s="322"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19">
        <v>-347.75</v>
      </c>
      <c r="K9129" s="320"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19">
        <v>-363.34</v>
      </c>
      <c r="K9130" s="320"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19">
        <v>-375.29</v>
      </c>
      <c r="K9131" s="320"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19">
        <v>-414.5</v>
      </c>
      <c r="K9132" s="320"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19">
        <v>-1062</v>
      </c>
      <c r="K9133" s="320"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19">
        <v>-1791.2</v>
      </c>
      <c r="K9134" s="320"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19">
        <v>-1993</v>
      </c>
      <c r="K9135" s="320"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19">
        <v>-2080.8000000000002</v>
      </c>
      <c r="K9136" s="320"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19">
        <v>-2649.27</v>
      </c>
      <c r="K9137" s="320"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19">
        <v>-3013.24</v>
      </c>
      <c r="K9138" s="320"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19">
        <v>-8300</v>
      </c>
      <c r="K9139" s="320"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21">
        <v>-23000</v>
      </c>
      <c r="K9140" s="322"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19">
        <v>-3487.52</v>
      </c>
      <c r="K9141" s="320"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19">
        <v>-1545.04</v>
      </c>
      <c r="K9142" s="320"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19">
        <v>-767.87</v>
      </c>
      <c r="K9143" s="320"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19">
        <v>-84.5</v>
      </c>
      <c r="K9146" s="320"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19">
        <v>-99</v>
      </c>
      <c r="K9147" s="320"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21">
        <v>200000</v>
      </c>
      <c r="K9148" s="322"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19">
        <v>-9.5</v>
      </c>
      <c r="K9149" s="320"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19">
        <v>-9.5</v>
      </c>
      <c r="K9150" s="320"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19">
        <v>-9.5</v>
      </c>
      <c r="K9151" s="320"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19">
        <v>-9.5</v>
      </c>
      <c r="K9152" s="320"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19">
        <v>-26.87</v>
      </c>
      <c r="K9153" s="320"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19">
        <v>-35.07</v>
      </c>
      <c r="K9154" s="320"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19">
        <v>-52.33</v>
      </c>
      <c r="K9155" s="320"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19">
        <v>-52.33</v>
      </c>
      <c r="K9156" s="320"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19">
        <v>-57.61</v>
      </c>
      <c r="K9157" s="320"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19">
        <v>-62.87</v>
      </c>
      <c r="K9158" s="320"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19">
        <v>-62.87</v>
      </c>
      <c r="K9159" s="320"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19">
        <v>-121.59</v>
      </c>
      <c r="K9160" s="320"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19">
        <v>-121.59</v>
      </c>
      <c r="K9161" s="320"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19">
        <v>-169</v>
      </c>
      <c r="K9162" s="320"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19">
        <v>-273.2</v>
      </c>
      <c r="K9163" s="320"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19">
        <v>-306.72000000000003</v>
      </c>
      <c r="K9164" s="320"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19">
        <v>-380.1</v>
      </c>
      <c r="K9165" s="320"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19">
        <v>-448.71</v>
      </c>
      <c r="K9166" s="320"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19">
        <v>-460</v>
      </c>
      <c r="K9167" s="320"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19">
        <v>-465</v>
      </c>
      <c r="K9168" s="320"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19">
        <v>-482.54</v>
      </c>
      <c r="K9169" s="320"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19">
        <v>-602.87</v>
      </c>
      <c r="K9170" s="320"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19">
        <v>-986.27</v>
      </c>
      <c r="K9171" s="320"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19">
        <v>-1600</v>
      </c>
      <c r="K9172" s="320"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19">
        <v>-1857</v>
      </c>
      <c r="K9173" s="320"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19">
        <v>-1987.93</v>
      </c>
      <c r="K9174" s="320"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19">
        <v>-2402.56</v>
      </c>
      <c r="K9175" s="320"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19">
        <v>-2499</v>
      </c>
      <c r="K9176" s="320"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19">
        <v>-3164.7</v>
      </c>
      <c r="K9177" s="320"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19">
        <v>-4236.3</v>
      </c>
      <c r="K9178" s="320"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19">
        <v>-4679.6099999999997</v>
      </c>
      <c r="K9179" s="320"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19">
        <v>-4829</v>
      </c>
      <c r="K9180" s="320"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19">
        <v>-7000</v>
      </c>
      <c r="K9181" s="320"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19">
        <v>-9098.67</v>
      </c>
      <c r="K9182" s="320"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19">
        <v>-125439.61</v>
      </c>
      <c r="K9183" s="320"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21">
        <v>-200000</v>
      </c>
      <c r="K9184" s="322"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19">
        <v>-9.5</v>
      </c>
      <c r="K9186" s="320"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19">
        <v>-9.5</v>
      </c>
      <c r="K9187" s="320"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19">
        <v>-9.5</v>
      </c>
      <c r="K9188" s="320"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19">
        <v>-9.5</v>
      </c>
      <c r="K9189" s="320"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19">
        <v>-9.5</v>
      </c>
      <c r="K9190" s="320"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19">
        <v>-312.5</v>
      </c>
      <c r="K9191" s="320"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19">
        <v>-409.13</v>
      </c>
      <c r="K9192" s="320"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19">
        <v>-480.1</v>
      </c>
      <c r="K9193" s="320"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19">
        <v>-498.54</v>
      </c>
      <c r="K9194" s="320"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19">
        <v>-683</v>
      </c>
      <c r="K9195" s="320"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19">
        <v>-912.34</v>
      </c>
      <c r="K9196" s="320"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19">
        <v>-1084.58</v>
      </c>
      <c r="K9197" s="320"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19">
        <v>-1928.33</v>
      </c>
      <c r="K9198" s="320"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19">
        <v>-1988.27</v>
      </c>
      <c r="K9199" s="320"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19">
        <v>-2288</v>
      </c>
      <c r="K9200" s="320"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19">
        <v>-2526.7199999999998</v>
      </c>
      <c r="K9201" s="320"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19">
        <v>-2775.36</v>
      </c>
      <c r="K9202" s="320"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19">
        <v>-87.5</v>
      </c>
      <c r="K9203" s="320"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19">
        <v>-341.04</v>
      </c>
      <c r="K9204" s="320"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19">
        <v>-160</v>
      </c>
      <c r="K9205" s="320"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19">
        <v>-368</v>
      </c>
      <c r="K9206" s="320"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21">
        <v>55000</v>
      </c>
      <c r="K9208" s="322"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19">
        <v>-9.5</v>
      </c>
      <c r="K9209" s="320"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19">
        <v>-9.5</v>
      </c>
      <c r="K9210" s="320"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19">
        <v>-9.5</v>
      </c>
      <c r="K9211" s="320"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19">
        <v>-9.5</v>
      </c>
      <c r="K9212" s="320"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19">
        <v>-9.5</v>
      </c>
      <c r="K9213" s="320"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19">
        <v>-9.5</v>
      </c>
      <c r="K9214" s="320"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19">
        <v>-9.5</v>
      </c>
      <c r="K9215" s="320"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19">
        <v>-9.5</v>
      </c>
      <c r="K9216" s="320"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19">
        <v>-9.5</v>
      </c>
      <c r="K9217" s="320"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19">
        <v>-90.3</v>
      </c>
      <c r="K9218" s="320"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19">
        <v>-240.4</v>
      </c>
      <c r="K9219" s="320"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19">
        <v>-322.16000000000003</v>
      </c>
      <c r="K9220" s="320"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19">
        <v>-702</v>
      </c>
      <c r="K9221" s="320"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19">
        <v>-1151.7</v>
      </c>
      <c r="K9222" s="320"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19">
        <v>-2132</v>
      </c>
      <c r="K9223" s="320"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19">
        <v>-2564.48</v>
      </c>
      <c r="K9224" s="320"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19">
        <v>-2649.26</v>
      </c>
      <c r="K9225" s="320"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19">
        <v>-3070.1</v>
      </c>
      <c r="K9226" s="320"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19">
        <v>-7000</v>
      </c>
      <c r="K9227" s="320"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19">
        <v>-7165</v>
      </c>
      <c r="K9228" s="320"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19">
        <v>-10000</v>
      </c>
      <c r="K9229" s="320"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19">
        <v>-15324.15</v>
      </c>
      <c r="K9230" s="320"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21">
        <v>-55000</v>
      </c>
      <c r="K9231" s="322"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19">
        <v>-160</v>
      </c>
      <c r="K9232" s="320"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23">
        <v>730988.76</v>
      </c>
      <c r="K9233" s="324"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19">
        <v>-210</v>
      </c>
      <c r="K9235" s="320"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19">
        <v>-242.8</v>
      </c>
      <c r="K9236" s="320"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19">
        <v>-262.5</v>
      </c>
      <c r="K9237" s="320"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19">
        <v>-300</v>
      </c>
      <c r="K9238" s="320"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19">
        <v>-353.92</v>
      </c>
      <c r="K9239" s="320"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19">
        <v>-668</v>
      </c>
      <c r="K9240" s="320"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19">
        <v>-776.44</v>
      </c>
      <c r="K9241" s="320"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19">
        <v>-1088</v>
      </c>
      <c r="K9242" s="320"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19">
        <v>-1254</v>
      </c>
      <c r="K9243" s="320"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19">
        <v>-2020</v>
      </c>
      <c r="K9244" s="320"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19">
        <v>-2114.7399999999998</v>
      </c>
      <c r="K9245" s="320"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19">
        <v>30</v>
      </c>
      <c r="K9247" s="320"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19">
        <v>-2827.32</v>
      </c>
      <c r="K9248" s="320"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19">
        <v>-2805</v>
      </c>
      <c r="K9249" s="320"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19">
        <v>-771.09</v>
      </c>
      <c r="K9250" s="320"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19">
        <v>-382.5</v>
      </c>
      <c r="K9251" s="320"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19">
        <v>7678.78</v>
      </c>
      <c r="K9253" s="320"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21">
        <v>500000</v>
      </c>
      <c r="K9254" s="322"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21">
        <v>499999.99</v>
      </c>
      <c r="K9255" s="322"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21">
        <v>499999.98</v>
      </c>
      <c r="K9256" s="322"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21">
        <v>450000</v>
      </c>
      <c r="K9257" s="322"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19">
        <v>-9.5</v>
      </c>
      <c r="K9258" s="320"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19">
        <v>-9.5</v>
      </c>
      <c r="K9259" s="320"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19">
        <v>-9.5</v>
      </c>
      <c r="K9260" s="320"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19">
        <v>-9.5</v>
      </c>
      <c r="K9261" s="320"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19">
        <v>-9.5</v>
      </c>
      <c r="K9262" s="320"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19">
        <v>-9.5</v>
      </c>
      <c r="K9263" s="320"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19">
        <v>-9.5</v>
      </c>
      <c r="K9264" s="320"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19">
        <v>-17.04</v>
      </c>
      <c r="K9265" s="320"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19">
        <v>-38.4</v>
      </c>
      <c r="K9266" s="320"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19">
        <v>-59.09</v>
      </c>
      <c r="K9267" s="320"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19">
        <v>-59.94</v>
      </c>
      <c r="K9268" s="320"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19">
        <v>-66.3</v>
      </c>
      <c r="K9269" s="320"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19">
        <v>-73.13</v>
      </c>
      <c r="K9270" s="320"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19">
        <v>-79.86</v>
      </c>
      <c r="K9271" s="320"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19">
        <v>-142.85</v>
      </c>
      <c r="K9272" s="320"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19">
        <v>-149.57</v>
      </c>
      <c r="K9273" s="320"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19">
        <v>-183.16</v>
      </c>
      <c r="K9274" s="320"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19">
        <v>-226.69</v>
      </c>
      <c r="K9275" s="320"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19">
        <v>-244.92</v>
      </c>
      <c r="K9276" s="320"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19">
        <v>-245.85</v>
      </c>
      <c r="K9277" s="320"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19">
        <v>-247.57</v>
      </c>
      <c r="K9278" s="320"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19">
        <v>-427.04</v>
      </c>
      <c r="K9279" s="320"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19">
        <v>-456.75</v>
      </c>
      <c r="K9280" s="320"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19">
        <v>-540.09</v>
      </c>
      <c r="K9281" s="320"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19">
        <v>-759.26</v>
      </c>
      <c r="K9282" s="320"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19">
        <v>-1058.3599999999999</v>
      </c>
      <c r="K9283" s="320"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19">
        <v>-1708.69</v>
      </c>
      <c r="K9284" s="320"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19">
        <v>-1823.07</v>
      </c>
      <c r="K9285" s="320"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19">
        <v>-2704.34</v>
      </c>
      <c r="K9286" s="320"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19">
        <v>-2390.37</v>
      </c>
      <c r="K9287" s="320"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19">
        <v>-1185.75</v>
      </c>
      <c r="K9288" s="320"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19">
        <v>-2885.66</v>
      </c>
      <c r="K9289" s="320"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19">
        <v>-3182.46</v>
      </c>
      <c r="K9290" s="320"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19">
        <v>-3300</v>
      </c>
      <c r="K9291" s="320"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19">
        <v>-4048.02</v>
      </c>
      <c r="K9292" s="320"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19">
        <v>-4575.18</v>
      </c>
      <c r="K9293" s="320"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19">
        <v>-4921.37</v>
      </c>
      <c r="K9294" s="320"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19">
        <v>-5651.51</v>
      </c>
      <c r="K9295" s="320"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19">
        <v>-6018.06</v>
      </c>
      <c r="K9296" s="320"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19">
        <v>-8740</v>
      </c>
      <c r="K9297" s="320"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19">
        <v>-9865.6299999999992</v>
      </c>
      <c r="K9298" s="320"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19">
        <v>-11389.18</v>
      </c>
      <c r="K9299" s="320"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19">
        <v>-11641.94</v>
      </c>
      <c r="K9300" s="320"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19">
        <v>-14098.05</v>
      </c>
      <c r="K9301" s="320"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19">
        <v>-17961</v>
      </c>
      <c r="K9302" s="320"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19">
        <v>-18656</v>
      </c>
      <c r="K9303" s="320"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19">
        <v>-29345.040000000001</v>
      </c>
      <c r="K9304" s="320"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19">
        <v>-49900</v>
      </c>
      <c r="K9305" s="320"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19">
        <v>-110441.39</v>
      </c>
      <c r="K9306" s="320"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19">
        <v>-195349.08</v>
      </c>
      <c r="K9307" s="320"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19">
        <v>-362764.58</v>
      </c>
      <c r="K9308" s="320"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19">
        <v>-396996.91</v>
      </c>
      <c r="K9309" s="320"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19">
        <v>-7678.78</v>
      </c>
      <c r="K9310" s="320"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19">
        <v>-12101.13</v>
      </c>
      <c r="K9311" s="320"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21">
        <v>-450000</v>
      </c>
      <c r="K9312" s="322"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21">
        <v>-499999.98</v>
      </c>
      <c r="K9313" s="322"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21">
        <v>-499999.99</v>
      </c>
      <c r="K9314" s="322"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21">
        <v>-500000</v>
      </c>
      <c r="K9315" s="322"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19">
        <v>-295.5</v>
      </c>
      <c r="K9316" s="320"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21">
        <v>450000</v>
      </c>
      <c r="K9318" s="322"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19">
        <v>-9.5</v>
      </c>
      <c r="K9319" s="320"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19">
        <v>-9.5</v>
      </c>
      <c r="K9320" s="320"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19">
        <v>-9.5</v>
      </c>
      <c r="K9321" s="320"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19">
        <v>-9.5</v>
      </c>
      <c r="K9322" s="320"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19">
        <v>-56.45</v>
      </c>
      <c r="K9323" s="320"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19">
        <v>-330.89</v>
      </c>
      <c r="K9324" s="320"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19">
        <v>-372.4</v>
      </c>
      <c r="K9325" s="320"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19">
        <v>-1375.5</v>
      </c>
      <c r="K9326" s="320"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19">
        <v>-2150.29</v>
      </c>
      <c r="K9327" s="320"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19">
        <v>-2649.26</v>
      </c>
      <c r="K9328" s="320"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19">
        <v>-380000</v>
      </c>
      <c r="K9329" s="320"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21">
        <v>-450000</v>
      </c>
      <c r="K9330" s="322"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19">
        <v>-87.5</v>
      </c>
      <c r="K9331" s="320"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19">
        <v>-528</v>
      </c>
      <c r="K9332" s="320"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19">
        <v>-87.5</v>
      </c>
      <c r="K9333" s="320"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19">
        <v>-295.5</v>
      </c>
      <c r="K9334" s="320"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21">
        <v>500000</v>
      </c>
      <c r="K9336" s="322"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19">
        <v>-202</v>
      </c>
      <c r="K9337" s="320"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19">
        <v>-351.84</v>
      </c>
      <c r="K9338" s="320"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19">
        <v>-683.03</v>
      </c>
      <c r="K9339" s="320"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19">
        <v>-3091.2</v>
      </c>
      <c r="K9340" s="320"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19">
        <v>-3111.72</v>
      </c>
      <c r="K9341" s="320"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21">
        <v>-500000</v>
      </c>
      <c r="K9342" s="322"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23">
        <v>633690.65</v>
      </c>
      <c r="K9344" s="324"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23">
        <v>255524.79</v>
      </c>
      <c r="K9345" s="324"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23">
        <v>110784.56</v>
      </c>
      <c r="K9346" s="324"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19">
        <v>-311.35000000000002</v>
      </c>
      <c r="K9347" s="320"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19">
        <v>-387.77</v>
      </c>
      <c r="K9348" s="320"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19">
        <v>-618</v>
      </c>
      <c r="K9349" s="320"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19">
        <v>-1046</v>
      </c>
      <c r="K9350" s="320"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19">
        <v>-2967.8</v>
      </c>
      <c r="K9351" s="320"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21">
        <v>500000</v>
      </c>
      <c r="K9352" s="322"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19">
        <v>-9.5</v>
      </c>
      <c r="K9353" s="320"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19">
        <v>-53.05</v>
      </c>
      <c r="K9354" s="320"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19">
        <v>-360</v>
      </c>
      <c r="K9355" s="320"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19">
        <v>-381.88</v>
      </c>
      <c r="K9356" s="320"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19">
        <v>-453.6</v>
      </c>
      <c r="K9357" s="320"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19">
        <v>-1386</v>
      </c>
      <c r="K9358" s="320"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21">
        <v>-500000</v>
      </c>
      <c r="K9359" s="322"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19">
        <v>-87.5</v>
      </c>
      <c r="K9360" s="320"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19">
        <v>-25</v>
      </c>
      <c r="K9361" s="320"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19">
        <v>-25</v>
      </c>
      <c r="K9362" s="320"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19">
        <v>330.89</v>
      </c>
      <c r="K9364" s="320"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19">
        <v>-2.5</v>
      </c>
      <c r="K9365" s="320"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19">
        <v>-9.5</v>
      </c>
      <c r="K9366" s="320"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19">
        <v>-45.55</v>
      </c>
      <c r="K9367" s="320"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19">
        <v>-154.28</v>
      </c>
      <c r="K9368" s="320"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19">
        <v>-213.45</v>
      </c>
      <c r="K9369" s="320"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19">
        <v>-240.96</v>
      </c>
      <c r="K9370" s="320"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19">
        <v>-254</v>
      </c>
      <c r="K9371" s="320"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19">
        <v>-301.98</v>
      </c>
      <c r="K9372" s="320"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19">
        <v>-391.78</v>
      </c>
      <c r="K9373" s="320"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19">
        <v>-674.3</v>
      </c>
      <c r="K9374" s="320"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19">
        <v>-960</v>
      </c>
      <c r="K9375" s="320"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19">
        <v>-1571.17</v>
      </c>
      <c r="K9376" s="320"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19">
        <v>-1821.22</v>
      </c>
      <c r="K9377" s="320"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19">
        <v>-1992.94</v>
      </c>
      <c r="K9378" s="320"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19">
        <v>-2510.9299999999998</v>
      </c>
      <c r="K9379" s="320"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19">
        <v>-2664.72</v>
      </c>
      <c r="K9380" s="320"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19">
        <v>-3920</v>
      </c>
      <c r="K9381" s="320"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19">
        <v>-3922.08</v>
      </c>
      <c r="K9382" s="320"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19">
        <v>-4033</v>
      </c>
      <c r="K9383" s="320"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19">
        <v>-4365.62</v>
      </c>
      <c r="K9384" s="320"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19">
        <v>-4469.1499999999996</v>
      </c>
      <c r="K9385" s="320"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19">
        <v>-4996.57</v>
      </c>
      <c r="K9386" s="320"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19">
        <v>-20875.8</v>
      </c>
      <c r="K9387" s="320"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19">
        <v>-501.75</v>
      </c>
      <c r="K9390" s="320"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23">
        <v>7751.14</v>
      </c>
      <c r="K9392" s="324"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23">
        <v>0.21</v>
      </c>
      <c r="K9393" s="324"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21">
        <v>500000</v>
      </c>
      <c r="K9394" s="322"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23">
        <v>859.71</v>
      </c>
      <c r="K9395" s="324"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19">
        <v>256.04000000000002</v>
      </c>
      <c r="K9396" s="320"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21">
        <v>-500000</v>
      </c>
      <c r="K9397" s="322"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19">
        <v>-415.36</v>
      </c>
      <c r="K9398" s="320"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19">
        <v>-663.58</v>
      </c>
      <c r="K9399" s="320"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78"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79" t="s">
        <v>4644</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29"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7"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85"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row r="14144" spans="1:12" x14ac:dyDescent="0.3">
      <c r="A14144" s="82" t="str">
        <f t="shared" si="442"/>
        <v>2019</v>
      </c>
      <c r="B14144" s="260" t="s">
        <v>2240</v>
      </c>
      <c r="C14144" s="261" t="s">
        <v>138</v>
      </c>
      <c r="D14144" s="74" t="str">
        <f t="shared" si="441"/>
        <v>jul/2019</v>
      </c>
      <c r="E14144" s="264">
        <v>43647</v>
      </c>
      <c r="F14144" s="260" t="s">
        <v>1070</v>
      </c>
      <c r="G14144" s="260" t="s">
        <v>2229</v>
      </c>
      <c r="H14144" s="265" t="s">
        <v>1071</v>
      </c>
      <c r="I14144" s="265" t="s">
        <v>2237</v>
      </c>
      <c r="J14144" s="266">
        <v>2343604</v>
      </c>
      <c r="K14144" s="83" t="str">
        <f>IFERROR(IFERROR(VLOOKUP(I14144,'DE-PARA'!B:D,3,0),VLOOKUP(I14144,'DE-PARA'!C:D,2,0)),"NÃO ENCONTRADO")</f>
        <v>Entrada Conta Aplicação (+)</v>
      </c>
      <c r="L14144" s="50" t="str">
        <f>VLOOKUP(K14144,'Base -Receita-Despesa'!$B:$AS,1,FALSE)</f>
        <v>ENTRADA CONTA APLICAÇÃO (+)</v>
      </c>
    </row>
    <row r="14145" spans="1:12" x14ac:dyDescent="0.3">
      <c r="A14145" s="82" t="str">
        <f t="shared" si="442"/>
        <v>2019</v>
      </c>
      <c r="B14145" s="260" t="s">
        <v>2240</v>
      </c>
      <c r="C14145" s="261" t="s">
        <v>138</v>
      </c>
      <c r="D14145" s="74" t="str">
        <f t="shared" si="441"/>
        <v>jul/2019</v>
      </c>
      <c r="E14145" s="264">
        <v>43647</v>
      </c>
      <c r="F14145" s="260" t="s">
        <v>1061</v>
      </c>
      <c r="G14145" s="260" t="s">
        <v>2229</v>
      </c>
      <c r="H14145" s="265" t="s">
        <v>4370</v>
      </c>
      <c r="I14145" s="265" t="s">
        <v>126</v>
      </c>
      <c r="J14145" s="266">
        <v>-1843604</v>
      </c>
      <c r="K14145" s="83" t="str">
        <f>IFERROR(IFERROR(VLOOKUP(I14145,'DE-PARA'!B:D,3,0),VLOOKUP(I14145,'DE-PARA'!C:D,2,0)),"NÃO ENCONTRADO")</f>
        <v>TEV – Transferências Entre Contas (Entradas)</v>
      </c>
      <c r="L14145" s="50" t="str">
        <f>VLOOKUP(K14145,'Base -Receita-Despesa'!$B:$AS,1,FALSE)</f>
        <v>TEV – Transferências Entre Contas (Entradas)</v>
      </c>
    </row>
    <row r="14146" spans="1:12" x14ac:dyDescent="0.3">
      <c r="A14146" s="82" t="str">
        <f t="shared" si="442"/>
        <v>2019</v>
      </c>
      <c r="B14146" s="260" t="s">
        <v>2240</v>
      </c>
      <c r="C14146" s="261" t="s">
        <v>138</v>
      </c>
      <c r="D14146" s="74" t="str">
        <f t="shared" si="441"/>
        <v>jul/2019</v>
      </c>
      <c r="E14146" s="264">
        <v>43647</v>
      </c>
      <c r="F14146" s="260" t="s">
        <v>1061</v>
      </c>
      <c r="G14146" s="260" t="s">
        <v>2229</v>
      </c>
      <c r="H14146" s="265" t="s">
        <v>4370</v>
      </c>
      <c r="I14146" s="265" t="s">
        <v>126</v>
      </c>
      <c r="J14146" s="266">
        <v>-500000</v>
      </c>
      <c r="K14146" s="83" t="str">
        <f>IFERROR(IFERROR(VLOOKUP(I14146,'DE-PARA'!B:D,3,0),VLOOKUP(I14146,'DE-PARA'!C:D,2,0)),"NÃO ENCONTRADO")</f>
        <v>TEV – Transferências Entre Contas (Entradas)</v>
      </c>
      <c r="L14146" s="50" t="str">
        <f>VLOOKUP(K14146,'Base -Receita-Despesa'!$B:$AS,1,FALSE)</f>
        <v>TEV – Transferências Entre Contas (Entradas)</v>
      </c>
    </row>
    <row r="14147" spans="1:12" x14ac:dyDescent="0.3">
      <c r="A14147" s="82" t="str">
        <f t="shared" si="442"/>
        <v>2019</v>
      </c>
      <c r="B14147" s="260" t="s">
        <v>2228</v>
      </c>
      <c r="C14147" s="261" t="s">
        <v>138</v>
      </c>
      <c r="D14147" s="74" t="str">
        <f t="shared" si="441"/>
        <v>jul/2019</v>
      </c>
      <c r="E14147" s="264">
        <v>43647</v>
      </c>
      <c r="F14147" s="260" t="s">
        <v>4374</v>
      </c>
      <c r="G14147" s="260" t="s">
        <v>2229</v>
      </c>
      <c r="H14147" s="265" t="s">
        <v>72</v>
      </c>
      <c r="I14147" s="265" t="s">
        <v>1064</v>
      </c>
      <c r="J14147" s="266">
        <v>-2343000</v>
      </c>
      <c r="K14147" s="83" t="str">
        <f>IFERROR(IFERROR(VLOOKUP(I14147,'DE-PARA'!B:D,3,0),VLOOKUP(I14147,'DE-PARA'!C:D,2,0)),"NÃO ENCONTRADO")</f>
        <v>Saídas Da C/A Por Regates (-)</v>
      </c>
      <c r="L14147" s="50" t="str">
        <f>VLOOKUP(K14147,'Base -Receita-Despesa'!$B:$AS,1,FALSE)</f>
        <v>SAÍDAS DA C/A POR REGATES (-)</v>
      </c>
    </row>
    <row r="14148" spans="1:12" x14ac:dyDescent="0.3">
      <c r="A14148" s="82" t="str">
        <f t="shared" si="442"/>
        <v>2019</v>
      </c>
      <c r="B14148" s="260" t="s">
        <v>2228</v>
      </c>
      <c r="C14148" s="261" t="s">
        <v>138</v>
      </c>
      <c r="D14148" s="74" t="str">
        <f t="shared" ref="D14148:D14211" si="443">TEXT(E14148,"mmm/aaaa")</f>
        <v>jul/2019</v>
      </c>
      <c r="E14148" s="264">
        <v>43647</v>
      </c>
      <c r="F14148" s="260" t="s">
        <v>1261</v>
      </c>
      <c r="G14148" s="260" t="s">
        <v>2229</v>
      </c>
      <c r="H14148" s="265" t="s">
        <v>262</v>
      </c>
      <c r="I14148" s="265" t="s">
        <v>135</v>
      </c>
      <c r="J14148" s="265">
        <v>-13.53</v>
      </c>
      <c r="K14148" s="83" t="str">
        <f>IFERROR(IFERROR(VLOOKUP(I14148,'DE-PARA'!B:D,3,0),VLOOKUP(I14148,'DE-PARA'!C:D,2,0)),"NÃO ENCONTRADO")</f>
        <v>Outras Saídas</v>
      </c>
      <c r="L14148" s="50" t="str">
        <f>VLOOKUP(K14148,'Base -Receita-Despesa'!$B:$AS,1,FALSE)</f>
        <v>Outras Saídas</v>
      </c>
    </row>
    <row r="14149" spans="1:12" x14ac:dyDescent="0.3">
      <c r="A14149" s="82" t="str">
        <f t="shared" si="442"/>
        <v>2019</v>
      </c>
      <c r="B14149" s="260" t="s">
        <v>2228</v>
      </c>
      <c r="C14149" s="261" t="s">
        <v>138</v>
      </c>
      <c r="D14149" s="74" t="str">
        <f t="shared" si="443"/>
        <v>jul/2019</v>
      </c>
      <c r="E14149" s="264">
        <v>43647</v>
      </c>
      <c r="F14149" s="260" t="s">
        <v>1061</v>
      </c>
      <c r="G14149" s="260" t="s">
        <v>2229</v>
      </c>
      <c r="H14149" s="265" t="s">
        <v>4370</v>
      </c>
      <c r="I14149" s="265" t="s">
        <v>126</v>
      </c>
      <c r="J14149" s="266">
        <v>1843604</v>
      </c>
      <c r="K14149" s="83" t="str">
        <f>IFERROR(IFERROR(VLOOKUP(I14149,'DE-PARA'!B:D,3,0),VLOOKUP(I14149,'DE-PARA'!C:D,2,0)),"NÃO ENCONTRADO")</f>
        <v>TEV – Transferências Entre Contas (Entradas)</v>
      </c>
      <c r="L14149" s="50" t="str">
        <f>VLOOKUP(K14149,'Base -Receita-Despesa'!$B:$AS,1,FALSE)</f>
        <v>TEV – Transferências Entre Contas (Entradas)</v>
      </c>
    </row>
    <row r="14150" spans="1:12" x14ac:dyDescent="0.3">
      <c r="A14150" s="82" t="str">
        <f t="shared" si="442"/>
        <v>2019</v>
      </c>
      <c r="B14150" s="260" t="s">
        <v>2228</v>
      </c>
      <c r="C14150" s="261" t="s">
        <v>138</v>
      </c>
      <c r="D14150" s="74" t="str">
        <f t="shared" si="443"/>
        <v>jul/2019</v>
      </c>
      <c r="E14150" s="264">
        <v>43647</v>
      </c>
      <c r="F14150" s="260" t="s">
        <v>1061</v>
      </c>
      <c r="G14150" s="260" t="s">
        <v>2229</v>
      </c>
      <c r="H14150" s="265" t="s">
        <v>4370</v>
      </c>
      <c r="I14150" s="265" t="s">
        <v>126</v>
      </c>
      <c r="J14150" s="266">
        <v>500000</v>
      </c>
      <c r="K14150" s="83" t="str">
        <f>IFERROR(IFERROR(VLOOKUP(I14150,'DE-PARA'!B:D,3,0),VLOOKUP(I14150,'DE-PARA'!C:D,2,0)),"NÃO ENCONTRADO")</f>
        <v>TEV – Transferências Entre Contas (Entradas)</v>
      </c>
      <c r="L14150" s="50" t="str">
        <f>VLOOKUP(K14150,'Base -Receita-Despesa'!$B:$AS,1,FALSE)</f>
        <v>TEV – Transferências Entre Contas (Entradas)</v>
      </c>
    </row>
    <row r="14151" spans="1:12" x14ac:dyDescent="0.3">
      <c r="A14151" s="82" t="str">
        <f t="shared" si="442"/>
        <v>2019</v>
      </c>
      <c r="B14151" s="260" t="s">
        <v>2240</v>
      </c>
      <c r="C14151" s="261" t="s">
        <v>138</v>
      </c>
      <c r="D14151" s="74" t="str">
        <f t="shared" si="443"/>
        <v>jul/2019</v>
      </c>
      <c r="E14151" s="264">
        <v>43648</v>
      </c>
      <c r="F14151" s="260" t="s">
        <v>1261</v>
      </c>
      <c r="G14151" s="260" t="s">
        <v>2229</v>
      </c>
      <c r="H14151" s="265" t="s">
        <v>2338</v>
      </c>
      <c r="I14151" s="265" t="s">
        <v>135</v>
      </c>
      <c r="J14151" s="265">
        <v>-41.76</v>
      </c>
      <c r="K14151" s="83" t="str">
        <f>IFERROR(IFERROR(VLOOKUP(I14151,'DE-PARA'!B:D,3,0),VLOOKUP(I14151,'DE-PARA'!C:D,2,0)),"NÃO ENCONTRADO")</f>
        <v>Outras Saídas</v>
      </c>
      <c r="L14151" s="50" t="str">
        <f>VLOOKUP(K14151,'Base -Receita-Despesa'!$B:$AS,1,FALSE)</f>
        <v>Outras Saídas</v>
      </c>
    </row>
    <row r="14152" spans="1:12" x14ac:dyDescent="0.3">
      <c r="A14152" s="82" t="str">
        <f t="shared" si="442"/>
        <v>2019</v>
      </c>
      <c r="B14152" s="260" t="s">
        <v>2240</v>
      </c>
      <c r="C14152" s="261" t="s">
        <v>138</v>
      </c>
      <c r="D14152" s="74" t="str">
        <f t="shared" si="443"/>
        <v>jul/2019</v>
      </c>
      <c r="E14152" s="264">
        <v>43648</v>
      </c>
      <c r="F14152" s="260" t="s">
        <v>1070</v>
      </c>
      <c r="G14152" s="260" t="s">
        <v>2229</v>
      </c>
      <c r="H14152" s="265" t="s">
        <v>1071</v>
      </c>
      <c r="I14152" s="265" t="s">
        <v>2237</v>
      </c>
      <c r="J14152" s="265">
        <v>41.76</v>
      </c>
      <c r="K14152" s="83" t="str">
        <f>IFERROR(IFERROR(VLOOKUP(I14152,'DE-PARA'!B:D,3,0),VLOOKUP(I14152,'DE-PARA'!C:D,2,0)),"NÃO ENCONTRADO")</f>
        <v>Entrada Conta Aplicação (+)</v>
      </c>
      <c r="L14152" s="50" t="str">
        <f>VLOOKUP(K14152,'Base -Receita-Despesa'!$B:$AS,1,FALSE)</f>
        <v>ENTRADA CONTA APLICAÇÃO (+)</v>
      </c>
    </row>
    <row r="14153" spans="1:12" x14ac:dyDescent="0.3">
      <c r="A14153" s="82" t="str">
        <f t="shared" si="442"/>
        <v>2019</v>
      </c>
      <c r="B14153" s="260" t="s">
        <v>2228</v>
      </c>
      <c r="C14153" s="261" t="s">
        <v>138</v>
      </c>
      <c r="D14153" s="74" t="str">
        <f t="shared" si="443"/>
        <v>jul/2019</v>
      </c>
      <c r="E14153" s="264">
        <v>43648</v>
      </c>
      <c r="F14153" s="260">
        <v>164</v>
      </c>
      <c r="G14153" s="260" t="s">
        <v>2229</v>
      </c>
      <c r="H14153" s="265" t="s">
        <v>2389</v>
      </c>
      <c r="I14153" s="265" t="s">
        <v>2197</v>
      </c>
      <c r="J14153" s="266">
        <v>-3300</v>
      </c>
      <c r="K14153" s="83" t="str">
        <f>IFERROR(IFERROR(VLOOKUP(I14153,'DE-PARA'!B:D,3,0),VLOOKUP(I14153,'DE-PARA'!C:D,2,0)),"NÃO ENCONTRADO")</f>
        <v>Serviços</v>
      </c>
      <c r="L14153" s="50" t="str">
        <f>VLOOKUP(K14153,'Base -Receita-Despesa'!$B:$AS,1,FALSE)</f>
        <v>Serviços</v>
      </c>
    </row>
    <row r="14154" spans="1:12" x14ac:dyDescent="0.3">
      <c r="A14154" s="82" t="str">
        <f t="shared" si="442"/>
        <v>2019</v>
      </c>
      <c r="B14154" s="260" t="s">
        <v>2228</v>
      </c>
      <c r="C14154" s="261" t="s">
        <v>138</v>
      </c>
      <c r="D14154" s="74" t="str">
        <f t="shared" si="443"/>
        <v>jul/2019</v>
      </c>
      <c r="E14154" s="264">
        <v>43648</v>
      </c>
      <c r="F14154" s="260">
        <v>421</v>
      </c>
      <c r="G14154" s="260" t="s">
        <v>2229</v>
      </c>
      <c r="H14154" s="269" t="s">
        <v>4391</v>
      </c>
      <c r="I14154" s="265" t="s">
        <v>2202</v>
      </c>
      <c r="J14154" s="266">
        <v>-8174.8</v>
      </c>
      <c r="K14154" s="83" t="str">
        <f>IFERROR(IFERROR(VLOOKUP(I14154,'DE-PARA'!B:D,3,0),VLOOKUP(I14154,'DE-PARA'!C:D,2,0)),"NÃO ENCONTRADO")</f>
        <v>Serviços</v>
      </c>
      <c r="L14154" s="50" t="str">
        <f>VLOOKUP(K14154,'Base -Receita-Despesa'!$B:$AS,1,FALSE)</f>
        <v>Serviços</v>
      </c>
    </row>
    <row r="14155" spans="1:12" x14ac:dyDescent="0.3">
      <c r="A14155" s="82" t="str">
        <f t="shared" si="442"/>
        <v>2019</v>
      </c>
      <c r="B14155" s="260" t="s">
        <v>2228</v>
      </c>
      <c r="C14155" s="261" t="s">
        <v>138</v>
      </c>
      <c r="D14155" s="74" t="str">
        <f t="shared" si="443"/>
        <v>jul/2019</v>
      </c>
      <c r="E14155" s="264">
        <v>43648</v>
      </c>
      <c r="F14155" s="260" t="s">
        <v>2471</v>
      </c>
      <c r="G14155" s="260" t="s">
        <v>2229</v>
      </c>
      <c r="H14155" s="265" t="s">
        <v>2362</v>
      </c>
      <c r="I14155" s="265" t="s">
        <v>439</v>
      </c>
      <c r="J14155" s="265">
        <v>-998</v>
      </c>
      <c r="K14155" s="83" t="str">
        <f>IFERROR(IFERROR(VLOOKUP(I14155,'DE-PARA'!B:D,3,0),VLOOKUP(I14155,'DE-PARA'!C:D,2,0)),"NÃO ENCONTRADO")</f>
        <v>Aluguéis</v>
      </c>
      <c r="L14155" s="50" t="str">
        <f>VLOOKUP(K14155,'Base -Receita-Despesa'!$B:$AS,1,FALSE)</f>
        <v>Aluguéis</v>
      </c>
    </row>
    <row r="14156" spans="1:12" x14ac:dyDescent="0.3">
      <c r="A14156" s="82" t="str">
        <f t="shared" si="442"/>
        <v>2019</v>
      </c>
      <c r="B14156" s="260" t="s">
        <v>2228</v>
      </c>
      <c r="C14156" s="261" t="s">
        <v>138</v>
      </c>
      <c r="D14156" s="74" t="str">
        <f t="shared" si="443"/>
        <v>jul/2019</v>
      </c>
      <c r="E14156" s="264">
        <v>43648</v>
      </c>
      <c r="F14156" s="260">
        <v>201</v>
      </c>
      <c r="G14156" s="262" t="s">
        <v>2229</v>
      </c>
      <c r="H14156" s="265" t="s">
        <v>212</v>
      </c>
      <c r="I14156" s="265" t="s">
        <v>213</v>
      </c>
      <c r="J14156" s="266">
        <v>-7000</v>
      </c>
      <c r="K14156" s="83" t="str">
        <f>IFERROR(IFERROR(VLOOKUP(I14156,'DE-PARA'!B:D,3,0),VLOOKUP(I14156,'DE-PARA'!C:D,2,0)),"NÃO ENCONTRADO")</f>
        <v>Serviços</v>
      </c>
      <c r="L14156" s="50" t="str">
        <f>VLOOKUP(K14156,'Base -Receita-Despesa'!$B:$AS,1,FALSE)</f>
        <v>Serviços</v>
      </c>
    </row>
    <row r="14157" spans="1:12" x14ac:dyDescent="0.3">
      <c r="A14157" s="82" t="str">
        <f t="shared" si="442"/>
        <v>2019</v>
      </c>
      <c r="B14157" s="260" t="s">
        <v>2228</v>
      </c>
      <c r="C14157" s="261" t="s">
        <v>138</v>
      </c>
      <c r="D14157" s="74" t="str">
        <f t="shared" si="443"/>
        <v>jul/2019</v>
      </c>
      <c r="E14157" s="264">
        <v>43648</v>
      </c>
      <c r="F14157" s="260" t="s">
        <v>139</v>
      </c>
      <c r="G14157" s="260" t="s">
        <v>2229</v>
      </c>
      <c r="H14157" s="265" t="s">
        <v>4604</v>
      </c>
      <c r="I14157" s="265" t="s">
        <v>141</v>
      </c>
      <c r="J14157" s="266">
        <v>-66547.88</v>
      </c>
      <c r="K14157" s="83" t="str">
        <f>IFERROR(IFERROR(VLOOKUP(I14157,'DE-PARA'!B:D,3,0),VLOOKUP(I14157,'DE-PARA'!C:D,2,0)),"NÃO ENCONTRADO")</f>
        <v>Pessoal</v>
      </c>
      <c r="L14157" s="50" t="str">
        <f>VLOOKUP(K14157,'Base -Receita-Despesa'!$B:$AS,1,FALSE)</f>
        <v>Pessoal</v>
      </c>
    </row>
    <row r="14158" spans="1:12" x14ac:dyDescent="0.3">
      <c r="A14158" s="82" t="str">
        <f t="shared" si="442"/>
        <v>2019</v>
      </c>
      <c r="B14158" s="260" t="s">
        <v>2228</v>
      </c>
      <c r="C14158" s="261" t="s">
        <v>138</v>
      </c>
      <c r="D14158" s="74" t="str">
        <f t="shared" si="443"/>
        <v>jul/2019</v>
      </c>
      <c r="E14158" s="264">
        <v>43648</v>
      </c>
      <c r="F14158" s="260" t="s">
        <v>159</v>
      </c>
      <c r="G14158" s="260" t="s">
        <v>2229</v>
      </c>
      <c r="H14158" s="265" t="s">
        <v>4605</v>
      </c>
      <c r="I14158" s="265" t="s">
        <v>160</v>
      </c>
      <c r="J14158" s="266">
        <v>-2000</v>
      </c>
      <c r="K14158" s="83" t="str">
        <f>IFERROR(IFERROR(VLOOKUP(I14158,'DE-PARA'!B:D,3,0),VLOOKUP(I14158,'DE-PARA'!C:D,2,0)),"NÃO ENCONTRADO")</f>
        <v>Outras Saídas</v>
      </c>
      <c r="L14158" s="50" t="str">
        <f>VLOOKUP(K14158,'Base -Receita-Despesa'!$B:$AS,1,FALSE)</f>
        <v>Outras Saídas</v>
      </c>
    </row>
    <row r="14159" spans="1:12" x14ac:dyDescent="0.3">
      <c r="A14159" s="82" t="str">
        <f t="shared" si="442"/>
        <v>2019</v>
      </c>
      <c r="B14159" s="260" t="s">
        <v>2228</v>
      </c>
      <c r="C14159" s="261" t="s">
        <v>138</v>
      </c>
      <c r="D14159" s="74" t="str">
        <f t="shared" si="443"/>
        <v>jul/2019</v>
      </c>
      <c r="E14159" s="264">
        <v>43648</v>
      </c>
      <c r="F14159" s="262">
        <v>274</v>
      </c>
      <c r="G14159" s="262" t="s">
        <v>2229</v>
      </c>
      <c r="H14159" s="270" t="s">
        <v>4393</v>
      </c>
      <c r="I14159" s="270" t="s">
        <v>116</v>
      </c>
      <c r="J14159" s="270">
        <v>-292.07</v>
      </c>
      <c r="K14159" s="83" t="str">
        <f>IFERROR(IFERROR(VLOOKUP(I14159,'DE-PARA'!B:D,3,0),VLOOKUP(I14159,'DE-PARA'!C:D,2,0)),"NÃO ENCONTRADO")</f>
        <v>Serviços</v>
      </c>
      <c r="L14159" s="50" t="str">
        <f>VLOOKUP(K14159,'Base -Receita-Despesa'!$B:$AS,1,FALSE)</f>
        <v>Serviços</v>
      </c>
    </row>
    <row r="14160" spans="1:12" x14ac:dyDescent="0.3">
      <c r="A14160" s="82" t="str">
        <f t="shared" si="442"/>
        <v>2019</v>
      </c>
      <c r="B14160" s="260" t="s">
        <v>2228</v>
      </c>
      <c r="C14160" s="261" t="s">
        <v>138</v>
      </c>
      <c r="D14160" s="74" t="str">
        <f t="shared" si="443"/>
        <v>jul/2019</v>
      </c>
      <c r="E14160" s="264">
        <v>43648</v>
      </c>
      <c r="F14160" s="262">
        <v>273</v>
      </c>
      <c r="G14160" s="262" t="s">
        <v>2229</v>
      </c>
      <c r="H14160" s="270" t="s">
        <v>4393</v>
      </c>
      <c r="I14160" s="270" t="s">
        <v>116</v>
      </c>
      <c r="J14160" s="275">
        <v>-26124.53</v>
      </c>
      <c r="K14160" s="83" t="str">
        <f>IFERROR(IFERROR(VLOOKUP(I14160,'DE-PARA'!B:D,3,0),VLOOKUP(I14160,'DE-PARA'!C:D,2,0)),"NÃO ENCONTRADO")</f>
        <v>Serviços</v>
      </c>
      <c r="L14160" s="50" t="str">
        <f>VLOOKUP(K14160,'Base -Receita-Despesa'!$B:$AS,1,FALSE)</f>
        <v>Serviços</v>
      </c>
    </row>
    <row r="14161" spans="1:12" x14ac:dyDescent="0.3">
      <c r="A14161" s="82" t="str">
        <f t="shared" si="442"/>
        <v>2019</v>
      </c>
      <c r="B14161" s="260" t="s">
        <v>2228</v>
      </c>
      <c r="C14161" s="261" t="s">
        <v>138</v>
      </c>
      <c r="D14161" s="74" t="str">
        <f t="shared" si="443"/>
        <v>jul/2019</v>
      </c>
      <c r="E14161" s="264">
        <v>43648</v>
      </c>
      <c r="F14161" s="260">
        <v>58</v>
      </c>
      <c r="G14161" s="262" t="s">
        <v>2229</v>
      </c>
      <c r="H14161" s="265" t="s">
        <v>3189</v>
      </c>
      <c r="I14161" s="265" t="s">
        <v>2176</v>
      </c>
      <c r="J14161" s="266">
        <v>-127809.73</v>
      </c>
      <c r="K14161" s="83" t="str">
        <f>IFERROR(IFERROR(VLOOKUP(I14161,'DE-PARA'!B:D,3,0),VLOOKUP(I14161,'DE-PARA'!C:D,2,0)),"NÃO ENCONTRADO")</f>
        <v>Pessoal</v>
      </c>
      <c r="L14161" s="50" t="str">
        <f>VLOOKUP(K14161,'Base -Receita-Despesa'!$B:$AS,1,FALSE)</f>
        <v>Pessoal</v>
      </c>
    </row>
    <row r="14162" spans="1:12" x14ac:dyDescent="0.3">
      <c r="A14162" s="82" t="str">
        <f t="shared" si="442"/>
        <v>2019</v>
      </c>
      <c r="B14162" s="260" t="s">
        <v>2228</v>
      </c>
      <c r="C14162" s="261" t="s">
        <v>138</v>
      </c>
      <c r="D14162" s="74" t="str">
        <f t="shared" si="443"/>
        <v>jul/2019</v>
      </c>
      <c r="E14162" s="264">
        <v>43648</v>
      </c>
      <c r="F14162" s="260">
        <v>57</v>
      </c>
      <c r="G14162" s="262" t="s">
        <v>2229</v>
      </c>
      <c r="H14162" s="265" t="s">
        <v>3189</v>
      </c>
      <c r="I14162" s="265" t="s">
        <v>2176</v>
      </c>
      <c r="J14162" s="266">
        <v>-454385.49</v>
      </c>
      <c r="K14162" s="83" t="str">
        <f>IFERROR(IFERROR(VLOOKUP(I14162,'DE-PARA'!B:D,3,0),VLOOKUP(I14162,'DE-PARA'!C:D,2,0)),"NÃO ENCONTRADO")</f>
        <v>Pessoal</v>
      </c>
      <c r="L14162" s="50" t="str">
        <f>VLOOKUP(K14162,'Base -Receita-Despesa'!$B:$AS,1,FALSE)</f>
        <v>Pessoal</v>
      </c>
    </row>
    <row r="14163" spans="1:12" x14ac:dyDescent="0.3">
      <c r="A14163" s="82" t="str">
        <f t="shared" si="442"/>
        <v>2019</v>
      </c>
      <c r="B14163" s="260" t="s">
        <v>2228</v>
      </c>
      <c r="C14163" s="261" t="s">
        <v>138</v>
      </c>
      <c r="D14163" s="74" t="str">
        <f t="shared" si="443"/>
        <v>jul/2019</v>
      </c>
      <c r="E14163" s="264">
        <v>43648</v>
      </c>
      <c r="F14163" s="260">
        <v>56</v>
      </c>
      <c r="G14163" s="262" t="s">
        <v>2229</v>
      </c>
      <c r="H14163" s="265" t="s">
        <v>3189</v>
      </c>
      <c r="I14163" s="265" t="s">
        <v>2176</v>
      </c>
      <c r="J14163" s="266">
        <v>-368430.47</v>
      </c>
      <c r="K14163" s="83" t="str">
        <f>IFERROR(IFERROR(VLOOKUP(I14163,'DE-PARA'!B:D,3,0),VLOOKUP(I14163,'DE-PARA'!C:D,2,0)),"NÃO ENCONTRADO")</f>
        <v>Pessoal</v>
      </c>
      <c r="L14163" s="50" t="str">
        <f>VLOOKUP(K14163,'Base -Receita-Despesa'!$B:$AS,1,FALSE)</f>
        <v>Pessoal</v>
      </c>
    </row>
    <row r="14164" spans="1:12" x14ac:dyDescent="0.3">
      <c r="A14164" s="82" t="str">
        <f t="shared" si="442"/>
        <v>2019</v>
      </c>
      <c r="B14164" s="260" t="s">
        <v>2228</v>
      </c>
      <c r="C14164" s="261" t="s">
        <v>138</v>
      </c>
      <c r="D14164" s="74" t="str">
        <f t="shared" si="443"/>
        <v>jul/2019</v>
      </c>
      <c r="E14164" s="264">
        <v>43648</v>
      </c>
      <c r="F14164" s="260">
        <v>94</v>
      </c>
      <c r="G14164" s="260" t="s">
        <v>2229</v>
      </c>
      <c r="H14164" s="265" t="s">
        <v>3242</v>
      </c>
      <c r="I14164" s="265" t="s">
        <v>2212</v>
      </c>
      <c r="J14164" s="266">
        <v>-19452</v>
      </c>
      <c r="K14164" s="83" t="str">
        <f>IFERROR(IFERROR(VLOOKUP(I14164,'DE-PARA'!B:D,3,0),VLOOKUP(I14164,'DE-PARA'!C:D,2,0)),"NÃO ENCONTRADO")</f>
        <v>Serviços</v>
      </c>
      <c r="L14164" s="50" t="str">
        <f>VLOOKUP(K14164,'Base -Receita-Despesa'!$B:$AS,1,FALSE)</f>
        <v>Serviços</v>
      </c>
    </row>
    <row r="14165" spans="1:12" x14ac:dyDescent="0.3">
      <c r="A14165" s="82" t="str">
        <f t="shared" si="442"/>
        <v>2019</v>
      </c>
      <c r="B14165" s="260" t="s">
        <v>2228</v>
      </c>
      <c r="C14165" s="261" t="s">
        <v>138</v>
      </c>
      <c r="D14165" s="74" t="str">
        <f t="shared" si="443"/>
        <v>jul/2019</v>
      </c>
      <c r="E14165" s="264">
        <v>43648</v>
      </c>
      <c r="F14165" s="260" t="s">
        <v>1070</v>
      </c>
      <c r="G14165" s="260" t="s">
        <v>2229</v>
      </c>
      <c r="H14165" s="265" t="s">
        <v>1071</v>
      </c>
      <c r="I14165" s="265" t="s">
        <v>2237</v>
      </c>
      <c r="J14165" s="266">
        <v>1097614.97</v>
      </c>
      <c r="K14165" s="83" t="str">
        <f>IFERROR(IFERROR(VLOOKUP(I14165,'DE-PARA'!B:D,3,0),VLOOKUP(I14165,'DE-PARA'!C:D,2,0)),"NÃO ENCONTRADO")</f>
        <v>Entrada Conta Aplicação (+)</v>
      </c>
      <c r="L14165" s="50" t="str">
        <f>VLOOKUP(K14165,'Base -Receita-Despesa'!$B:$AS,1,FALSE)</f>
        <v>ENTRADA CONTA APLICAÇÃO (+)</v>
      </c>
    </row>
    <row r="14166" spans="1:12" x14ac:dyDescent="0.3">
      <c r="A14166" s="82" t="str">
        <f t="shared" si="442"/>
        <v>2019</v>
      </c>
      <c r="B14166" s="260" t="s">
        <v>2228</v>
      </c>
      <c r="C14166" s="261" t="s">
        <v>138</v>
      </c>
      <c r="D14166" s="74" t="str">
        <f t="shared" si="443"/>
        <v>jul/2019</v>
      </c>
      <c r="E14166" s="264">
        <v>43648</v>
      </c>
      <c r="F14166" s="260">
        <v>382</v>
      </c>
      <c r="G14166" s="260" t="s">
        <v>2229</v>
      </c>
      <c r="H14166" s="265" t="s">
        <v>2395</v>
      </c>
      <c r="I14166" s="265" t="s">
        <v>215</v>
      </c>
      <c r="J14166" s="266">
        <v>-12500</v>
      </c>
      <c r="K14166" s="83" t="str">
        <f>IFERROR(IFERROR(VLOOKUP(I14166,'DE-PARA'!B:D,3,0),VLOOKUP(I14166,'DE-PARA'!C:D,2,0)),"NÃO ENCONTRADO")</f>
        <v>Serviços</v>
      </c>
      <c r="L14166" s="50" t="str">
        <f>VLOOKUP(K14166,'Base -Receita-Despesa'!$B:$AS,1,FALSE)</f>
        <v>Serviços</v>
      </c>
    </row>
    <row r="14167" spans="1:12" x14ac:dyDescent="0.3">
      <c r="A14167" s="82" t="str">
        <f t="shared" si="442"/>
        <v>2019</v>
      </c>
      <c r="B14167" s="260" t="s">
        <v>2228</v>
      </c>
      <c r="C14167" s="261" t="s">
        <v>138</v>
      </c>
      <c r="D14167" s="74" t="str">
        <f t="shared" si="443"/>
        <v>jul/2019</v>
      </c>
      <c r="E14167" s="264">
        <v>43648</v>
      </c>
      <c r="F14167" s="260" t="s">
        <v>1261</v>
      </c>
      <c r="G14167" s="260" t="s">
        <v>2229</v>
      </c>
      <c r="H14167" s="265" t="s">
        <v>2250</v>
      </c>
      <c r="I14167" s="265" t="s">
        <v>135</v>
      </c>
      <c r="J14167" s="265">
        <v>-9.5</v>
      </c>
      <c r="K14167" s="83" t="str">
        <f>IFERROR(IFERROR(VLOOKUP(I14167,'DE-PARA'!B:D,3,0),VLOOKUP(I14167,'DE-PARA'!C:D,2,0)),"NÃO ENCONTRADO")</f>
        <v>Outras Saídas</v>
      </c>
      <c r="L14167" s="50" t="str">
        <f>VLOOKUP(K14167,'Base -Receita-Despesa'!$B:$AS,1,FALSE)</f>
        <v>Outras Saídas</v>
      </c>
    </row>
    <row r="14168" spans="1:12" x14ac:dyDescent="0.3">
      <c r="A14168" s="82" t="str">
        <f t="shared" si="442"/>
        <v>2019</v>
      </c>
      <c r="B14168" s="260" t="s">
        <v>2228</v>
      </c>
      <c r="C14168" s="261" t="s">
        <v>138</v>
      </c>
      <c r="D14168" s="74" t="str">
        <f t="shared" si="443"/>
        <v>jul/2019</v>
      </c>
      <c r="E14168" s="264">
        <v>43648</v>
      </c>
      <c r="F14168" s="260" t="s">
        <v>1261</v>
      </c>
      <c r="G14168" s="260" t="s">
        <v>2229</v>
      </c>
      <c r="H14168" s="265" t="s">
        <v>2250</v>
      </c>
      <c r="I14168" s="265" t="s">
        <v>135</v>
      </c>
      <c r="J14168" s="265">
        <v>-9.5</v>
      </c>
      <c r="K14168" s="83" t="str">
        <f>IFERROR(IFERROR(VLOOKUP(I14168,'DE-PARA'!B:D,3,0),VLOOKUP(I14168,'DE-PARA'!C:D,2,0)),"NÃO ENCONTRADO")</f>
        <v>Outras Saídas</v>
      </c>
      <c r="L14168" s="50" t="str">
        <f>VLOOKUP(K14168,'Base -Receita-Despesa'!$B:$AS,1,FALSE)</f>
        <v>Outras Saídas</v>
      </c>
    </row>
    <row r="14169" spans="1:12" x14ac:dyDescent="0.3">
      <c r="A14169" s="82" t="str">
        <f t="shared" si="442"/>
        <v>2019</v>
      </c>
      <c r="B14169" s="260" t="s">
        <v>2228</v>
      </c>
      <c r="C14169" s="261" t="s">
        <v>138</v>
      </c>
      <c r="D14169" s="74" t="str">
        <f t="shared" si="443"/>
        <v>jul/2019</v>
      </c>
      <c r="E14169" s="264">
        <v>43648</v>
      </c>
      <c r="F14169" s="260" t="s">
        <v>1261</v>
      </c>
      <c r="G14169" s="260" t="s">
        <v>2229</v>
      </c>
      <c r="H14169" s="265" t="s">
        <v>2250</v>
      </c>
      <c r="I14169" s="265" t="s">
        <v>135</v>
      </c>
      <c r="J14169" s="265">
        <v>-9.5</v>
      </c>
      <c r="K14169" s="83" t="str">
        <f>IFERROR(IFERROR(VLOOKUP(I14169,'DE-PARA'!B:D,3,0),VLOOKUP(I14169,'DE-PARA'!C:D,2,0)),"NÃO ENCONTRADO")</f>
        <v>Outras Saídas</v>
      </c>
      <c r="L14169" s="50" t="str">
        <f>VLOOKUP(K14169,'Base -Receita-Despesa'!$B:$AS,1,FALSE)</f>
        <v>Outras Saídas</v>
      </c>
    </row>
    <row r="14170" spans="1:12" x14ac:dyDescent="0.3">
      <c r="A14170" s="82" t="str">
        <f t="shared" si="442"/>
        <v>2019</v>
      </c>
      <c r="B14170" s="260" t="s">
        <v>2228</v>
      </c>
      <c r="C14170" s="261" t="s">
        <v>138</v>
      </c>
      <c r="D14170" s="74" t="str">
        <f t="shared" si="443"/>
        <v>jul/2019</v>
      </c>
      <c r="E14170" s="264">
        <v>43648</v>
      </c>
      <c r="F14170" s="260" t="s">
        <v>1261</v>
      </c>
      <c r="G14170" s="260" t="s">
        <v>2229</v>
      </c>
      <c r="H14170" s="265" t="s">
        <v>2250</v>
      </c>
      <c r="I14170" s="265" t="s">
        <v>135</v>
      </c>
      <c r="J14170" s="265">
        <v>-9.5</v>
      </c>
      <c r="K14170" s="83" t="str">
        <f>IFERROR(IFERROR(VLOOKUP(I14170,'DE-PARA'!B:D,3,0),VLOOKUP(I14170,'DE-PARA'!C:D,2,0)),"NÃO ENCONTRADO")</f>
        <v>Outras Saídas</v>
      </c>
      <c r="L14170" s="50" t="str">
        <f>VLOOKUP(K14170,'Base -Receita-Despesa'!$B:$AS,1,FALSE)</f>
        <v>Outras Saídas</v>
      </c>
    </row>
    <row r="14171" spans="1:12" x14ac:dyDescent="0.3">
      <c r="A14171" s="82" t="str">
        <f t="shared" si="442"/>
        <v>2019</v>
      </c>
      <c r="B14171" s="260" t="s">
        <v>2228</v>
      </c>
      <c r="C14171" s="261" t="s">
        <v>138</v>
      </c>
      <c r="D14171" s="74" t="str">
        <f t="shared" si="443"/>
        <v>jul/2019</v>
      </c>
      <c r="E14171" s="264">
        <v>43648</v>
      </c>
      <c r="F14171" s="260" t="s">
        <v>1261</v>
      </c>
      <c r="G14171" s="260" t="s">
        <v>2229</v>
      </c>
      <c r="H14171" s="265" t="s">
        <v>2250</v>
      </c>
      <c r="I14171" s="265" t="s">
        <v>135</v>
      </c>
      <c r="J14171" s="265">
        <v>-9.5</v>
      </c>
      <c r="K14171" s="83" t="str">
        <f>IFERROR(IFERROR(VLOOKUP(I14171,'DE-PARA'!B:D,3,0),VLOOKUP(I14171,'DE-PARA'!C:D,2,0)),"NÃO ENCONTRADO")</f>
        <v>Outras Saídas</v>
      </c>
      <c r="L14171" s="50" t="str">
        <f>VLOOKUP(K14171,'Base -Receita-Despesa'!$B:$AS,1,FALSE)</f>
        <v>Outras Saídas</v>
      </c>
    </row>
    <row r="14172" spans="1:12" x14ac:dyDescent="0.3">
      <c r="A14172" s="82" t="str">
        <f t="shared" si="442"/>
        <v>2019</v>
      </c>
      <c r="B14172" s="260" t="s">
        <v>2228</v>
      </c>
      <c r="C14172" s="261" t="s">
        <v>138</v>
      </c>
      <c r="D14172" s="74" t="str">
        <f t="shared" si="443"/>
        <v>jul/2019</v>
      </c>
      <c r="E14172" s="264">
        <v>43648</v>
      </c>
      <c r="F14172" s="260" t="s">
        <v>1261</v>
      </c>
      <c r="G14172" s="260" t="s">
        <v>2229</v>
      </c>
      <c r="H14172" s="265" t="s">
        <v>2250</v>
      </c>
      <c r="I14172" s="265" t="s">
        <v>135</v>
      </c>
      <c r="J14172" s="265">
        <v>-9.5</v>
      </c>
      <c r="K14172" s="83" t="str">
        <f>IFERROR(IFERROR(VLOOKUP(I14172,'DE-PARA'!B:D,3,0),VLOOKUP(I14172,'DE-PARA'!C:D,2,0)),"NÃO ENCONTRADO")</f>
        <v>Outras Saídas</v>
      </c>
      <c r="L14172" s="50" t="str">
        <f>VLOOKUP(K14172,'Base -Receita-Despesa'!$B:$AS,1,FALSE)</f>
        <v>Outras Saídas</v>
      </c>
    </row>
    <row r="14173" spans="1:12" x14ac:dyDescent="0.3">
      <c r="A14173" s="82" t="str">
        <f t="shared" si="442"/>
        <v>2019</v>
      </c>
      <c r="B14173" s="260" t="s">
        <v>2228</v>
      </c>
      <c r="C14173" s="261" t="s">
        <v>138</v>
      </c>
      <c r="D14173" s="74" t="str">
        <f t="shared" si="443"/>
        <v>jul/2019</v>
      </c>
      <c r="E14173" s="264">
        <v>43648</v>
      </c>
      <c r="F14173" s="260">
        <v>7237848</v>
      </c>
      <c r="G14173" s="260" t="s">
        <v>2229</v>
      </c>
      <c r="H14173" s="265" t="s">
        <v>2470</v>
      </c>
      <c r="I14173" s="265" t="s">
        <v>190</v>
      </c>
      <c r="J14173" s="265">
        <v>-278.60000000000002</v>
      </c>
      <c r="K14173" s="83" t="str">
        <f>IFERROR(IFERROR(VLOOKUP(I14173,'DE-PARA'!B:D,3,0),VLOOKUP(I14173,'DE-PARA'!C:D,2,0)),"NÃO ENCONTRADO")</f>
        <v>Concessionárias (água, luz e telefone)</v>
      </c>
      <c r="L14173" s="50" t="str">
        <f>VLOOKUP(K14173,'Base -Receita-Despesa'!$B:$AS,1,FALSE)</f>
        <v>Concessionárias (água, luz e telefone)</v>
      </c>
    </row>
    <row r="14174" spans="1:12" x14ac:dyDescent="0.3">
      <c r="A14174" s="82" t="str">
        <f t="shared" si="442"/>
        <v>2019</v>
      </c>
      <c r="B14174" s="260" t="s">
        <v>2228</v>
      </c>
      <c r="C14174" s="261" t="s">
        <v>138</v>
      </c>
      <c r="D14174" s="74" t="str">
        <f t="shared" si="443"/>
        <v>jul/2019</v>
      </c>
      <c r="E14174" s="264">
        <v>43648</v>
      </c>
      <c r="F14174" s="260">
        <v>7237850</v>
      </c>
      <c r="G14174" s="260" t="s">
        <v>2229</v>
      </c>
      <c r="H14174" s="265" t="s">
        <v>2470</v>
      </c>
      <c r="I14174" s="265" t="s">
        <v>190</v>
      </c>
      <c r="J14174" s="265">
        <v>-74.83</v>
      </c>
      <c r="K14174" s="83" t="str">
        <f>IFERROR(IFERROR(VLOOKUP(I14174,'DE-PARA'!B:D,3,0),VLOOKUP(I14174,'DE-PARA'!C:D,2,0)),"NÃO ENCONTRADO")</f>
        <v>Concessionárias (água, luz e telefone)</v>
      </c>
      <c r="L14174" s="50" t="str">
        <f>VLOOKUP(K14174,'Base -Receita-Despesa'!$B:$AS,1,FALSE)</f>
        <v>Concessionárias (água, luz e telefone)</v>
      </c>
    </row>
    <row r="14175" spans="1:12" x14ac:dyDescent="0.3">
      <c r="A14175" s="82" t="str">
        <f t="shared" si="442"/>
        <v>2019</v>
      </c>
      <c r="B14175" s="260" t="s">
        <v>2228</v>
      </c>
      <c r="C14175" s="261" t="s">
        <v>138</v>
      </c>
      <c r="D14175" s="74" t="str">
        <f t="shared" si="443"/>
        <v>jul/2019</v>
      </c>
      <c r="E14175" s="264">
        <v>43648</v>
      </c>
      <c r="F14175" s="260">
        <v>7229039</v>
      </c>
      <c r="G14175" s="260" t="s">
        <v>2229</v>
      </c>
      <c r="H14175" s="265" t="s">
        <v>2470</v>
      </c>
      <c r="I14175" s="265" t="s">
        <v>190</v>
      </c>
      <c r="J14175" s="266">
        <v>-1075.5999999999999</v>
      </c>
      <c r="K14175" s="83" t="str">
        <f>IFERROR(IFERROR(VLOOKUP(I14175,'DE-PARA'!B:D,3,0),VLOOKUP(I14175,'DE-PARA'!C:D,2,0)),"NÃO ENCONTRADO")</f>
        <v>Concessionárias (água, luz e telefone)</v>
      </c>
      <c r="L14175" s="50" t="str">
        <f>VLOOKUP(K14175,'Base -Receita-Despesa'!$B:$AS,1,FALSE)</f>
        <v>Concessionárias (água, luz e telefone)</v>
      </c>
    </row>
    <row r="14176" spans="1:12" x14ac:dyDescent="0.3">
      <c r="A14176" s="82" t="str">
        <f t="shared" si="442"/>
        <v>2019</v>
      </c>
      <c r="B14176" s="260" t="s">
        <v>2240</v>
      </c>
      <c r="C14176" s="261" t="s">
        <v>138</v>
      </c>
      <c r="D14176" s="74" t="str">
        <f t="shared" si="443"/>
        <v>jul/2019</v>
      </c>
      <c r="E14176" s="264">
        <v>43649</v>
      </c>
      <c r="F14176" s="260" t="s">
        <v>161</v>
      </c>
      <c r="G14176" s="260" t="s">
        <v>3230</v>
      </c>
      <c r="H14176" s="265" t="s">
        <v>161</v>
      </c>
      <c r="I14176" s="265" t="s">
        <v>2168</v>
      </c>
      <c r="J14176" s="266">
        <v>27032.2</v>
      </c>
      <c r="K14176" s="83" t="str">
        <f>IFERROR(IFERROR(VLOOKUP(I14176,'DE-PARA'!B:D,3,0),VLOOKUP(I14176,'DE-PARA'!C:D,2,0)),"NÃO ENCONTRADO")</f>
        <v>Repasses Contrato de Gestão</v>
      </c>
      <c r="L14176" s="50" t="str">
        <f>VLOOKUP(K14176,'Base -Receita-Despesa'!$B:$AS,1,FALSE)</f>
        <v>Repasses Contrato de Gestão</v>
      </c>
    </row>
    <row r="14177" spans="1:12" x14ac:dyDescent="0.3">
      <c r="A14177" s="82" t="str">
        <f t="shared" si="442"/>
        <v>2019</v>
      </c>
      <c r="B14177" s="260" t="s">
        <v>2240</v>
      </c>
      <c r="C14177" s="261" t="s">
        <v>138</v>
      </c>
      <c r="D14177" s="74" t="str">
        <f t="shared" si="443"/>
        <v>jul/2019</v>
      </c>
      <c r="E14177" s="264">
        <v>43649</v>
      </c>
      <c r="F14177" s="260" t="s">
        <v>1261</v>
      </c>
      <c r="G14177" s="260" t="s">
        <v>2229</v>
      </c>
      <c r="H14177" s="265" t="s">
        <v>2338</v>
      </c>
      <c r="I14177" s="265" t="s">
        <v>135</v>
      </c>
      <c r="J14177" s="265">
        <v>-32.49</v>
      </c>
      <c r="K14177" s="83" t="str">
        <f>IFERROR(IFERROR(VLOOKUP(I14177,'DE-PARA'!B:D,3,0),VLOOKUP(I14177,'DE-PARA'!C:D,2,0)),"NÃO ENCONTRADO")</f>
        <v>Outras Saídas</v>
      </c>
      <c r="L14177" s="50" t="str">
        <f>VLOOKUP(K14177,'Base -Receita-Despesa'!$B:$AS,1,FALSE)</f>
        <v>Outras Saídas</v>
      </c>
    </row>
    <row r="14178" spans="1:12" x14ac:dyDescent="0.3">
      <c r="A14178" s="82" t="str">
        <f t="shared" si="442"/>
        <v>2019</v>
      </c>
      <c r="B14178" s="260" t="s">
        <v>2240</v>
      </c>
      <c r="C14178" s="261" t="s">
        <v>138</v>
      </c>
      <c r="D14178" s="74" t="str">
        <f t="shared" si="443"/>
        <v>jul/2019</v>
      </c>
      <c r="E14178" s="264">
        <v>43649</v>
      </c>
      <c r="F14178" s="260" t="s">
        <v>1261</v>
      </c>
      <c r="G14178" s="260" t="s">
        <v>2229</v>
      </c>
      <c r="H14178" s="265" t="s">
        <v>4532</v>
      </c>
      <c r="I14178" s="265" t="s">
        <v>135</v>
      </c>
      <c r="J14178" s="265">
        <v>-1.5</v>
      </c>
      <c r="K14178" s="83" t="str">
        <f>IFERROR(IFERROR(VLOOKUP(I14178,'DE-PARA'!B:D,3,0),VLOOKUP(I14178,'DE-PARA'!C:D,2,0)),"NÃO ENCONTRADO")</f>
        <v>Outras Saídas</v>
      </c>
      <c r="L14178" s="50" t="str">
        <f>VLOOKUP(K14178,'Base -Receita-Despesa'!$B:$AS,1,FALSE)</f>
        <v>Outras Saídas</v>
      </c>
    </row>
    <row r="14179" spans="1:12" x14ac:dyDescent="0.3">
      <c r="A14179" s="82" t="str">
        <f t="shared" si="442"/>
        <v>2019</v>
      </c>
      <c r="B14179" s="260" t="s">
        <v>2240</v>
      </c>
      <c r="C14179" s="261" t="s">
        <v>138</v>
      </c>
      <c r="D14179" s="74" t="str">
        <f t="shared" si="443"/>
        <v>jul/2019</v>
      </c>
      <c r="E14179" s="264">
        <v>43649</v>
      </c>
      <c r="F14179" s="260" t="s">
        <v>1261</v>
      </c>
      <c r="G14179" s="260" t="s">
        <v>2229</v>
      </c>
      <c r="H14179" s="265" t="s">
        <v>4532</v>
      </c>
      <c r="I14179" s="265" t="s">
        <v>135</v>
      </c>
      <c r="J14179" s="265">
        <v>-1.5</v>
      </c>
      <c r="K14179" s="83" t="str">
        <f>IFERROR(IFERROR(VLOOKUP(I14179,'DE-PARA'!B:D,3,0),VLOOKUP(I14179,'DE-PARA'!C:D,2,0)),"NÃO ENCONTRADO")</f>
        <v>Outras Saídas</v>
      </c>
      <c r="L14179" s="50" t="str">
        <f>VLOOKUP(K14179,'Base -Receita-Despesa'!$B:$AS,1,FALSE)</f>
        <v>Outras Saídas</v>
      </c>
    </row>
    <row r="14180" spans="1:12" x14ac:dyDescent="0.3">
      <c r="A14180" s="82" t="str">
        <f t="shared" si="442"/>
        <v>2019</v>
      </c>
      <c r="B14180" s="260" t="s">
        <v>2240</v>
      </c>
      <c r="C14180" s="261" t="s">
        <v>138</v>
      </c>
      <c r="D14180" s="74" t="str">
        <f t="shared" si="443"/>
        <v>jul/2019</v>
      </c>
      <c r="E14180" s="264">
        <v>43649</v>
      </c>
      <c r="F14180" s="260" t="s">
        <v>1261</v>
      </c>
      <c r="G14180" s="260" t="s">
        <v>2229</v>
      </c>
      <c r="H14180" s="265" t="s">
        <v>4532</v>
      </c>
      <c r="I14180" s="265" t="s">
        <v>135</v>
      </c>
      <c r="J14180" s="265">
        <v>-1.5</v>
      </c>
      <c r="K14180" s="83" t="str">
        <f>IFERROR(IFERROR(VLOOKUP(I14180,'DE-PARA'!B:D,3,0),VLOOKUP(I14180,'DE-PARA'!C:D,2,0)),"NÃO ENCONTRADO")</f>
        <v>Outras Saídas</v>
      </c>
      <c r="L14180" s="50" t="str">
        <f>VLOOKUP(K14180,'Base -Receita-Despesa'!$B:$AS,1,FALSE)</f>
        <v>Outras Saídas</v>
      </c>
    </row>
    <row r="14181" spans="1:12" x14ac:dyDescent="0.3">
      <c r="A14181" s="82" t="str">
        <f t="shared" si="442"/>
        <v>2019</v>
      </c>
      <c r="B14181" s="260" t="s">
        <v>2240</v>
      </c>
      <c r="C14181" s="261" t="s">
        <v>138</v>
      </c>
      <c r="D14181" s="74" t="str">
        <f t="shared" si="443"/>
        <v>jul/2019</v>
      </c>
      <c r="E14181" s="264">
        <v>43649</v>
      </c>
      <c r="F14181" s="260" t="s">
        <v>1261</v>
      </c>
      <c r="G14181" s="260" t="s">
        <v>2229</v>
      </c>
      <c r="H14181" s="265" t="s">
        <v>4532</v>
      </c>
      <c r="I14181" s="265" t="s">
        <v>135</v>
      </c>
      <c r="J14181" s="265">
        <v>-1.5</v>
      </c>
      <c r="K14181" s="83" t="str">
        <f>IFERROR(IFERROR(VLOOKUP(I14181,'DE-PARA'!B:D,3,0),VLOOKUP(I14181,'DE-PARA'!C:D,2,0)),"NÃO ENCONTRADO")</f>
        <v>Outras Saídas</v>
      </c>
      <c r="L14181" s="50" t="str">
        <f>VLOOKUP(K14181,'Base -Receita-Despesa'!$B:$AS,1,FALSE)</f>
        <v>Outras Saídas</v>
      </c>
    </row>
    <row r="14182" spans="1:12" x14ac:dyDescent="0.3">
      <c r="A14182" s="82" t="str">
        <f t="shared" si="442"/>
        <v>2019</v>
      </c>
      <c r="B14182" s="260" t="s">
        <v>2228</v>
      </c>
      <c r="C14182" s="261" t="s">
        <v>138</v>
      </c>
      <c r="D14182" s="74" t="str">
        <f t="shared" si="443"/>
        <v>jul/2019</v>
      </c>
      <c r="E14182" s="264">
        <v>43649</v>
      </c>
      <c r="F14182" s="260">
        <v>38480</v>
      </c>
      <c r="G14182" s="260" t="s">
        <v>2229</v>
      </c>
      <c r="H14182" s="265" t="s">
        <v>2231</v>
      </c>
      <c r="I14182" s="265" t="s">
        <v>2185</v>
      </c>
      <c r="J14182" s="266">
        <v>-1010</v>
      </c>
      <c r="K14182" s="83" t="str">
        <f>IFERROR(IFERROR(VLOOKUP(I14182,'DE-PARA'!B:D,3,0),VLOOKUP(I14182,'DE-PARA'!C:D,2,0)),"NÃO ENCONTRADO")</f>
        <v>Materiais</v>
      </c>
      <c r="L14182" s="50" t="str">
        <f>VLOOKUP(K14182,'Base -Receita-Despesa'!$B:$AS,1,FALSE)</f>
        <v>Materiais</v>
      </c>
    </row>
    <row r="14183" spans="1:12" x14ac:dyDescent="0.3">
      <c r="A14183" s="82" t="str">
        <f t="shared" si="442"/>
        <v>2019</v>
      </c>
      <c r="B14183" s="260" t="s">
        <v>2228</v>
      </c>
      <c r="C14183" s="261" t="s">
        <v>138</v>
      </c>
      <c r="D14183" s="74" t="str">
        <f t="shared" si="443"/>
        <v>jul/2019</v>
      </c>
      <c r="E14183" s="264">
        <v>43649</v>
      </c>
      <c r="F14183" s="260">
        <v>3245</v>
      </c>
      <c r="G14183" s="262" t="s">
        <v>2229</v>
      </c>
      <c r="H14183" s="265" t="s">
        <v>2231</v>
      </c>
      <c r="I14183" s="265" t="s">
        <v>2185</v>
      </c>
      <c r="J14183" s="266">
        <v>-5998.96</v>
      </c>
      <c r="K14183" s="83" t="str">
        <f>IFERROR(IFERROR(VLOOKUP(I14183,'DE-PARA'!B:D,3,0),VLOOKUP(I14183,'DE-PARA'!C:D,2,0)),"NÃO ENCONTRADO")</f>
        <v>Materiais</v>
      </c>
      <c r="L14183" s="50" t="str">
        <f>VLOOKUP(K14183,'Base -Receita-Despesa'!$B:$AS,1,FALSE)</f>
        <v>Materiais</v>
      </c>
    </row>
    <row r="14184" spans="1:12" x14ac:dyDescent="0.3">
      <c r="A14184" s="82" t="str">
        <f t="shared" si="442"/>
        <v>2019</v>
      </c>
      <c r="B14184" s="260" t="s">
        <v>2228</v>
      </c>
      <c r="C14184" s="261" t="s">
        <v>138</v>
      </c>
      <c r="D14184" s="74" t="str">
        <f t="shared" si="443"/>
        <v>jul/2019</v>
      </c>
      <c r="E14184" s="264">
        <v>43649</v>
      </c>
      <c r="F14184" s="260">
        <v>4045</v>
      </c>
      <c r="G14184" s="262" t="s">
        <v>2229</v>
      </c>
      <c r="H14184" s="265" t="s">
        <v>2231</v>
      </c>
      <c r="I14184" s="265" t="s">
        <v>2185</v>
      </c>
      <c r="J14184" s="266">
        <v>-6419.75</v>
      </c>
      <c r="K14184" s="83" t="str">
        <f>IFERROR(IFERROR(VLOOKUP(I14184,'DE-PARA'!B:D,3,0),VLOOKUP(I14184,'DE-PARA'!C:D,2,0)),"NÃO ENCONTRADO")</f>
        <v>Materiais</v>
      </c>
      <c r="L14184" s="50" t="str">
        <f>VLOOKUP(K14184,'Base -Receita-Despesa'!$B:$AS,1,FALSE)</f>
        <v>Materiais</v>
      </c>
    </row>
    <row r="14185" spans="1:12" x14ac:dyDescent="0.3">
      <c r="A14185" s="82" t="str">
        <f t="shared" si="442"/>
        <v>2019</v>
      </c>
      <c r="B14185" s="260" t="s">
        <v>2228</v>
      </c>
      <c r="C14185" s="261" t="s">
        <v>138</v>
      </c>
      <c r="D14185" s="74" t="str">
        <f t="shared" si="443"/>
        <v>jul/2019</v>
      </c>
      <c r="E14185" s="264">
        <v>43649</v>
      </c>
      <c r="F14185" s="260">
        <v>11546</v>
      </c>
      <c r="G14185" s="260" t="s">
        <v>2229</v>
      </c>
      <c r="H14185" s="265" t="s">
        <v>4215</v>
      </c>
      <c r="I14185" s="265" t="s">
        <v>2181</v>
      </c>
      <c r="J14185" s="266">
        <v>-9806.6</v>
      </c>
      <c r="K14185" s="83" t="str">
        <f>IFERROR(IFERROR(VLOOKUP(I14185,'DE-PARA'!B:D,3,0),VLOOKUP(I14185,'DE-PARA'!C:D,2,0)),"NÃO ENCONTRADO")</f>
        <v>Materiais</v>
      </c>
      <c r="L14185" s="50" t="str">
        <f>VLOOKUP(K14185,'Base -Receita-Despesa'!$B:$AS,1,FALSE)</f>
        <v>Materiais</v>
      </c>
    </row>
    <row r="14186" spans="1:12" x14ac:dyDescent="0.3">
      <c r="A14186" s="82" t="str">
        <f t="shared" ref="A14186:A14249" si="444">IF(K14186="NÃO ENCONTRADO",0,RIGHT(D14186,4))</f>
        <v>2019</v>
      </c>
      <c r="B14186" s="260" t="s">
        <v>2228</v>
      </c>
      <c r="C14186" s="261" t="s">
        <v>138</v>
      </c>
      <c r="D14186" s="74" t="str">
        <f t="shared" si="443"/>
        <v>jul/2019</v>
      </c>
      <c r="E14186" s="264">
        <v>43649</v>
      </c>
      <c r="F14186" s="260">
        <v>11546</v>
      </c>
      <c r="G14186" s="260" t="s">
        <v>2229</v>
      </c>
      <c r="H14186" s="265" t="s">
        <v>4215</v>
      </c>
      <c r="I14186" s="265" t="s">
        <v>562</v>
      </c>
      <c r="J14186" s="265">
        <v>-196.13</v>
      </c>
      <c r="K14186" s="83" t="str">
        <f>IFERROR(IFERROR(VLOOKUP(I14186,'DE-PARA'!B:D,3,0),VLOOKUP(I14186,'DE-PARA'!C:D,2,0)),"NÃO ENCONTRADO")</f>
        <v>Outras Saídas</v>
      </c>
      <c r="L14186" s="50" t="str">
        <f>VLOOKUP(K14186,'Base -Receita-Despesa'!$B:$AS,1,FALSE)</f>
        <v>Outras Saídas</v>
      </c>
    </row>
    <row r="14187" spans="1:12" x14ac:dyDescent="0.3">
      <c r="A14187" s="82" t="str">
        <f t="shared" si="444"/>
        <v>2019</v>
      </c>
      <c r="B14187" s="260" t="s">
        <v>2228</v>
      </c>
      <c r="C14187" s="261" t="s">
        <v>138</v>
      </c>
      <c r="D14187" s="74" t="str">
        <f t="shared" si="443"/>
        <v>jul/2019</v>
      </c>
      <c r="E14187" s="264">
        <v>43649</v>
      </c>
      <c r="F14187" s="260">
        <v>11694</v>
      </c>
      <c r="G14187" s="260" t="s">
        <v>2330</v>
      </c>
      <c r="H14187" s="265" t="s">
        <v>4215</v>
      </c>
      <c r="I14187" s="265" t="s">
        <v>2181</v>
      </c>
      <c r="J14187" s="266">
        <v>-2805.7</v>
      </c>
      <c r="K14187" s="83" t="str">
        <f>IFERROR(IFERROR(VLOOKUP(I14187,'DE-PARA'!B:D,3,0),VLOOKUP(I14187,'DE-PARA'!C:D,2,0)),"NÃO ENCONTRADO")</f>
        <v>Materiais</v>
      </c>
      <c r="L14187" s="50" t="str">
        <f>VLOOKUP(K14187,'Base -Receita-Despesa'!$B:$AS,1,FALSE)</f>
        <v>Materiais</v>
      </c>
    </row>
    <row r="14188" spans="1:12" x14ac:dyDescent="0.3">
      <c r="A14188" s="82" t="str">
        <f t="shared" si="444"/>
        <v>2019</v>
      </c>
      <c r="B14188" s="260" t="s">
        <v>2228</v>
      </c>
      <c r="C14188" s="261" t="s">
        <v>138</v>
      </c>
      <c r="D14188" s="74" t="str">
        <f t="shared" si="443"/>
        <v>jul/2019</v>
      </c>
      <c r="E14188" s="264">
        <v>43649</v>
      </c>
      <c r="F14188" s="260">
        <v>11694</v>
      </c>
      <c r="G14188" s="260" t="s">
        <v>2330</v>
      </c>
      <c r="H14188" s="265" t="s">
        <v>4215</v>
      </c>
      <c r="I14188" s="265" t="s">
        <v>562</v>
      </c>
      <c r="J14188" s="265">
        <v>-56.11</v>
      </c>
      <c r="K14188" s="83" t="str">
        <f>IFERROR(IFERROR(VLOOKUP(I14188,'DE-PARA'!B:D,3,0),VLOOKUP(I14188,'DE-PARA'!C:D,2,0)),"NÃO ENCONTRADO")</f>
        <v>Outras Saídas</v>
      </c>
      <c r="L14188" s="50" t="str">
        <f>VLOOKUP(K14188,'Base -Receita-Despesa'!$B:$AS,1,FALSE)</f>
        <v>Outras Saídas</v>
      </c>
    </row>
    <row r="14189" spans="1:12" x14ac:dyDescent="0.3">
      <c r="A14189" s="82" t="str">
        <f t="shared" si="444"/>
        <v>2019</v>
      </c>
      <c r="B14189" s="260" t="s">
        <v>2228</v>
      </c>
      <c r="C14189" s="261" t="s">
        <v>138</v>
      </c>
      <c r="D14189" s="74" t="str">
        <f t="shared" si="443"/>
        <v>jul/2019</v>
      </c>
      <c r="E14189" s="264">
        <v>43649</v>
      </c>
      <c r="F14189" s="260">
        <v>1084300</v>
      </c>
      <c r="G14189" s="260" t="s">
        <v>2284</v>
      </c>
      <c r="H14189" s="265" t="s">
        <v>2605</v>
      </c>
      <c r="I14189" s="265" t="s">
        <v>2182</v>
      </c>
      <c r="J14189" s="266">
        <v>-4656.3900000000003</v>
      </c>
      <c r="K14189" s="83" t="str">
        <f>IFERROR(IFERROR(VLOOKUP(I14189,'DE-PARA'!B:D,3,0),VLOOKUP(I14189,'DE-PARA'!C:D,2,0)),"NÃO ENCONTRADO")</f>
        <v>Materiais</v>
      </c>
      <c r="L14189" s="50" t="str">
        <f>VLOOKUP(K14189,'Base -Receita-Despesa'!$B:$AS,1,FALSE)</f>
        <v>Materiais</v>
      </c>
    </row>
    <row r="14190" spans="1:12" x14ac:dyDescent="0.3">
      <c r="A14190" s="82" t="str">
        <f t="shared" si="444"/>
        <v>2019</v>
      </c>
      <c r="B14190" s="260" t="s">
        <v>2228</v>
      </c>
      <c r="C14190" s="261" t="s">
        <v>138</v>
      </c>
      <c r="D14190" s="74" t="str">
        <f t="shared" si="443"/>
        <v>jul/2019</v>
      </c>
      <c r="E14190" s="264">
        <v>43649</v>
      </c>
      <c r="F14190" s="260" t="s">
        <v>4517</v>
      </c>
      <c r="G14190" s="260" t="s">
        <v>2229</v>
      </c>
      <c r="H14190" s="265" t="s">
        <v>2958</v>
      </c>
      <c r="I14190" s="265" t="s">
        <v>2209</v>
      </c>
      <c r="J14190" s="265">
        <v>-306.91000000000003</v>
      </c>
      <c r="K14190" s="83" t="str">
        <f>IFERROR(IFERROR(VLOOKUP(I14190,'DE-PARA'!B:D,3,0),VLOOKUP(I14190,'DE-PARA'!C:D,2,0)),"NÃO ENCONTRADO")</f>
        <v>Despesas com Viagens</v>
      </c>
      <c r="L14190" s="50" t="str">
        <f>VLOOKUP(K14190,'Base -Receita-Despesa'!$B:$AS,1,FALSE)</f>
        <v>Despesas com Viagens</v>
      </c>
    </row>
    <row r="14191" spans="1:12" x14ac:dyDescent="0.3">
      <c r="A14191" s="82" t="str">
        <f t="shared" si="444"/>
        <v>2019</v>
      </c>
      <c r="B14191" s="260" t="s">
        <v>2228</v>
      </c>
      <c r="C14191" s="261" t="s">
        <v>138</v>
      </c>
      <c r="D14191" s="74" t="str">
        <f t="shared" si="443"/>
        <v>jul/2019</v>
      </c>
      <c r="E14191" s="264">
        <v>43649</v>
      </c>
      <c r="F14191" s="260">
        <v>1155574</v>
      </c>
      <c r="G14191" s="260" t="s">
        <v>2229</v>
      </c>
      <c r="H14191" s="265" t="s">
        <v>4400</v>
      </c>
      <c r="I14191" s="265" t="s">
        <v>2181</v>
      </c>
      <c r="J14191" s="265">
        <v>-739.5</v>
      </c>
      <c r="K14191" s="83" t="str">
        <f>IFERROR(IFERROR(VLOOKUP(I14191,'DE-PARA'!B:D,3,0),VLOOKUP(I14191,'DE-PARA'!C:D,2,0)),"NÃO ENCONTRADO")</f>
        <v>Materiais</v>
      </c>
      <c r="L14191" s="50" t="str">
        <f>VLOOKUP(K14191,'Base -Receita-Despesa'!$B:$AS,1,FALSE)</f>
        <v>Materiais</v>
      </c>
    </row>
    <row r="14192" spans="1:12" x14ac:dyDescent="0.3">
      <c r="A14192" s="82" t="str">
        <f t="shared" si="444"/>
        <v>2019</v>
      </c>
      <c r="B14192" s="260" t="s">
        <v>2228</v>
      </c>
      <c r="C14192" s="261" t="s">
        <v>138</v>
      </c>
      <c r="D14192" s="74" t="str">
        <f t="shared" si="443"/>
        <v>jul/2019</v>
      </c>
      <c r="E14192" s="264">
        <v>43649</v>
      </c>
      <c r="F14192" s="260">
        <v>17304</v>
      </c>
      <c r="G14192" s="260" t="s">
        <v>2229</v>
      </c>
      <c r="H14192" s="265" t="s">
        <v>2340</v>
      </c>
      <c r="I14192" s="265" t="s">
        <v>618</v>
      </c>
      <c r="J14192" s="266">
        <v>-26141.86</v>
      </c>
      <c r="K14192" s="83" t="str">
        <f>IFERROR(IFERROR(VLOOKUP(I14192,'DE-PARA'!B:D,3,0),VLOOKUP(I14192,'DE-PARA'!C:D,2,0)),"NÃO ENCONTRADO")</f>
        <v>Serviços</v>
      </c>
      <c r="L14192" s="50" t="str">
        <f>VLOOKUP(K14192,'Base -Receita-Despesa'!$B:$AS,1,FALSE)</f>
        <v>Serviços</v>
      </c>
    </row>
    <row r="14193" spans="1:12" x14ac:dyDescent="0.3">
      <c r="A14193" s="82" t="str">
        <f t="shared" si="444"/>
        <v>2019</v>
      </c>
      <c r="B14193" s="260" t="s">
        <v>2228</v>
      </c>
      <c r="C14193" s="261" t="s">
        <v>138</v>
      </c>
      <c r="D14193" s="74" t="str">
        <f t="shared" si="443"/>
        <v>jul/2019</v>
      </c>
      <c r="E14193" s="264">
        <v>43649</v>
      </c>
      <c r="F14193" s="260">
        <v>17474</v>
      </c>
      <c r="G14193" s="260" t="s">
        <v>2229</v>
      </c>
      <c r="H14193" s="265" t="s">
        <v>2340</v>
      </c>
      <c r="I14193" s="265" t="s">
        <v>618</v>
      </c>
      <c r="J14193" s="266">
        <v>-24882.04</v>
      </c>
      <c r="K14193" s="83" t="str">
        <f>IFERROR(IFERROR(VLOOKUP(I14193,'DE-PARA'!B:D,3,0),VLOOKUP(I14193,'DE-PARA'!C:D,2,0)),"NÃO ENCONTRADO")</f>
        <v>Serviços</v>
      </c>
      <c r="L14193" s="50" t="str">
        <f>VLOOKUP(K14193,'Base -Receita-Despesa'!$B:$AS,1,FALSE)</f>
        <v>Serviços</v>
      </c>
    </row>
    <row r="14194" spans="1:12" x14ac:dyDescent="0.3">
      <c r="A14194" s="82" t="str">
        <f t="shared" si="444"/>
        <v>2019</v>
      </c>
      <c r="B14194" s="260" t="s">
        <v>2228</v>
      </c>
      <c r="C14194" s="261" t="s">
        <v>138</v>
      </c>
      <c r="D14194" s="74" t="str">
        <f t="shared" si="443"/>
        <v>jul/2019</v>
      </c>
      <c r="E14194" s="264">
        <v>43649</v>
      </c>
      <c r="F14194" s="260">
        <v>7930</v>
      </c>
      <c r="G14194" s="260" t="s">
        <v>2229</v>
      </c>
      <c r="H14194" s="265" t="s">
        <v>2341</v>
      </c>
      <c r="I14194" s="265" t="s">
        <v>232</v>
      </c>
      <c r="J14194" s="265">
        <v>-720</v>
      </c>
      <c r="K14194" s="83" t="str">
        <f>IFERROR(IFERROR(VLOOKUP(I14194,'DE-PARA'!B:D,3,0),VLOOKUP(I14194,'DE-PARA'!C:D,2,0)),"NÃO ENCONTRADO")</f>
        <v>Materiais</v>
      </c>
      <c r="L14194" s="50" t="str">
        <f>VLOOKUP(K14194,'Base -Receita-Despesa'!$B:$AS,1,FALSE)</f>
        <v>Materiais</v>
      </c>
    </row>
    <row r="14195" spans="1:12" x14ac:dyDescent="0.3">
      <c r="A14195" s="82" t="str">
        <f t="shared" si="444"/>
        <v>2019</v>
      </c>
      <c r="B14195" s="260" t="s">
        <v>2228</v>
      </c>
      <c r="C14195" s="261" t="s">
        <v>138</v>
      </c>
      <c r="D14195" s="74" t="str">
        <f t="shared" si="443"/>
        <v>jul/2019</v>
      </c>
      <c r="E14195" s="264">
        <v>43649</v>
      </c>
      <c r="F14195" s="260">
        <v>2896473</v>
      </c>
      <c r="G14195" s="260" t="s">
        <v>2229</v>
      </c>
      <c r="H14195" s="265" t="s">
        <v>2362</v>
      </c>
      <c r="I14195" s="265" t="s">
        <v>164</v>
      </c>
      <c r="J14195" s="265">
        <v>-47.18</v>
      </c>
      <c r="K14195" s="83" t="str">
        <f>IFERROR(IFERROR(VLOOKUP(I14195,'DE-PARA'!B:D,3,0),VLOOKUP(I14195,'DE-PARA'!C:D,2,0)),"NÃO ENCONTRADO")</f>
        <v>Concessionárias (água, luz e telefone)</v>
      </c>
      <c r="L14195" s="50" t="str">
        <f>VLOOKUP(K14195,'Base -Receita-Despesa'!$B:$AS,1,FALSE)</f>
        <v>Concessionárias (água, luz e telefone)</v>
      </c>
    </row>
    <row r="14196" spans="1:12" x14ac:dyDescent="0.3">
      <c r="A14196" s="82" t="str">
        <f t="shared" si="444"/>
        <v>2019</v>
      </c>
      <c r="B14196" s="260" t="s">
        <v>2228</v>
      </c>
      <c r="C14196" s="261" t="s">
        <v>138</v>
      </c>
      <c r="D14196" s="74" t="str">
        <f t="shared" si="443"/>
        <v>jul/2019</v>
      </c>
      <c r="E14196" s="264">
        <v>43649</v>
      </c>
      <c r="F14196" s="260">
        <v>149</v>
      </c>
      <c r="G14196" s="260" t="s">
        <v>2229</v>
      </c>
      <c r="H14196" s="270" t="s">
        <v>3305</v>
      </c>
      <c r="I14196" s="270" t="s">
        <v>2198</v>
      </c>
      <c r="J14196" s="266">
        <v>-2402.56</v>
      </c>
      <c r="K14196" s="83" t="str">
        <f>IFERROR(IFERROR(VLOOKUP(I14196,'DE-PARA'!B:D,3,0),VLOOKUP(I14196,'DE-PARA'!C:D,2,0)),"NÃO ENCONTRADO")</f>
        <v>Serviços</v>
      </c>
      <c r="L14196" s="50" t="str">
        <f>VLOOKUP(K14196,'Base -Receita-Despesa'!$B:$AS,1,FALSE)</f>
        <v>Serviços</v>
      </c>
    </row>
    <row r="14197" spans="1:12" x14ac:dyDescent="0.3">
      <c r="A14197" s="82" t="str">
        <f t="shared" si="444"/>
        <v>2019</v>
      </c>
      <c r="B14197" s="260" t="s">
        <v>2228</v>
      </c>
      <c r="C14197" s="261" t="s">
        <v>138</v>
      </c>
      <c r="D14197" s="74" t="str">
        <f t="shared" si="443"/>
        <v>jul/2019</v>
      </c>
      <c r="E14197" s="264">
        <v>43649</v>
      </c>
      <c r="F14197" s="260" t="s">
        <v>4517</v>
      </c>
      <c r="G14197" s="260" t="s">
        <v>2229</v>
      </c>
      <c r="H14197" s="265" t="s">
        <v>4558</v>
      </c>
      <c r="I14197" s="265" t="s">
        <v>2209</v>
      </c>
      <c r="J14197" s="265">
        <v>-43.75</v>
      </c>
      <c r="K14197" s="83" t="str">
        <f>IFERROR(IFERROR(VLOOKUP(I14197,'DE-PARA'!B:D,3,0),VLOOKUP(I14197,'DE-PARA'!C:D,2,0)),"NÃO ENCONTRADO")</f>
        <v>Despesas com Viagens</v>
      </c>
      <c r="L14197" s="50" t="str">
        <f>VLOOKUP(K14197,'Base -Receita-Despesa'!$B:$AS,1,FALSE)</f>
        <v>Despesas com Viagens</v>
      </c>
    </row>
    <row r="14198" spans="1:12" x14ac:dyDescent="0.3">
      <c r="A14198" s="82" t="str">
        <f t="shared" si="444"/>
        <v>2019</v>
      </c>
      <c r="B14198" s="260" t="s">
        <v>2228</v>
      </c>
      <c r="C14198" s="261" t="s">
        <v>138</v>
      </c>
      <c r="D14198" s="74" t="str">
        <f t="shared" si="443"/>
        <v>jul/2019</v>
      </c>
      <c r="E14198" s="264">
        <v>43649</v>
      </c>
      <c r="F14198" s="260" t="s">
        <v>139</v>
      </c>
      <c r="G14198" s="260" t="s">
        <v>2229</v>
      </c>
      <c r="H14198" s="265" t="s">
        <v>4606</v>
      </c>
      <c r="I14198" s="265" t="s">
        <v>141</v>
      </c>
      <c r="J14198" s="266">
        <v>-1459.88</v>
      </c>
      <c r="K14198" s="83" t="str">
        <f>IFERROR(IFERROR(VLOOKUP(I14198,'DE-PARA'!B:D,3,0),VLOOKUP(I14198,'DE-PARA'!C:D,2,0)),"NÃO ENCONTRADO")</f>
        <v>Pessoal</v>
      </c>
      <c r="L14198" s="50" t="str">
        <f>VLOOKUP(K14198,'Base -Receita-Despesa'!$B:$AS,1,FALSE)</f>
        <v>Pessoal</v>
      </c>
    </row>
    <row r="14199" spans="1:12" x14ac:dyDescent="0.3">
      <c r="A14199" s="82" t="str">
        <f t="shared" si="444"/>
        <v>2019</v>
      </c>
      <c r="B14199" s="260" t="s">
        <v>2228</v>
      </c>
      <c r="C14199" s="261" t="s">
        <v>138</v>
      </c>
      <c r="D14199" s="74" t="str">
        <f t="shared" si="443"/>
        <v>jul/2019</v>
      </c>
      <c r="E14199" s="264">
        <v>43649</v>
      </c>
      <c r="F14199" s="260" t="s">
        <v>208</v>
      </c>
      <c r="G14199" s="260" t="s">
        <v>2229</v>
      </c>
      <c r="H14199" s="265" t="s">
        <v>4606</v>
      </c>
      <c r="I14199" s="265" t="s">
        <v>160</v>
      </c>
      <c r="J14199" s="265">
        <v>-25</v>
      </c>
      <c r="K14199" s="83" t="str">
        <f>IFERROR(IFERROR(VLOOKUP(I14199,'DE-PARA'!B:D,3,0),VLOOKUP(I14199,'DE-PARA'!C:D,2,0)),"NÃO ENCONTRADO")</f>
        <v>Outras Saídas</v>
      </c>
      <c r="L14199" s="50" t="str">
        <f>VLOOKUP(K14199,'Base -Receita-Despesa'!$B:$AS,1,FALSE)</f>
        <v>Outras Saídas</v>
      </c>
    </row>
    <row r="14200" spans="1:12" x14ac:dyDescent="0.3">
      <c r="A14200" s="82" t="str">
        <f t="shared" si="444"/>
        <v>2019</v>
      </c>
      <c r="B14200" s="260" t="s">
        <v>2228</v>
      </c>
      <c r="C14200" s="261" t="s">
        <v>138</v>
      </c>
      <c r="D14200" s="74" t="str">
        <f t="shared" si="443"/>
        <v>jul/2019</v>
      </c>
      <c r="E14200" s="264">
        <v>43649</v>
      </c>
      <c r="F14200" s="260" t="s">
        <v>4517</v>
      </c>
      <c r="G14200" s="260" t="s">
        <v>2229</v>
      </c>
      <c r="H14200" s="265" t="s">
        <v>3263</v>
      </c>
      <c r="I14200" s="265" t="s">
        <v>2209</v>
      </c>
      <c r="J14200" s="265">
        <v>-43.75</v>
      </c>
      <c r="K14200" s="83" t="str">
        <f>IFERROR(IFERROR(VLOOKUP(I14200,'DE-PARA'!B:D,3,0),VLOOKUP(I14200,'DE-PARA'!C:D,2,0)),"NÃO ENCONTRADO")</f>
        <v>Despesas com Viagens</v>
      </c>
      <c r="L14200" s="50" t="str">
        <f>VLOOKUP(K14200,'Base -Receita-Despesa'!$B:$AS,1,FALSE)</f>
        <v>Despesas com Viagens</v>
      </c>
    </row>
    <row r="14201" spans="1:12" x14ac:dyDescent="0.3">
      <c r="A14201" s="82" t="str">
        <f t="shared" si="444"/>
        <v>2019</v>
      </c>
      <c r="B14201" s="260" t="s">
        <v>2228</v>
      </c>
      <c r="C14201" s="261" t="s">
        <v>138</v>
      </c>
      <c r="D14201" s="74" t="str">
        <f t="shared" si="443"/>
        <v>jul/2019</v>
      </c>
      <c r="E14201" s="264">
        <v>43649</v>
      </c>
      <c r="F14201" s="260" t="s">
        <v>4517</v>
      </c>
      <c r="G14201" s="260" t="s">
        <v>2229</v>
      </c>
      <c r="H14201" s="265" t="s">
        <v>1119</v>
      </c>
      <c r="I14201" s="265" t="s">
        <v>2209</v>
      </c>
      <c r="J14201" s="265">
        <v>-94.1</v>
      </c>
      <c r="K14201" s="83" t="str">
        <f>IFERROR(IFERROR(VLOOKUP(I14201,'DE-PARA'!B:D,3,0),VLOOKUP(I14201,'DE-PARA'!C:D,2,0)),"NÃO ENCONTRADO")</f>
        <v>Despesas com Viagens</v>
      </c>
      <c r="L14201" s="50" t="str">
        <f>VLOOKUP(K14201,'Base -Receita-Despesa'!$B:$AS,1,FALSE)</f>
        <v>Despesas com Viagens</v>
      </c>
    </row>
    <row r="14202" spans="1:12" x14ac:dyDescent="0.3">
      <c r="A14202" s="82" t="str">
        <f t="shared" si="444"/>
        <v>2019</v>
      </c>
      <c r="B14202" s="260" t="s">
        <v>2228</v>
      </c>
      <c r="C14202" s="261" t="s">
        <v>138</v>
      </c>
      <c r="D14202" s="74" t="str">
        <f t="shared" si="443"/>
        <v>jul/2019</v>
      </c>
      <c r="E14202" s="264">
        <v>43649</v>
      </c>
      <c r="F14202" s="260" t="s">
        <v>208</v>
      </c>
      <c r="G14202" s="260" t="s">
        <v>2229</v>
      </c>
      <c r="H14202" s="265" t="s">
        <v>1119</v>
      </c>
      <c r="I14202" s="265" t="s">
        <v>160</v>
      </c>
      <c r="J14202" s="265">
        <v>-150</v>
      </c>
      <c r="K14202" s="83" t="str">
        <f>IFERROR(IFERROR(VLOOKUP(I14202,'DE-PARA'!B:D,3,0),VLOOKUP(I14202,'DE-PARA'!C:D,2,0)),"NÃO ENCONTRADO")</f>
        <v>Outras Saídas</v>
      </c>
      <c r="L14202" s="50" t="str">
        <f>VLOOKUP(K14202,'Base -Receita-Despesa'!$B:$AS,1,FALSE)</f>
        <v>Outras Saídas</v>
      </c>
    </row>
    <row r="14203" spans="1:12" x14ac:dyDescent="0.3">
      <c r="A14203" s="82" t="str">
        <f t="shared" si="444"/>
        <v>2019</v>
      </c>
      <c r="B14203" s="260" t="s">
        <v>2228</v>
      </c>
      <c r="C14203" s="261" t="s">
        <v>138</v>
      </c>
      <c r="D14203" s="74" t="str">
        <f t="shared" si="443"/>
        <v>jul/2019</v>
      </c>
      <c r="E14203" s="264">
        <v>43649</v>
      </c>
      <c r="F14203" s="260" t="s">
        <v>4517</v>
      </c>
      <c r="G14203" s="260" t="s">
        <v>2229</v>
      </c>
      <c r="H14203" s="265" t="s">
        <v>1119</v>
      </c>
      <c r="I14203" s="265" t="s">
        <v>2209</v>
      </c>
      <c r="J14203" s="265">
        <v>-43.75</v>
      </c>
      <c r="K14203" s="83" t="str">
        <f>IFERROR(IFERROR(VLOOKUP(I14203,'DE-PARA'!B:D,3,0),VLOOKUP(I14203,'DE-PARA'!C:D,2,0)),"NÃO ENCONTRADO")</f>
        <v>Despesas com Viagens</v>
      </c>
      <c r="L14203" s="50" t="str">
        <f>VLOOKUP(K14203,'Base -Receita-Despesa'!$B:$AS,1,FALSE)</f>
        <v>Despesas com Viagens</v>
      </c>
    </row>
    <row r="14204" spans="1:12" x14ac:dyDescent="0.3">
      <c r="A14204" s="82" t="str">
        <f t="shared" si="444"/>
        <v>2019</v>
      </c>
      <c r="B14204" s="260" t="s">
        <v>2228</v>
      </c>
      <c r="C14204" s="261" t="s">
        <v>138</v>
      </c>
      <c r="D14204" s="74" t="str">
        <f t="shared" si="443"/>
        <v>jul/2019</v>
      </c>
      <c r="E14204" s="264">
        <v>43649</v>
      </c>
      <c r="F14204" s="260" t="s">
        <v>4517</v>
      </c>
      <c r="G14204" s="260" t="s">
        <v>2229</v>
      </c>
      <c r="H14204" s="265" t="s">
        <v>1119</v>
      </c>
      <c r="I14204" s="265" t="s">
        <v>2209</v>
      </c>
      <c r="J14204" s="265">
        <v>-195.51</v>
      </c>
      <c r="K14204" s="83" t="str">
        <f>IFERROR(IFERROR(VLOOKUP(I14204,'DE-PARA'!B:D,3,0),VLOOKUP(I14204,'DE-PARA'!C:D,2,0)),"NÃO ENCONTRADO")</f>
        <v>Despesas com Viagens</v>
      </c>
      <c r="L14204" s="50" t="str">
        <f>VLOOKUP(K14204,'Base -Receita-Despesa'!$B:$AS,1,FALSE)</f>
        <v>Despesas com Viagens</v>
      </c>
    </row>
    <row r="14205" spans="1:12" x14ac:dyDescent="0.3">
      <c r="A14205" s="82" t="str">
        <f t="shared" si="444"/>
        <v>2019</v>
      </c>
      <c r="B14205" s="260" t="s">
        <v>2228</v>
      </c>
      <c r="C14205" s="261" t="s">
        <v>138</v>
      </c>
      <c r="D14205" s="74" t="str">
        <f t="shared" si="443"/>
        <v>jul/2019</v>
      </c>
      <c r="E14205" s="264">
        <v>43649</v>
      </c>
      <c r="F14205" s="260">
        <v>37234</v>
      </c>
      <c r="G14205" s="260" t="s">
        <v>2229</v>
      </c>
      <c r="H14205" s="265" t="s">
        <v>4380</v>
      </c>
      <c r="I14205" s="265" t="s">
        <v>120</v>
      </c>
      <c r="J14205" s="266">
        <v>-1574.64</v>
      </c>
      <c r="K14205" s="83" t="str">
        <f>IFERROR(IFERROR(VLOOKUP(I14205,'DE-PARA'!B:D,3,0),VLOOKUP(I14205,'DE-PARA'!C:D,2,0)),"NÃO ENCONTRADO")</f>
        <v>Serviços</v>
      </c>
      <c r="L14205" s="50" t="str">
        <f>VLOOKUP(K14205,'Base -Receita-Despesa'!$B:$AS,1,FALSE)</f>
        <v>Serviços</v>
      </c>
    </row>
    <row r="14206" spans="1:12" x14ac:dyDescent="0.3">
      <c r="A14206" s="82" t="str">
        <f t="shared" si="444"/>
        <v>2019</v>
      </c>
      <c r="B14206" s="260" t="s">
        <v>2228</v>
      </c>
      <c r="C14206" s="261" t="s">
        <v>138</v>
      </c>
      <c r="D14206" s="74" t="str">
        <f t="shared" si="443"/>
        <v>jul/2019</v>
      </c>
      <c r="E14206" s="264">
        <v>43649</v>
      </c>
      <c r="F14206" s="260" t="s">
        <v>4517</v>
      </c>
      <c r="G14206" s="260" t="s">
        <v>2229</v>
      </c>
      <c r="H14206" s="265" t="s">
        <v>4598</v>
      </c>
      <c r="I14206" s="265" t="s">
        <v>2209</v>
      </c>
      <c r="J14206" s="265">
        <v>-35</v>
      </c>
      <c r="K14206" s="83" t="str">
        <f>IFERROR(IFERROR(VLOOKUP(I14206,'DE-PARA'!B:D,3,0),VLOOKUP(I14206,'DE-PARA'!C:D,2,0)),"NÃO ENCONTRADO")</f>
        <v>Despesas com Viagens</v>
      </c>
      <c r="L14206" s="50" t="str">
        <f>VLOOKUP(K14206,'Base -Receita-Despesa'!$B:$AS,1,FALSE)</f>
        <v>Despesas com Viagens</v>
      </c>
    </row>
    <row r="14207" spans="1:12" x14ac:dyDescent="0.3">
      <c r="A14207" s="82" t="str">
        <f t="shared" si="444"/>
        <v>2019</v>
      </c>
      <c r="B14207" s="260" t="s">
        <v>2228</v>
      </c>
      <c r="C14207" s="261" t="s">
        <v>138</v>
      </c>
      <c r="D14207" s="74" t="str">
        <f t="shared" si="443"/>
        <v>jul/2019</v>
      </c>
      <c r="E14207" s="264">
        <v>43649</v>
      </c>
      <c r="F14207" s="260">
        <v>283</v>
      </c>
      <c r="G14207" s="260" t="s">
        <v>2229</v>
      </c>
      <c r="H14207" s="265" t="s">
        <v>4607</v>
      </c>
      <c r="I14207" s="265" t="s">
        <v>2190</v>
      </c>
      <c r="J14207" s="265">
        <v>-458.2</v>
      </c>
      <c r="K14207" s="83" t="str">
        <f>IFERROR(IFERROR(VLOOKUP(I14207,'DE-PARA'!B:D,3,0),VLOOKUP(I14207,'DE-PARA'!C:D,2,0)),"NÃO ENCONTRADO")</f>
        <v>Materiais</v>
      </c>
      <c r="L14207" s="50" t="str">
        <f>VLOOKUP(K14207,'Base -Receita-Despesa'!$B:$AS,1,FALSE)</f>
        <v>Materiais</v>
      </c>
    </row>
    <row r="14208" spans="1:12" x14ac:dyDescent="0.3">
      <c r="A14208" s="82" t="str">
        <f t="shared" si="444"/>
        <v>2019</v>
      </c>
      <c r="B14208" s="260" t="s">
        <v>2228</v>
      </c>
      <c r="C14208" s="261" t="s">
        <v>138</v>
      </c>
      <c r="D14208" s="74" t="str">
        <f t="shared" si="443"/>
        <v>jul/2019</v>
      </c>
      <c r="E14208" s="264">
        <v>43649</v>
      </c>
      <c r="F14208" s="260">
        <v>4034</v>
      </c>
      <c r="G14208" s="260" t="s">
        <v>2232</v>
      </c>
      <c r="H14208" s="265" t="s">
        <v>4490</v>
      </c>
      <c r="I14208" s="265" t="s">
        <v>2194</v>
      </c>
      <c r="J14208" s="266">
        <v>-1120.5</v>
      </c>
      <c r="K14208" s="83" t="str">
        <f>IFERROR(IFERROR(VLOOKUP(I14208,'DE-PARA'!B:D,3,0),VLOOKUP(I14208,'DE-PARA'!C:D,2,0)),"NÃO ENCONTRADO")</f>
        <v>Materiais</v>
      </c>
      <c r="L14208" s="50" t="str">
        <f>VLOOKUP(K14208,'Base -Receita-Despesa'!$B:$AS,1,FALSE)</f>
        <v>Materiais</v>
      </c>
    </row>
    <row r="14209" spans="1:12" x14ac:dyDescent="0.3">
      <c r="A14209" s="82" t="str">
        <f t="shared" si="444"/>
        <v>2019</v>
      </c>
      <c r="B14209" s="260" t="s">
        <v>2228</v>
      </c>
      <c r="C14209" s="261" t="s">
        <v>138</v>
      </c>
      <c r="D14209" s="74" t="str">
        <f t="shared" si="443"/>
        <v>jul/2019</v>
      </c>
      <c r="E14209" s="264">
        <v>43649</v>
      </c>
      <c r="F14209" s="260" t="s">
        <v>4517</v>
      </c>
      <c r="G14209" s="260" t="s">
        <v>2229</v>
      </c>
      <c r="H14209" s="265" t="s">
        <v>4385</v>
      </c>
      <c r="I14209" s="265" t="s">
        <v>2209</v>
      </c>
      <c r="J14209" s="265">
        <v>-200</v>
      </c>
      <c r="K14209" s="83" t="str">
        <f>IFERROR(IFERROR(VLOOKUP(I14209,'DE-PARA'!B:D,3,0),VLOOKUP(I14209,'DE-PARA'!C:D,2,0)),"NÃO ENCONTRADO")</f>
        <v>Despesas com Viagens</v>
      </c>
      <c r="L14209" s="50" t="str">
        <f>VLOOKUP(K14209,'Base -Receita-Despesa'!$B:$AS,1,FALSE)</f>
        <v>Despesas com Viagens</v>
      </c>
    </row>
    <row r="14210" spans="1:12" x14ac:dyDescent="0.3">
      <c r="A14210" s="82" t="str">
        <f t="shared" si="444"/>
        <v>2019</v>
      </c>
      <c r="B14210" s="260" t="s">
        <v>2228</v>
      </c>
      <c r="C14210" s="261" t="s">
        <v>138</v>
      </c>
      <c r="D14210" s="74" t="str">
        <f t="shared" si="443"/>
        <v>jul/2019</v>
      </c>
      <c r="E14210" s="264">
        <v>43649</v>
      </c>
      <c r="F14210" s="260">
        <v>243</v>
      </c>
      <c r="G14210" s="260" t="s">
        <v>2229</v>
      </c>
      <c r="H14210" s="265" t="s">
        <v>4608</v>
      </c>
      <c r="I14210" s="265" t="s">
        <v>120</v>
      </c>
      <c r="J14210" s="266">
        <v>-4750</v>
      </c>
      <c r="K14210" s="83" t="str">
        <f>IFERROR(IFERROR(VLOOKUP(I14210,'DE-PARA'!B:D,3,0),VLOOKUP(I14210,'DE-PARA'!C:D,2,0)),"NÃO ENCONTRADO")</f>
        <v>Serviços</v>
      </c>
      <c r="L14210" s="50" t="str">
        <f>VLOOKUP(K14210,'Base -Receita-Despesa'!$B:$AS,1,FALSE)</f>
        <v>Serviços</v>
      </c>
    </row>
    <row r="14211" spans="1:12" x14ac:dyDescent="0.3">
      <c r="A14211" s="82" t="str">
        <f t="shared" si="444"/>
        <v>2019</v>
      </c>
      <c r="B14211" s="260" t="s">
        <v>2228</v>
      </c>
      <c r="C14211" s="261" t="s">
        <v>138</v>
      </c>
      <c r="D14211" s="74" t="str">
        <f t="shared" si="443"/>
        <v>jul/2019</v>
      </c>
      <c r="E14211" s="264">
        <v>43649</v>
      </c>
      <c r="F14211" s="260">
        <v>1783</v>
      </c>
      <c r="G14211" s="260" t="s">
        <v>2284</v>
      </c>
      <c r="H14211" s="265" t="s">
        <v>4609</v>
      </c>
      <c r="I14211" s="265" t="s">
        <v>2217</v>
      </c>
      <c r="J14211" s="266">
        <v>-3225</v>
      </c>
      <c r="K14211" s="83" t="str">
        <f>IFERROR(IFERROR(VLOOKUP(I14211,'DE-PARA'!B:D,3,0),VLOOKUP(I14211,'DE-PARA'!C:D,2,0)),"NÃO ENCONTRADO")</f>
        <v>Investimentos</v>
      </c>
      <c r="L14211" s="50" t="str">
        <f>VLOOKUP(K14211,'Base -Receita-Despesa'!$B:$AS,1,FALSE)</f>
        <v>Investimentos</v>
      </c>
    </row>
    <row r="14212" spans="1:12" x14ac:dyDescent="0.3">
      <c r="A14212" s="82" t="str">
        <f t="shared" si="444"/>
        <v>2019</v>
      </c>
      <c r="B14212" s="260" t="s">
        <v>2228</v>
      </c>
      <c r="C14212" s="261" t="s">
        <v>138</v>
      </c>
      <c r="D14212" s="74" t="str">
        <f t="shared" ref="D14212:D14275" si="445">TEXT(E14212,"mmm/aaaa")</f>
        <v>jul/2019</v>
      </c>
      <c r="E14212" s="264">
        <v>43649</v>
      </c>
      <c r="F14212" s="260" t="s">
        <v>4517</v>
      </c>
      <c r="G14212" s="260" t="s">
        <v>2229</v>
      </c>
      <c r="H14212" s="265" t="s">
        <v>4610</v>
      </c>
      <c r="I14212" s="265" t="s">
        <v>2209</v>
      </c>
      <c r="J14212" s="265">
        <v>-363.16</v>
      </c>
      <c r="K14212" s="83" t="str">
        <f>IFERROR(IFERROR(VLOOKUP(I14212,'DE-PARA'!B:D,3,0),VLOOKUP(I14212,'DE-PARA'!C:D,2,0)),"NÃO ENCONTRADO")</f>
        <v>Despesas com Viagens</v>
      </c>
      <c r="L14212" s="50" t="str">
        <f>VLOOKUP(K14212,'Base -Receita-Despesa'!$B:$AS,1,FALSE)</f>
        <v>Despesas com Viagens</v>
      </c>
    </row>
    <row r="14213" spans="1:12" x14ac:dyDescent="0.3">
      <c r="A14213" s="82" t="str">
        <f t="shared" si="444"/>
        <v>2019</v>
      </c>
      <c r="B14213" s="260" t="s">
        <v>2228</v>
      </c>
      <c r="C14213" s="261" t="s">
        <v>138</v>
      </c>
      <c r="D14213" s="74" t="str">
        <f t="shared" si="445"/>
        <v>jul/2019</v>
      </c>
      <c r="E14213" s="264">
        <v>43649</v>
      </c>
      <c r="F14213" s="260">
        <v>20635</v>
      </c>
      <c r="G14213" s="260" t="s">
        <v>2229</v>
      </c>
      <c r="H14213" s="265" t="s">
        <v>4522</v>
      </c>
      <c r="I14213" s="265" t="s">
        <v>2182</v>
      </c>
      <c r="J14213" s="265">
        <v>-145</v>
      </c>
      <c r="K14213" s="83" t="str">
        <f>IFERROR(IFERROR(VLOOKUP(I14213,'DE-PARA'!B:D,3,0),VLOOKUP(I14213,'DE-PARA'!C:D,2,0)),"NÃO ENCONTRADO")</f>
        <v>Materiais</v>
      </c>
      <c r="L14213" s="50" t="str">
        <f>VLOOKUP(K14213,'Base -Receita-Despesa'!$B:$AS,1,FALSE)</f>
        <v>Materiais</v>
      </c>
    </row>
    <row r="14214" spans="1:12" x14ac:dyDescent="0.3">
      <c r="A14214" s="82" t="str">
        <f t="shared" si="444"/>
        <v>2019</v>
      </c>
      <c r="B14214" s="260" t="s">
        <v>2228</v>
      </c>
      <c r="C14214" s="261" t="s">
        <v>138</v>
      </c>
      <c r="D14214" s="74" t="str">
        <f t="shared" si="445"/>
        <v>jul/2019</v>
      </c>
      <c r="E14214" s="264">
        <v>43649</v>
      </c>
      <c r="F14214" s="260">
        <v>11004</v>
      </c>
      <c r="G14214" s="260" t="s">
        <v>2229</v>
      </c>
      <c r="H14214" s="265" t="s">
        <v>4369</v>
      </c>
      <c r="I14214" s="265" t="s">
        <v>2181</v>
      </c>
      <c r="J14214" s="266">
        <v>-2044</v>
      </c>
      <c r="K14214" s="83" t="str">
        <f>IFERROR(IFERROR(VLOOKUP(I14214,'DE-PARA'!B:D,3,0),VLOOKUP(I14214,'DE-PARA'!C:D,2,0)),"NÃO ENCONTRADO")</f>
        <v>Materiais</v>
      </c>
      <c r="L14214" s="50" t="str">
        <f>VLOOKUP(K14214,'Base -Receita-Despesa'!$B:$AS,1,FALSE)</f>
        <v>Materiais</v>
      </c>
    </row>
    <row r="14215" spans="1:12" x14ac:dyDescent="0.3">
      <c r="A14215" s="82" t="str">
        <f t="shared" si="444"/>
        <v>2019</v>
      </c>
      <c r="B14215" s="260" t="s">
        <v>2228</v>
      </c>
      <c r="C14215" s="261" t="s">
        <v>138</v>
      </c>
      <c r="D14215" s="74" t="str">
        <f t="shared" si="445"/>
        <v>jul/2019</v>
      </c>
      <c r="E14215" s="264">
        <v>43649</v>
      </c>
      <c r="F14215" s="260">
        <v>18424</v>
      </c>
      <c r="G14215" s="260" t="s">
        <v>2232</v>
      </c>
      <c r="H14215" s="265" t="s">
        <v>4515</v>
      </c>
      <c r="I14215" s="265" t="s">
        <v>2181</v>
      </c>
      <c r="J14215" s="266">
        <v>-1894.1</v>
      </c>
      <c r="K14215" s="83" t="str">
        <f>IFERROR(IFERROR(VLOOKUP(I14215,'DE-PARA'!B:D,3,0),VLOOKUP(I14215,'DE-PARA'!C:D,2,0)),"NÃO ENCONTRADO")</f>
        <v>Materiais</v>
      </c>
      <c r="L14215" s="50" t="str">
        <f>VLOOKUP(K14215,'Base -Receita-Despesa'!$B:$AS,1,FALSE)</f>
        <v>Materiais</v>
      </c>
    </row>
    <row r="14216" spans="1:12" x14ac:dyDescent="0.3">
      <c r="A14216" s="82" t="str">
        <f t="shared" si="444"/>
        <v>2019</v>
      </c>
      <c r="B14216" s="260" t="s">
        <v>2228</v>
      </c>
      <c r="C14216" s="261" t="s">
        <v>138</v>
      </c>
      <c r="D14216" s="74" t="str">
        <f t="shared" si="445"/>
        <v>jul/2019</v>
      </c>
      <c r="E14216" s="264">
        <v>43649</v>
      </c>
      <c r="F14216" s="260">
        <v>18425</v>
      </c>
      <c r="G14216" s="260" t="s">
        <v>2229</v>
      </c>
      <c r="H14216" s="265" t="s">
        <v>4515</v>
      </c>
      <c r="I14216" s="265" t="s">
        <v>2181</v>
      </c>
      <c r="J14216" s="266">
        <v>-3238</v>
      </c>
      <c r="K14216" s="83" t="str">
        <f>IFERROR(IFERROR(VLOOKUP(I14216,'DE-PARA'!B:D,3,0),VLOOKUP(I14216,'DE-PARA'!C:D,2,0)),"NÃO ENCONTRADO")</f>
        <v>Materiais</v>
      </c>
      <c r="L14216" s="50" t="str">
        <f>VLOOKUP(K14216,'Base -Receita-Despesa'!$B:$AS,1,FALSE)</f>
        <v>Materiais</v>
      </c>
    </row>
    <row r="14217" spans="1:12" x14ac:dyDescent="0.3">
      <c r="A14217" s="82" t="str">
        <f t="shared" si="444"/>
        <v>2019</v>
      </c>
      <c r="B14217" s="260" t="s">
        <v>2228</v>
      </c>
      <c r="C14217" s="261" t="s">
        <v>138</v>
      </c>
      <c r="D14217" s="74" t="str">
        <f t="shared" si="445"/>
        <v>jul/2019</v>
      </c>
      <c r="E14217" s="264">
        <v>43649</v>
      </c>
      <c r="F14217" s="260">
        <v>3850</v>
      </c>
      <c r="G14217" s="260" t="s">
        <v>2229</v>
      </c>
      <c r="H14217" s="265" t="s">
        <v>4441</v>
      </c>
      <c r="I14217" s="265" t="s">
        <v>2182</v>
      </c>
      <c r="J14217" s="266">
        <v>-1091.6500000000001</v>
      </c>
      <c r="K14217" s="83" t="str">
        <f>IFERROR(IFERROR(VLOOKUP(I14217,'DE-PARA'!B:D,3,0),VLOOKUP(I14217,'DE-PARA'!C:D,2,0)),"NÃO ENCONTRADO")</f>
        <v>Materiais</v>
      </c>
      <c r="L14217" s="50" t="str">
        <f>VLOOKUP(K14217,'Base -Receita-Despesa'!$B:$AS,1,FALSE)</f>
        <v>Materiais</v>
      </c>
    </row>
    <row r="14218" spans="1:12" x14ac:dyDescent="0.3">
      <c r="A14218" s="82" t="str">
        <f t="shared" si="444"/>
        <v>2019</v>
      </c>
      <c r="B14218" s="260" t="s">
        <v>2228</v>
      </c>
      <c r="C14218" s="261" t="s">
        <v>138</v>
      </c>
      <c r="D14218" s="74" t="str">
        <f t="shared" si="445"/>
        <v>jul/2019</v>
      </c>
      <c r="E14218" s="264">
        <v>43649</v>
      </c>
      <c r="F14218" s="260" t="s">
        <v>4517</v>
      </c>
      <c r="G14218" s="260" t="s">
        <v>2229</v>
      </c>
      <c r="H14218" s="265" t="s">
        <v>4385</v>
      </c>
      <c r="I14218" s="265" t="s">
        <v>2209</v>
      </c>
      <c r="J14218" s="265">
        <v>-40</v>
      </c>
      <c r="K14218" s="83" t="str">
        <f>IFERROR(IFERROR(VLOOKUP(I14218,'DE-PARA'!B:D,3,0),VLOOKUP(I14218,'DE-PARA'!C:D,2,0)),"NÃO ENCONTRADO")</f>
        <v>Despesas com Viagens</v>
      </c>
      <c r="L14218" s="50" t="str">
        <f>VLOOKUP(K14218,'Base -Receita-Despesa'!$B:$AS,1,FALSE)</f>
        <v>Despesas com Viagens</v>
      </c>
    </row>
    <row r="14219" spans="1:12" x14ac:dyDescent="0.3">
      <c r="A14219" s="82" t="str">
        <f t="shared" si="444"/>
        <v>2019</v>
      </c>
      <c r="B14219" s="260" t="s">
        <v>2228</v>
      </c>
      <c r="C14219" s="261" t="s">
        <v>138</v>
      </c>
      <c r="D14219" s="74" t="str">
        <f t="shared" si="445"/>
        <v>jul/2019</v>
      </c>
      <c r="E14219" s="264">
        <v>43649</v>
      </c>
      <c r="F14219" s="260" t="s">
        <v>4517</v>
      </c>
      <c r="G14219" s="260" t="s">
        <v>2229</v>
      </c>
      <c r="H14219" s="265" t="s">
        <v>4385</v>
      </c>
      <c r="I14219" s="265" t="s">
        <v>2209</v>
      </c>
      <c r="J14219" s="265">
        <v>-200</v>
      </c>
      <c r="K14219" s="83" t="str">
        <f>IFERROR(IFERROR(VLOOKUP(I14219,'DE-PARA'!B:D,3,0),VLOOKUP(I14219,'DE-PARA'!C:D,2,0)),"NÃO ENCONTRADO")</f>
        <v>Despesas com Viagens</v>
      </c>
      <c r="L14219" s="50" t="str">
        <f>VLOOKUP(K14219,'Base -Receita-Despesa'!$B:$AS,1,FALSE)</f>
        <v>Despesas com Viagens</v>
      </c>
    </row>
    <row r="14220" spans="1:12" x14ac:dyDescent="0.3">
      <c r="A14220" s="82" t="str">
        <f t="shared" si="444"/>
        <v>2019</v>
      </c>
      <c r="B14220" s="260" t="s">
        <v>2228</v>
      </c>
      <c r="C14220" s="261" t="s">
        <v>138</v>
      </c>
      <c r="D14220" s="74" t="str">
        <f t="shared" si="445"/>
        <v>jul/2019</v>
      </c>
      <c r="E14220" s="264">
        <v>43649</v>
      </c>
      <c r="F14220" s="260" t="s">
        <v>4517</v>
      </c>
      <c r="G14220" s="260" t="s">
        <v>2229</v>
      </c>
      <c r="H14220" s="265" t="s">
        <v>4385</v>
      </c>
      <c r="I14220" s="265" t="s">
        <v>2209</v>
      </c>
      <c r="J14220" s="265">
        <v>-200</v>
      </c>
      <c r="K14220" s="83" t="str">
        <f>IFERROR(IFERROR(VLOOKUP(I14220,'DE-PARA'!B:D,3,0),VLOOKUP(I14220,'DE-PARA'!C:D,2,0)),"NÃO ENCONTRADO")</f>
        <v>Despesas com Viagens</v>
      </c>
      <c r="L14220" s="50" t="str">
        <f>VLOOKUP(K14220,'Base -Receita-Despesa'!$B:$AS,1,FALSE)</f>
        <v>Despesas com Viagens</v>
      </c>
    </row>
    <row r="14221" spans="1:12" x14ac:dyDescent="0.3">
      <c r="A14221" s="82" t="str">
        <f t="shared" si="444"/>
        <v>2019</v>
      </c>
      <c r="B14221" s="260" t="s">
        <v>2228</v>
      </c>
      <c r="C14221" s="261" t="s">
        <v>138</v>
      </c>
      <c r="D14221" s="74" t="str">
        <f t="shared" si="445"/>
        <v>jul/2019</v>
      </c>
      <c r="E14221" s="264">
        <v>43649</v>
      </c>
      <c r="F14221" s="260" t="s">
        <v>4517</v>
      </c>
      <c r="G14221" s="260" t="s">
        <v>2229</v>
      </c>
      <c r="H14221" s="265" t="s">
        <v>4385</v>
      </c>
      <c r="I14221" s="265" t="s">
        <v>2209</v>
      </c>
      <c r="J14221" s="265">
        <v>-40</v>
      </c>
      <c r="K14221" s="83" t="str">
        <f>IFERROR(IFERROR(VLOOKUP(I14221,'DE-PARA'!B:D,3,0),VLOOKUP(I14221,'DE-PARA'!C:D,2,0)),"NÃO ENCONTRADO")</f>
        <v>Despesas com Viagens</v>
      </c>
      <c r="L14221" s="50" t="str">
        <f>VLOOKUP(K14221,'Base -Receita-Despesa'!$B:$AS,1,FALSE)</f>
        <v>Despesas com Viagens</v>
      </c>
    </row>
    <row r="14222" spans="1:12" x14ac:dyDescent="0.3">
      <c r="A14222" s="82" t="str">
        <f t="shared" si="444"/>
        <v>2019</v>
      </c>
      <c r="B14222" s="260" t="s">
        <v>2228</v>
      </c>
      <c r="C14222" s="261" t="s">
        <v>138</v>
      </c>
      <c r="D14222" s="74" t="str">
        <f t="shared" si="445"/>
        <v>jul/2019</v>
      </c>
      <c r="E14222" s="264">
        <v>43649</v>
      </c>
      <c r="F14222" s="260" t="s">
        <v>4517</v>
      </c>
      <c r="G14222" s="260" t="s">
        <v>2229</v>
      </c>
      <c r="H14222" s="265" t="s">
        <v>4385</v>
      </c>
      <c r="I14222" s="265" t="s">
        <v>2209</v>
      </c>
      <c r="J14222" s="265">
        <v>-40</v>
      </c>
      <c r="K14222" s="83" t="str">
        <f>IFERROR(IFERROR(VLOOKUP(I14222,'DE-PARA'!B:D,3,0),VLOOKUP(I14222,'DE-PARA'!C:D,2,0)),"NÃO ENCONTRADO")</f>
        <v>Despesas com Viagens</v>
      </c>
      <c r="L14222" s="50" t="str">
        <f>VLOOKUP(K14222,'Base -Receita-Despesa'!$B:$AS,1,FALSE)</f>
        <v>Despesas com Viagens</v>
      </c>
    </row>
    <row r="14223" spans="1:12" x14ac:dyDescent="0.3">
      <c r="A14223" s="82" t="str">
        <f t="shared" si="444"/>
        <v>2019</v>
      </c>
      <c r="B14223" s="260" t="s">
        <v>2228</v>
      </c>
      <c r="C14223" s="261" t="s">
        <v>138</v>
      </c>
      <c r="D14223" s="74" t="str">
        <f t="shared" si="445"/>
        <v>jul/2019</v>
      </c>
      <c r="E14223" s="264">
        <v>43649</v>
      </c>
      <c r="F14223" s="260" t="s">
        <v>208</v>
      </c>
      <c r="G14223" s="260" t="s">
        <v>2229</v>
      </c>
      <c r="H14223" s="265" t="s">
        <v>4470</v>
      </c>
      <c r="I14223" s="265" t="s">
        <v>160</v>
      </c>
      <c r="J14223" s="265">
        <v>-30</v>
      </c>
      <c r="K14223" s="83" t="str">
        <f>IFERROR(IFERROR(VLOOKUP(I14223,'DE-PARA'!B:D,3,0),VLOOKUP(I14223,'DE-PARA'!C:D,2,0)),"NÃO ENCONTRADO")</f>
        <v>Outras Saídas</v>
      </c>
      <c r="L14223" s="50" t="str">
        <f>VLOOKUP(K14223,'Base -Receita-Despesa'!$B:$AS,1,FALSE)</f>
        <v>Outras Saídas</v>
      </c>
    </row>
    <row r="14224" spans="1:12" x14ac:dyDescent="0.3">
      <c r="A14224" s="82" t="str">
        <f t="shared" si="444"/>
        <v>2019</v>
      </c>
      <c r="B14224" s="260" t="s">
        <v>2228</v>
      </c>
      <c r="C14224" s="261" t="s">
        <v>138</v>
      </c>
      <c r="D14224" s="74" t="str">
        <f t="shared" si="445"/>
        <v>jul/2019</v>
      </c>
      <c r="E14224" s="264">
        <v>43649</v>
      </c>
      <c r="F14224" s="260" t="s">
        <v>1070</v>
      </c>
      <c r="G14224" s="260" t="s">
        <v>2229</v>
      </c>
      <c r="H14224" s="265" t="s">
        <v>1071</v>
      </c>
      <c r="I14224" s="265" t="s">
        <v>2237</v>
      </c>
      <c r="J14224" s="266">
        <v>313849.99</v>
      </c>
      <c r="K14224" s="83" t="str">
        <f>IFERROR(IFERROR(VLOOKUP(I14224,'DE-PARA'!B:D,3,0),VLOOKUP(I14224,'DE-PARA'!C:D,2,0)),"NÃO ENCONTRADO")</f>
        <v>Entrada Conta Aplicação (+)</v>
      </c>
      <c r="L14224" s="50" t="str">
        <f>VLOOKUP(K14224,'Base -Receita-Despesa'!$B:$AS,1,FALSE)</f>
        <v>ENTRADA CONTA APLICAÇÃO (+)</v>
      </c>
    </row>
    <row r="14225" spans="1:12" x14ac:dyDescent="0.3">
      <c r="A14225" s="82" t="str">
        <f t="shared" si="444"/>
        <v>2019</v>
      </c>
      <c r="B14225" s="260" t="s">
        <v>2228</v>
      </c>
      <c r="C14225" s="261" t="s">
        <v>138</v>
      </c>
      <c r="D14225" s="74" t="str">
        <f t="shared" si="445"/>
        <v>jul/2019</v>
      </c>
      <c r="E14225" s="264">
        <v>43649</v>
      </c>
      <c r="F14225" s="260">
        <v>2628</v>
      </c>
      <c r="G14225" s="260" t="s">
        <v>2229</v>
      </c>
      <c r="H14225" s="265" t="s">
        <v>2322</v>
      </c>
      <c r="I14225" s="265" t="s">
        <v>120</v>
      </c>
      <c r="J14225" s="266">
        <v>-1012.98</v>
      </c>
      <c r="K14225" s="83" t="str">
        <f>IFERROR(IFERROR(VLOOKUP(I14225,'DE-PARA'!B:D,3,0),VLOOKUP(I14225,'DE-PARA'!C:D,2,0)),"NÃO ENCONTRADO")</f>
        <v>Serviços</v>
      </c>
      <c r="L14225" s="50" t="str">
        <f>VLOOKUP(K14225,'Base -Receita-Despesa'!$B:$AS,1,FALSE)</f>
        <v>Serviços</v>
      </c>
    </row>
    <row r="14226" spans="1:12" x14ac:dyDescent="0.3">
      <c r="A14226" s="82" t="str">
        <f t="shared" si="444"/>
        <v>2019</v>
      </c>
      <c r="B14226" s="260" t="s">
        <v>2228</v>
      </c>
      <c r="C14226" s="261" t="s">
        <v>138</v>
      </c>
      <c r="D14226" s="74" t="str">
        <f t="shared" si="445"/>
        <v>jul/2019</v>
      </c>
      <c r="E14226" s="264">
        <v>43649</v>
      </c>
      <c r="F14226" s="260">
        <v>7688</v>
      </c>
      <c r="G14226" s="260" t="s">
        <v>2229</v>
      </c>
      <c r="H14226" s="265" t="s">
        <v>4611</v>
      </c>
      <c r="I14226" s="265" t="s">
        <v>2190</v>
      </c>
      <c r="J14226" s="265">
        <v>-264.8</v>
      </c>
      <c r="K14226" s="83" t="str">
        <f>IFERROR(IFERROR(VLOOKUP(I14226,'DE-PARA'!B:D,3,0),VLOOKUP(I14226,'DE-PARA'!C:D,2,0)),"NÃO ENCONTRADO")</f>
        <v>Materiais</v>
      </c>
      <c r="L14226" s="50" t="str">
        <f>VLOOKUP(K14226,'Base -Receita-Despesa'!$B:$AS,1,FALSE)</f>
        <v>Materiais</v>
      </c>
    </row>
    <row r="14227" spans="1:12" x14ac:dyDescent="0.3">
      <c r="A14227" s="82" t="str">
        <f t="shared" si="444"/>
        <v>2019</v>
      </c>
      <c r="B14227" s="260" t="s">
        <v>2228</v>
      </c>
      <c r="C14227" s="261" t="s">
        <v>138</v>
      </c>
      <c r="D14227" s="74" t="str">
        <f t="shared" si="445"/>
        <v>jul/2019</v>
      </c>
      <c r="E14227" s="264">
        <v>43649</v>
      </c>
      <c r="F14227" s="260" t="s">
        <v>4517</v>
      </c>
      <c r="G14227" s="260" t="s">
        <v>2229</v>
      </c>
      <c r="H14227" s="265" t="s">
        <v>4562</v>
      </c>
      <c r="I14227" s="265" t="s">
        <v>2209</v>
      </c>
      <c r="J14227" s="265">
        <v>-87.5</v>
      </c>
      <c r="K14227" s="83" t="str">
        <f>IFERROR(IFERROR(VLOOKUP(I14227,'DE-PARA'!B:D,3,0),VLOOKUP(I14227,'DE-PARA'!C:D,2,0)),"NÃO ENCONTRADO")</f>
        <v>Despesas com Viagens</v>
      </c>
      <c r="L14227" s="50" t="str">
        <f>VLOOKUP(K14227,'Base -Receita-Despesa'!$B:$AS,1,FALSE)</f>
        <v>Despesas com Viagens</v>
      </c>
    </row>
    <row r="14228" spans="1:12" x14ac:dyDescent="0.3">
      <c r="A14228" s="82" t="str">
        <f t="shared" si="444"/>
        <v>2019</v>
      </c>
      <c r="B14228" s="260" t="s">
        <v>2228</v>
      </c>
      <c r="C14228" s="261" t="s">
        <v>138</v>
      </c>
      <c r="D14228" s="74" t="str">
        <f t="shared" si="445"/>
        <v>jul/2019</v>
      </c>
      <c r="E14228" s="264">
        <v>43649</v>
      </c>
      <c r="F14228" s="260" t="s">
        <v>1261</v>
      </c>
      <c r="G14228" s="260" t="s">
        <v>2229</v>
      </c>
      <c r="H14228" s="265" t="s">
        <v>2250</v>
      </c>
      <c r="I14228" s="265" t="s">
        <v>135</v>
      </c>
      <c r="J14228" s="265">
        <v>-9.5</v>
      </c>
      <c r="K14228" s="83" t="str">
        <f>IFERROR(IFERROR(VLOOKUP(I14228,'DE-PARA'!B:D,3,0),VLOOKUP(I14228,'DE-PARA'!C:D,2,0)),"NÃO ENCONTRADO")</f>
        <v>Outras Saídas</v>
      </c>
      <c r="L14228" s="50" t="str">
        <f>VLOOKUP(K14228,'Base -Receita-Despesa'!$B:$AS,1,FALSE)</f>
        <v>Outras Saídas</v>
      </c>
    </row>
    <row r="14229" spans="1:12" x14ac:dyDescent="0.3">
      <c r="A14229" s="82" t="str">
        <f t="shared" si="444"/>
        <v>2019</v>
      </c>
      <c r="B14229" s="260" t="s">
        <v>2228</v>
      </c>
      <c r="C14229" s="261" t="s">
        <v>138</v>
      </c>
      <c r="D14229" s="74" t="str">
        <f t="shared" si="445"/>
        <v>jul/2019</v>
      </c>
      <c r="E14229" s="264">
        <v>43649</v>
      </c>
      <c r="F14229" s="260" t="s">
        <v>1261</v>
      </c>
      <c r="G14229" s="260" t="s">
        <v>2229</v>
      </c>
      <c r="H14229" s="265" t="s">
        <v>2250</v>
      </c>
      <c r="I14229" s="265" t="s">
        <v>135</v>
      </c>
      <c r="J14229" s="265">
        <v>-9.5</v>
      </c>
      <c r="K14229" s="83" t="str">
        <f>IFERROR(IFERROR(VLOOKUP(I14229,'DE-PARA'!B:D,3,0),VLOOKUP(I14229,'DE-PARA'!C:D,2,0)),"NÃO ENCONTRADO")</f>
        <v>Outras Saídas</v>
      </c>
      <c r="L14229" s="50" t="str">
        <f>VLOOKUP(K14229,'Base -Receita-Despesa'!$B:$AS,1,FALSE)</f>
        <v>Outras Saídas</v>
      </c>
    </row>
    <row r="14230" spans="1:12" x14ac:dyDescent="0.3">
      <c r="A14230" s="82" t="str">
        <f t="shared" si="444"/>
        <v>2019</v>
      </c>
      <c r="B14230" s="260" t="s">
        <v>2228</v>
      </c>
      <c r="C14230" s="261" t="s">
        <v>138</v>
      </c>
      <c r="D14230" s="74" t="str">
        <f t="shared" si="445"/>
        <v>jul/2019</v>
      </c>
      <c r="E14230" s="264">
        <v>43649</v>
      </c>
      <c r="F14230" s="260" t="s">
        <v>1261</v>
      </c>
      <c r="G14230" s="260" t="s">
        <v>2229</v>
      </c>
      <c r="H14230" s="265" t="s">
        <v>2250</v>
      </c>
      <c r="I14230" s="265" t="s">
        <v>135</v>
      </c>
      <c r="J14230" s="265">
        <v>-9.5</v>
      </c>
      <c r="K14230" s="83" t="str">
        <f>IFERROR(IFERROR(VLOOKUP(I14230,'DE-PARA'!B:D,3,0),VLOOKUP(I14230,'DE-PARA'!C:D,2,0)),"NÃO ENCONTRADO")</f>
        <v>Outras Saídas</v>
      </c>
      <c r="L14230" s="50" t="str">
        <f>VLOOKUP(K14230,'Base -Receita-Despesa'!$B:$AS,1,FALSE)</f>
        <v>Outras Saídas</v>
      </c>
    </row>
    <row r="14231" spans="1:12" x14ac:dyDescent="0.3">
      <c r="A14231" s="82" t="str">
        <f t="shared" si="444"/>
        <v>2019</v>
      </c>
      <c r="B14231" s="260" t="s">
        <v>2228</v>
      </c>
      <c r="C14231" s="261" t="s">
        <v>138</v>
      </c>
      <c r="D14231" s="74" t="str">
        <f t="shared" si="445"/>
        <v>jul/2019</v>
      </c>
      <c r="E14231" s="264">
        <v>43649</v>
      </c>
      <c r="F14231" s="260" t="s">
        <v>1261</v>
      </c>
      <c r="G14231" s="260" t="s">
        <v>2229</v>
      </c>
      <c r="H14231" s="265" t="s">
        <v>2250</v>
      </c>
      <c r="I14231" s="265" t="s">
        <v>135</v>
      </c>
      <c r="J14231" s="265">
        <v>-9.5</v>
      </c>
      <c r="K14231" s="83" t="str">
        <f>IFERROR(IFERROR(VLOOKUP(I14231,'DE-PARA'!B:D,3,0),VLOOKUP(I14231,'DE-PARA'!C:D,2,0)),"NÃO ENCONTRADO")</f>
        <v>Outras Saídas</v>
      </c>
      <c r="L14231" s="50" t="str">
        <f>VLOOKUP(K14231,'Base -Receita-Despesa'!$B:$AS,1,FALSE)</f>
        <v>Outras Saídas</v>
      </c>
    </row>
    <row r="14232" spans="1:12" x14ac:dyDescent="0.3">
      <c r="A14232" s="82" t="str">
        <f t="shared" si="444"/>
        <v>2019</v>
      </c>
      <c r="B14232" s="260" t="s">
        <v>2228</v>
      </c>
      <c r="C14232" s="261" t="s">
        <v>138</v>
      </c>
      <c r="D14232" s="74" t="str">
        <f t="shared" si="445"/>
        <v>jul/2019</v>
      </c>
      <c r="E14232" s="264">
        <v>43649</v>
      </c>
      <c r="F14232" s="260" t="s">
        <v>1261</v>
      </c>
      <c r="G14232" s="260" t="s">
        <v>2229</v>
      </c>
      <c r="H14232" s="265" t="s">
        <v>2250</v>
      </c>
      <c r="I14232" s="265" t="s">
        <v>135</v>
      </c>
      <c r="J14232" s="265">
        <v>-9.5</v>
      </c>
      <c r="K14232" s="83" t="str">
        <f>IFERROR(IFERROR(VLOOKUP(I14232,'DE-PARA'!B:D,3,0),VLOOKUP(I14232,'DE-PARA'!C:D,2,0)),"NÃO ENCONTRADO")</f>
        <v>Outras Saídas</v>
      </c>
      <c r="L14232" s="50" t="str">
        <f>VLOOKUP(K14232,'Base -Receita-Despesa'!$B:$AS,1,FALSE)</f>
        <v>Outras Saídas</v>
      </c>
    </row>
    <row r="14233" spans="1:12" x14ac:dyDescent="0.3">
      <c r="A14233" s="82" t="str">
        <f t="shared" si="444"/>
        <v>2019</v>
      </c>
      <c r="B14233" s="260" t="s">
        <v>2228</v>
      </c>
      <c r="C14233" s="261" t="s">
        <v>138</v>
      </c>
      <c r="D14233" s="74" t="str">
        <f t="shared" si="445"/>
        <v>jul/2019</v>
      </c>
      <c r="E14233" s="264">
        <v>43649</v>
      </c>
      <c r="F14233" s="260" t="s">
        <v>1261</v>
      </c>
      <c r="G14233" s="260" t="s">
        <v>2229</v>
      </c>
      <c r="H14233" s="265" t="s">
        <v>2250</v>
      </c>
      <c r="I14233" s="265" t="s">
        <v>135</v>
      </c>
      <c r="J14233" s="265">
        <v>-9.5</v>
      </c>
      <c r="K14233" s="83" t="str">
        <f>IFERROR(IFERROR(VLOOKUP(I14233,'DE-PARA'!B:D,3,0),VLOOKUP(I14233,'DE-PARA'!C:D,2,0)),"NÃO ENCONTRADO")</f>
        <v>Outras Saídas</v>
      </c>
      <c r="L14233" s="50" t="str">
        <f>VLOOKUP(K14233,'Base -Receita-Despesa'!$B:$AS,1,FALSE)</f>
        <v>Outras Saídas</v>
      </c>
    </row>
    <row r="14234" spans="1:12" x14ac:dyDescent="0.3">
      <c r="A14234" s="82" t="str">
        <f t="shared" si="444"/>
        <v>2019</v>
      </c>
      <c r="B14234" s="260" t="s">
        <v>2228</v>
      </c>
      <c r="C14234" s="261" t="s">
        <v>138</v>
      </c>
      <c r="D14234" s="74" t="str">
        <f t="shared" si="445"/>
        <v>jul/2019</v>
      </c>
      <c r="E14234" s="264">
        <v>43649</v>
      </c>
      <c r="F14234" s="260" t="s">
        <v>1261</v>
      </c>
      <c r="G14234" s="260" t="s">
        <v>2229</v>
      </c>
      <c r="H14234" s="265" t="s">
        <v>2250</v>
      </c>
      <c r="I14234" s="265" t="s">
        <v>135</v>
      </c>
      <c r="J14234" s="265">
        <v>-9.5</v>
      </c>
      <c r="K14234" s="83" t="str">
        <f>IFERROR(IFERROR(VLOOKUP(I14234,'DE-PARA'!B:D,3,0),VLOOKUP(I14234,'DE-PARA'!C:D,2,0)),"NÃO ENCONTRADO")</f>
        <v>Outras Saídas</v>
      </c>
      <c r="L14234" s="50" t="str">
        <f>VLOOKUP(K14234,'Base -Receita-Despesa'!$B:$AS,1,FALSE)</f>
        <v>Outras Saídas</v>
      </c>
    </row>
    <row r="14235" spans="1:12" x14ac:dyDescent="0.3">
      <c r="A14235" s="82" t="str">
        <f t="shared" si="444"/>
        <v>2019</v>
      </c>
      <c r="B14235" s="260" t="s">
        <v>2228</v>
      </c>
      <c r="C14235" s="261" t="s">
        <v>138</v>
      </c>
      <c r="D14235" s="74" t="str">
        <f t="shared" si="445"/>
        <v>jul/2019</v>
      </c>
      <c r="E14235" s="264">
        <v>43649</v>
      </c>
      <c r="F14235" s="260" t="s">
        <v>1261</v>
      </c>
      <c r="G14235" s="260" t="s">
        <v>2229</v>
      </c>
      <c r="H14235" s="265" t="s">
        <v>2250</v>
      </c>
      <c r="I14235" s="265" t="s">
        <v>135</v>
      </c>
      <c r="J14235" s="265">
        <v>-9.5</v>
      </c>
      <c r="K14235" s="83" t="str">
        <f>IFERROR(IFERROR(VLOOKUP(I14235,'DE-PARA'!B:D,3,0),VLOOKUP(I14235,'DE-PARA'!C:D,2,0)),"NÃO ENCONTRADO")</f>
        <v>Outras Saídas</v>
      </c>
      <c r="L14235" s="50" t="str">
        <f>VLOOKUP(K14235,'Base -Receita-Despesa'!$B:$AS,1,FALSE)</f>
        <v>Outras Saídas</v>
      </c>
    </row>
    <row r="14236" spans="1:12" x14ac:dyDescent="0.3">
      <c r="A14236" s="82" t="str">
        <f t="shared" si="444"/>
        <v>2019</v>
      </c>
      <c r="B14236" s="260" t="s">
        <v>2228</v>
      </c>
      <c r="C14236" s="261" t="s">
        <v>138</v>
      </c>
      <c r="D14236" s="74" t="str">
        <f t="shared" si="445"/>
        <v>jul/2019</v>
      </c>
      <c r="E14236" s="264">
        <v>43649</v>
      </c>
      <c r="F14236" s="260" t="s">
        <v>1261</v>
      </c>
      <c r="G14236" s="260" t="s">
        <v>2229</v>
      </c>
      <c r="H14236" s="265" t="s">
        <v>2250</v>
      </c>
      <c r="I14236" s="265" t="s">
        <v>135</v>
      </c>
      <c r="J14236" s="265">
        <v>-9.5</v>
      </c>
      <c r="K14236" s="83" t="str">
        <f>IFERROR(IFERROR(VLOOKUP(I14236,'DE-PARA'!B:D,3,0),VLOOKUP(I14236,'DE-PARA'!C:D,2,0)),"NÃO ENCONTRADO")</f>
        <v>Outras Saídas</v>
      </c>
      <c r="L14236" s="50" t="str">
        <f>VLOOKUP(K14236,'Base -Receita-Despesa'!$B:$AS,1,FALSE)</f>
        <v>Outras Saídas</v>
      </c>
    </row>
    <row r="14237" spans="1:12" x14ac:dyDescent="0.3">
      <c r="A14237" s="82" t="str">
        <f t="shared" si="444"/>
        <v>2019</v>
      </c>
      <c r="B14237" s="260" t="s">
        <v>2228</v>
      </c>
      <c r="C14237" s="261" t="s">
        <v>138</v>
      </c>
      <c r="D14237" s="74" t="str">
        <f t="shared" si="445"/>
        <v>jul/2019</v>
      </c>
      <c r="E14237" s="264">
        <v>43649</v>
      </c>
      <c r="F14237" s="260" t="s">
        <v>1261</v>
      </c>
      <c r="G14237" s="260" t="s">
        <v>2229</v>
      </c>
      <c r="H14237" s="265" t="s">
        <v>2250</v>
      </c>
      <c r="I14237" s="265" t="s">
        <v>135</v>
      </c>
      <c r="J14237" s="265">
        <v>-9.5</v>
      </c>
      <c r="K14237" s="83" t="str">
        <f>IFERROR(IFERROR(VLOOKUP(I14237,'DE-PARA'!B:D,3,0),VLOOKUP(I14237,'DE-PARA'!C:D,2,0)),"NÃO ENCONTRADO")</f>
        <v>Outras Saídas</v>
      </c>
      <c r="L14237" s="50" t="str">
        <f>VLOOKUP(K14237,'Base -Receita-Despesa'!$B:$AS,1,FALSE)</f>
        <v>Outras Saídas</v>
      </c>
    </row>
    <row r="14238" spans="1:12" x14ac:dyDescent="0.3">
      <c r="A14238" s="82" t="str">
        <f t="shared" si="444"/>
        <v>2019</v>
      </c>
      <c r="B14238" s="260" t="s">
        <v>2228</v>
      </c>
      <c r="C14238" s="261" t="s">
        <v>138</v>
      </c>
      <c r="D14238" s="74" t="str">
        <f t="shared" si="445"/>
        <v>jul/2019</v>
      </c>
      <c r="E14238" s="264">
        <v>43649</v>
      </c>
      <c r="F14238" s="260" t="s">
        <v>1261</v>
      </c>
      <c r="G14238" s="260" t="s">
        <v>2229</v>
      </c>
      <c r="H14238" s="265" t="s">
        <v>2250</v>
      </c>
      <c r="I14238" s="265" t="s">
        <v>135</v>
      </c>
      <c r="J14238" s="265">
        <v>-9.5</v>
      </c>
      <c r="K14238" s="83" t="str">
        <f>IFERROR(IFERROR(VLOOKUP(I14238,'DE-PARA'!B:D,3,0),VLOOKUP(I14238,'DE-PARA'!C:D,2,0)),"NÃO ENCONTRADO")</f>
        <v>Outras Saídas</v>
      </c>
      <c r="L14238" s="50" t="str">
        <f>VLOOKUP(K14238,'Base -Receita-Despesa'!$B:$AS,1,FALSE)</f>
        <v>Outras Saídas</v>
      </c>
    </row>
    <row r="14239" spans="1:12" x14ac:dyDescent="0.3">
      <c r="A14239" s="82" t="str">
        <f t="shared" si="444"/>
        <v>2019</v>
      </c>
      <c r="B14239" s="260" t="s">
        <v>2228</v>
      </c>
      <c r="C14239" s="261" t="s">
        <v>138</v>
      </c>
      <c r="D14239" s="74" t="str">
        <f t="shared" si="445"/>
        <v>jul/2019</v>
      </c>
      <c r="E14239" s="264">
        <v>43649</v>
      </c>
      <c r="F14239" s="260" t="s">
        <v>1261</v>
      </c>
      <c r="G14239" s="260" t="s">
        <v>2229</v>
      </c>
      <c r="H14239" s="265" t="s">
        <v>2250</v>
      </c>
      <c r="I14239" s="265" t="s">
        <v>135</v>
      </c>
      <c r="J14239" s="265">
        <v>-9.5</v>
      </c>
      <c r="K14239" s="83" t="str">
        <f>IFERROR(IFERROR(VLOOKUP(I14239,'DE-PARA'!B:D,3,0),VLOOKUP(I14239,'DE-PARA'!C:D,2,0)),"NÃO ENCONTRADO")</f>
        <v>Outras Saídas</v>
      </c>
      <c r="L14239" s="50" t="str">
        <f>VLOOKUP(K14239,'Base -Receita-Despesa'!$B:$AS,1,FALSE)</f>
        <v>Outras Saídas</v>
      </c>
    </row>
    <row r="14240" spans="1:12" x14ac:dyDescent="0.3">
      <c r="A14240" s="82" t="str">
        <f t="shared" si="444"/>
        <v>2019</v>
      </c>
      <c r="B14240" s="260" t="s">
        <v>2228</v>
      </c>
      <c r="C14240" s="261" t="s">
        <v>138</v>
      </c>
      <c r="D14240" s="74" t="str">
        <f t="shared" si="445"/>
        <v>jul/2019</v>
      </c>
      <c r="E14240" s="264">
        <v>43649</v>
      </c>
      <c r="F14240" s="260" t="s">
        <v>1261</v>
      </c>
      <c r="G14240" s="260" t="s">
        <v>2229</v>
      </c>
      <c r="H14240" s="265" t="s">
        <v>2250</v>
      </c>
      <c r="I14240" s="265" t="s">
        <v>135</v>
      </c>
      <c r="J14240" s="265">
        <v>-9.5</v>
      </c>
      <c r="K14240" s="83" t="str">
        <f>IFERROR(IFERROR(VLOOKUP(I14240,'DE-PARA'!B:D,3,0),VLOOKUP(I14240,'DE-PARA'!C:D,2,0)),"NÃO ENCONTRADO")</f>
        <v>Outras Saídas</v>
      </c>
      <c r="L14240" s="50" t="str">
        <f>VLOOKUP(K14240,'Base -Receita-Despesa'!$B:$AS,1,FALSE)</f>
        <v>Outras Saídas</v>
      </c>
    </row>
    <row r="14241" spans="1:12" x14ac:dyDescent="0.3">
      <c r="A14241" s="82" t="str">
        <f t="shared" si="444"/>
        <v>2019</v>
      </c>
      <c r="B14241" s="260" t="s">
        <v>2228</v>
      </c>
      <c r="C14241" s="261" t="s">
        <v>138</v>
      </c>
      <c r="D14241" s="74" t="str">
        <f t="shared" si="445"/>
        <v>jul/2019</v>
      </c>
      <c r="E14241" s="264">
        <v>43649</v>
      </c>
      <c r="F14241" s="260" t="s">
        <v>1261</v>
      </c>
      <c r="G14241" s="260" t="s">
        <v>2229</v>
      </c>
      <c r="H14241" s="265" t="s">
        <v>2250</v>
      </c>
      <c r="I14241" s="265" t="s">
        <v>135</v>
      </c>
      <c r="J14241" s="265">
        <v>-9.5</v>
      </c>
      <c r="K14241" s="83" t="str">
        <f>IFERROR(IFERROR(VLOOKUP(I14241,'DE-PARA'!B:D,3,0),VLOOKUP(I14241,'DE-PARA'!C:D,2,0)),"NÃO ENCONTRADO")</f>
        <v>Outras Saídas</v>
      </c>
      <c r="L14241" s="50" t="str">
        <f>VLOOKUP(K14241,'Base -Receita-Despesa'!$B:$AS,1,FALSE)</f>
        <v>Outras Saídas</v>
      </c>
    </row>
    <row r="14242" spans="1:12" x14ac:dyDescent="0.3">
      <c r="A14242" s="82" t="str">
        <f t="shared" si="444"/>
        <v>2019</v>
      </c>
      <c r="B14242" s="260" t="s">
        <v>2228</v>
      </c>
      <c r="C14242" s="261" t="s">
        <v>138</v>
      </c>
      <c r="D14242" s="74" t="str">
        <f t="shared" si="445"/>
        <v>jul/2019</v>
      </c>
      <c r="E14242" s="264">
        <v>43649</v>
      </c>
      <c r="F14242" s="260" t="s">
        <v>1261</v>
      </c>
      <c r="G14242" s="260" t="s">
        <v>2229</v>
      </c>
      <c r="H14242" s="265" t="s">
        <v>2250</v>
      </c>
      <c r="I14242" s="265" t="s">
        <v>135</v>
      </c>
      <c r="J14242" s="265">
        <v>-9.5</v>
      </c>
      <c r="K14242" s="83" t="str">
        <f>IFERROR(IFERROR(VLOOKUP(I14242,'DE-PARA'!B:D,3,0),VLOOKUP(I14242,'DE-PARA'!C:D,2,0)),"NÃO ENCONTRADO")</f>
        <v>Outras Saídas</v>
      </c>
      <c r="L14242" s="50" t="str">
        <f>VLOOKUP(K14242,'Base -Receita-Despesa'!$B:$AS,1,FALSE)</f>
        <v>Outras Saídas</v>
      </c>
    </row>
    <row r="14243" spans="1:12" x14ac:dyDescent="0.3">
      <c r="A14243" s="82" t="str">
        <f t="shared" si="444"/>
        <v>2019</v>
      </c>
      <c r="B14243" s="260" t="s">
        <v>2228</v>
      </c>
      <c r="C14243" s="261" t="s">
        <v>138</v>
      </c>
      <c r="D14243" s="74" t="str">
        <f t="shared" si="445"/>
        <v>jul/2019</v>
      </c>
      <c r="E14243" s="264">
        <v>43649</v>
      </c>
      <c r="F14243" s="260" t="s">
        <v>1261</v>
      </c>
      <c r="G14243" s="260" t="s">
        <v>2229</v>
      </c>
      <c r="H14243" s="265" t="s">
        <v>2250</v>
      </c>
      <c r="I14243" s="265" t="s">
        <v>135</v>
      </c>
      <c r="J14243" s="265">
        <v>-9.5</v>
      </c>
      <c r="K14243" s="83" t="str">
        <f>IFERROR(IFERROR(VLOOKUP(I14243,'DE-PARA'!B:D,3,0),VLOOKUP(I14243,'DE-PARA'!C:D,2,0)),"NÃO ENCONTRADO")</f>
        <v>Outras Saídas</v>
      </c>
      <c r="L14243" s="50" t="str">
        <f>VLOOKUP(K14243,'Base -Receita-Despesa'!$B:$AS,1,FALSE)</f>
        <v>Outras Saídas</v>
      </c>
    </row>
    <row r="14244" spans="1:12" x14ac:dyDescent="0.3">
      <c r="A14244" s="82" t="str">
        <f t="shared" si="444"/>
        <v>2019</v>
      </c>
      <c r="B14244" s="260" t="s">
        <v>2228</v>
      </c>
      <c r="C14244" s="261" t="s">
        <v>138</v>
      </c>
      <c r="D14244" s="74" t="str">
        <f t="shared" si="445"/>
        <v>jul/2019</v>
      </c>
      <c r="E14244" s="264">
        <v>43649</v>
      </c>
      <c r="F14244" s="260" t="s">
        <v>1261</v>
      </c>
      <c r="G14244" s="260" t="s">
        <v>2229</v>
      </c>
      <c r="H14244" s="265" t="s">
        <v>2250</v>
      </c>
      <c r="I14244" s="265" t="s">
        <v>135</v>
      </c>
      <c r="J14244" s="265">
        <v>-9.5</v>
      </c>
      <c r="K14244" s="83" t="str">
        <f>IFERROR(IFERROR(VLOOKUP(I14244,'DE-PARA'!B:D,3,0),VLOOKUP(I14244,'DE-PARA'!C:D,2,0)),"NÃO ENCONTRADO")</f>
        <v>Outras Saídas</v>
      </c>
      <c r="L14244" s="50" t="str">
        <f>VLOOKUP(K14244,'Base -Receita-Despesa'!$B:$AS,1,FALSE)</f>
        <v>Outras Saídas</v>
      </c>
    </row>
    <row r="14245" spans="1:12" x14ac:dyDescent="0.3">
      <c r="A14245" s="82" t="str">
        <f t="shared" si="444"/>
        <v>2019</v>
      </c>
      <c r="B14245" s="260" t="s">
        <v>2228</v>
      </c>
      <c r="C14245" s="261" t="s">
        <v>138</v>
      </c>
      <c r="D14245" s="74" t="str">
        <f t="shared" si="445"/>
        <v>jul/2019</v>
      </c>
      <c r="E14245" s="264">
        <v>43649</v>
      </c>
      <c r="F14245" s="260" t="s">
        <v>1261</v>
      </c>
      <c r="G14245" s="260" t="s">
        <v>2229</v>
      </c>
      <c r="H14245" s="265" t="s">
        <v>2250</v>
      </c>
      <c r="I14245" s="265" t="s">
        <v>135</v>
      </c>
      <c r="J14245" s="265">
        <v>-9.5</v>
      </c>
      <c r="K14245" s="83" t="str">
        <f>IFERROR(IFERROR(VLOOKUP(I14245,'DE-PARA'!B:D,3,0),VLOOKUP(I14245,'DE-PARA'!C:D,2,0)),"NÃO ENCONTRADO")</f>
        <v>Outras Saídas</v>
      </c>
      <c r="L14245" s="50" t="str">
        <f>VLOOKUP(K14245,'Base -Receita-Despesa'!$B:$AS,1,FALSE)</f>
        <v>Outras Saídas</v>
      </c>
    </row>
    <row r="14246" spans="1:12" x14ac:dyDescent="0.3">
      <c r="A14246" s="82" t="str">
        <f t="shared" si="444"/>
        <v>2019</v>
      </c>
      <c r="B14246" s="260" t="s">
        <v>2228</v>
      </c>
      <c r="C14246" s="261" t="s">
        <v>138</v>
      </c>
      <c r="D14246" s="74" t="str">
        <f t="shared" si="445"/>
        <v>jul/2019</v>
      </c>
      <c r="E14246" s="264">
        <v>43649</v>
      </c>
      <c r="F14246" s="260" t="s">
        <v>1261</v>
      </c>
      <c r="G14246" s="260" t="s">
        <v>2229</v>
      </c>
      <c r="H14246" s="265" t="s">
        <v>2250</v>
      </c>
      <c r="I14246" s="265" t="s">
        <v>135</v>
      </c>
      <c r="J14246" s="265">
        <v>-9.5</v>
      </c>
      <c r="K14246" s="83" t="str">
        <f>IFERROR(IFERROR(VLOOKUP(I14246,'DE-PARA'!B:D,3,0),VLOOKUP(I14246,'DE-PARA'!C:D,2,0)),"NÃO ENCONTRADO")</f>
        <v>Outras Saídas</v>
      </c>
      <c r="L14246" s="50" t="str">
        <f>VLOOKUP(K14246,'Base -Receita-Despesa'!$B:$AS,1,FALSE)</f>
        <v>Outras Saídas</v>
      </c>
    </row>
    <row r="14247" spans="1:12" x14ac:dyDescent="0.3">
      <c r="A14247" s="82" t="str">
        <f t="shared" si="444"/>
        <v>2019</v>
      </c>
      <c r="B14247" s="260" t="s">
        <v>2228</v>
      </c>
      <c r="C14247" s="261" t="s">
        <v>138</v>
      </c>
      <c r="D14247" s="74" t="str">
        <f t="shared" si="445"/>
        <v>jul/2019</v>
      </c>
      <c r="E14247" s="264">
        <v>43649</v>
      </c>
      <c r="F14247" s="260" t="s">
        <v>1261</v>
      </c>
      <c r="G14247" s="260" t="s">
        <v>2229</v>
      </c>
      <c r="H14247" s="265" t="s">
        <v>2250</v>
      </c>
      <c r="I14247" s="265" t="s">
        <v>135</v>
      </c>
      <c r="J14247" s="265">
        <v>-9.5</v>
      </c>
      <c r="K14247" s="83" t="str">
        <f>IFERROR(IFERROR(VLOOKUP(I14247,'DE-PARA'!B:D,3,0),VLOOKUP(I14247,'DE-PARA'!C:D,2,0)),"NÃO ENCONTRADO")</f>
        <v>Outras Saídas</v>
      </c>
      <c r="L14247" s="50" t="str">
        <f>VLOOKUP(K14247,'Base -Receita-Despesa'!$B:$AS,1,FALSE)</f>
        <v>Outras Saídas</v>
      </c>
    </row>
    <row r="14248" spans="1:12" x14ac:dyDescent="0.3">
      <c r="A14248" s="82" t="str">
        <f t="shared" si="444"/>
        <v>2019</v>
      </c>
      <c r="B14248" s="260" t="s">
        <v>2228</v>
      </c>
      <c r="C14248" s="261" t="s">
        <v>138</v>
      </c>
      <c r="D14248" s="74" t="str">
        <f t="shared" si="445"/>
        <v>jul/2019</v>
      </c>
      <c r="E14248" s="264">
        <v>43649</v>
      </c>
      <c r="F14248" s="260" t="s">
        <v>1261</v>
      </c>
      <c r="G14248" s="260" t="s">
        <v>2229</v>
      </c>
      <c r="H14248" s="265" t="s">
        <v>2250</v>
      </c>
      <c r="I14248" s="265" t="s">
        <v>135</v>
      </c>
      <c r="J14248" s="265">
        <v>-9.5</v>
      </c>
      <c r="K14248" s="83" t="str">
        <f>IFERROR(IFERROR(VLOOKUP(I14248,'DE-PARA'!B:D,3,0),VLOOKUP(I14248,'DE-PARA'!C:D,2,0)),"NÃO ENCONTRADO")</f>
        <v>Outras Saídas</v>
      </c>
      <c r="L14248" s="50" t="str">
        <f>VLOOKUP(K14248,'Base -Receita-Despesa'!$B:$AS,1,FALSE)</f>
        <v>Outras Saídas</v>
      </c>
    </row>
    <row r="14249" spans="1:12" x14ac:dyDescent="0.3">
      <c r="A14249" s="82" t="str">
        <f t="shared" si="444"/>
        <v>2019</v>
      </c>
      <c r="B14249" s="260" t="s">
        <v>2228</v>
      </c>
      <c r="C14249" s="261" t="s">
        <v>138</v>
      </c>
      <c r="D14249" s="74" t="str">
        <f t="shared" si="445"/>
        <v>jul/2019</v>
      </c>
      <c r="E14249" s="264">
        <v>43649</v>
      </c>
      <c r="F14249" s="260" t="s">
        <v>1261</v>
      </c>
      <c r="G14249" s="260" t="s">
        <v>2229</v>
      </c>
      <c r="H14249" s="265" t="s">
        <v>2250</v>
      </c>
      <c r="I14249" s="265" t="s">
        <v>135</v>
      </c>
      <c r="J14249" s="265">
        <v>-9.5</v>
      </c>
      <c r="K14249" s="83" t="str">
        <f>IFERROR(IFERROR(VLOOKUP(I14249,'DE-PARA'!B:D,3,0),VLOOKUP(I14249,'DE-PARA'!C:D,2,0)),"NÃO ENCONTRADO")</f>
        <v>Outras Saídas</v>
      </c>
      <c r="L14249" s="50" t="str">
        <f>VLOOKUP(K14249,'Base -Receita-Despesa'!$B:$AS,1,FALSE)</f>
        <v>Outras Saídas</v>
      </c>
    </row>
    <row r="14250" spans="1:12" x14ac:dyDescent="0.3">
      <c r="A14250" s="82" t="str">
        <f t="shared" ref="A14250:A14313" si="446">IF(K14250="NÃO ENCONTRADO",0,RIGHT(D14250,4))</f>
        <v>2019</v>
      </c>
      <c r="B14250" s="260" t="s">
        <v>2228</v>
      </c>
      <c r="C14250" s="261" t="s">
        <v>138</v>
      </c>
      <c r="D14250" s="74" t="str">
        <f t="shared" si="445"/>
        <v>jul/2019</v>
      </c>
      <c r="E14250" s="264">
        <v>43649</v>
      </c>
      <c r="F14250" s="260" t="s">
        <v>1261</v>
      </c>
      <c r="G14250" s="260" t="s">
        <v>2229</v>
      </c>
      <c r="H14250" s="265" t="s">
        <v>2250</v>
      </c>
      <c r="I14250" s="265" t="s">
        <v>135</v>
      </c>
      <c r="J14250" s="265">
        <v>-9.5</v>
      </c>
      <c r="K14250" s="83" t="str">
        <f>IFERROR(IFERROR(VLOOKUP(I14250,'DE-PARA'!B:D,3,0),VLOOKUP(I14250,'DE-PARA'!C:D,2,0)),"NÃO ENCONTRADO")</f>
        <v>Outras Saídas</v>
      </c>
      <c r="L14250" s="50" t="str">
        <f>VLOOKUP(K14250,'Base -Receita-Despesa'!$B:$AS,1,FALSE)</f>
        <v>Outras Saídas</v>
      </c>
    </row>
    <row r="14251" spans="1:12" x14ac:dyDescent="0.3">
      <c r="A14251" s="82" t="str">
        <f t="shared" si="446"/>
        <v>2019</v>
      </c>
      <c r="B14251" s="260" t="s">
        <v>2228</v>
      </c>
      <c r="C14251" s="261" t="s">
        <v>138</v>
      </c>
      <c r="D14251" s="74" t="str">
        <f t="shared" si="445"/>
        <v>jul/2019</v>
      </c>
      <c r="E14251" s="264">
        <v>43649</v>
      </c>
      <c r="F14251" s="260" t="s">
        <v>1261</v>
      </c>
      <c r="G14251" s="260" t="s">
        <v>2229</v>
      </c>
      <c r="H14251" s="265" t="s">
        <v>2250</v>
      </c>
      <c r="I14251" s="265" t="s">
        <v>135</v>
      </c>
      <c r="J14251" s="265">
        <v>-9.5</v>
      </c>
      <c r="K14251" s="83" t="str">
        <f>IFERROR(IFERROR(VLOOKUP(I14251,'DE-PARA'!B:D,3,0),VLOOKUP(I14251,'DE-PARA'!C:D,2,0)),"NÃO ENCONTRADO")</f>
        <v>Outras Saídas</v>
      </c>
      <c r="L14251" s="50" t="str">
        <f>VLOOKUP(K14251,'Base -Receita-Despesa'!$B:$AS,1,FALSE)</f>
        <v>Outras Saídas</v>
      </c>
    </row>
    <row r="14252" spans="1:12" x14ac:dyDescent="0.3">
      <c r="A14252" s="82" t="str">
        <f t="shared" si="446"/>
        <v>2019</v>
      </c>
      <c r="B14252" s="260" t="s">
        <v>2228</v>
      </c>
      <c r="C14252" s="261" t="s">
        <v>138</v>
      </c>
      <c r="D14252" s="74" t="str">
        <f t="shared" si="445"/>
        <v>jul/2019</v>
      </c>
      <c r="E14252" s="264">
        <v>43649</v>
      </c>
      <c r="F14252" s="260" t="s">
        <v>1261</v>
      </c>
      <c r="G14252" s="260" t="s">
        <v>2229</v>
      </c>
      <c r="H14252" s="265" t="s">
        <v>2250</v>
      </c>
      <c r="I14252" s="265" t="s">
        <v>135</v>
      </c>
      <c r="J14252" s="265">
        <v>-9.5</v>
      </c>
      <c r="K14252" s="83" t="str">
        <f>IFERROR(IFERROR(VLOOKUP(I14252,'DE-PARA'!B:D,3,0),VLOOKUP(I14252,'DE-PARA'!C:D,2,0)),"NÃO ENCONTRADO")</f>
        <v>Outras Saídas</v>
      </c>
      <c r="L14252" s="50" t="str">
        <f>VLOOKUP(K14252,'Base -Receita-Despesa'!$B:$AS,1,FALSE)</f>
        <v>Outras Saídas</v>
      </c>
    </row>
    <row r="14253" spans="1:12" x14ac:dyDescent="0.3">
      <c r="A14253" s="82" t="str">
        <f t="shared" si="446"/>
        <v>2019</v>
      </c>
      <c r="B14253" s="260" t="s">
        <v>2228</v>
      </c>
      <c r="C14253" s="261" t="s">
        <v>138</v>
      </c>
      <c r="D14253" s="74" t="str">
        <f t="shared" si="445"/>
        <v>jul/2019</v>
      </c>
      <c r="E14253" s="264">
        <v>43649</v>
      </c>
      <c r="F14253" s="260" t="s">
        <v>1261</v>
      </c>
      <c r="G14253" s="260" t="s">
        <v>2229</v>
      </c>
      <c r="H14253" s="265" t="s">
        <v>2250</v>
      </c>
      <c r="I14253" s="265" t="s">
        <v>135</v>
      </c>
      <c r="J14253" s="265">
        <v>-9.5</v>
      </c>
      <c r="K14253" s="83" t="str">
        <f>IFERROR(IFERROR(VLOOKUP(I14253,'DE-PARA'!B:D,3,0),VLOOKUP(I14253,'DE-PARA'!C:D,2,0)),"NÃO ENCONTRADO")</f>
        <v>Outras Saídas</v>
      </c>
      <c r="L14253" s="50" t="str">
        <f>VLOOKUP(K14253,'Base -Receita-Despesa'!$B:$AS,1,FALSE)</f>
        <v>Outras Saídas</v>
      </c>
    </row>
    <row r="14254" spans="1:12" x14ac:dyDescent="0.3">
      <c r="A14254" s="82" t="str">
        <f t="shared" si="446"/>
        <v>2019</v>
      </c>
      <c r="B14254" s="260" t="s">
        <v>2228</v>
      </c>
      <c r="C14254" s="261" t="s">
        <v>138</v>
      </c>
      <c r="D14254" s="74" t="str">
        <f t="shared" si="445"/>
        <v>jul/2019</v>
      </c>
      <c r="E14254" s="264">
        <v>43649</v>
      </c>
      <c r="F14254" s="260">
        <v>7930</v>
      </c>
      <c r="G14254" s="260" t="s">
        <v>2229</v>
      </c>
      <c r="H14254" s="265" t="s">
        <v>4464</v>
      </c>
      <c r="I14254" s="265" t="s">
        <v>118</v>
      </c>
      <c r="J14254" s="266">
        <v>-116447.11</v>
      </c>
      <c r="K14254" s="83" t="str">
        <f>IFERROR(IFERROR(VLOOKUP(I14254,'DE-PARA'!B:D,3,0),VLOOKUP(I14254,'DE-PARA'!C:D,2,0)),"NÃO ENCONTRADO")</f>
        <v>Serviços</v>
      </c>
      <c r="L14254" s="50" t="str">
        <f>VLOOKUP(K14254,'Base -Receita-Despesa'!$B:$AS,1,FALSE)</f>
        <v>Serviços</v>
      </c>
    </row>
    <row r="14255" spans="1:12" x14ac:dyDescent="0.3">
      <c r="A14255" s="82" t="str">
        <f t="shared" si="446"/>
        <v>2019</v>
      </c>
      <c r="B14255" s="260" t="s">
        <v>2228</v>
      </c>
      <c r="C14255" s="261" t="s">
        <v>138</v>
      </c>
      <c r="D14255" s="74" t="str">
        <f t="shared" si="445"/>
        <v>jul/2019</v>
      </c>
      <c r="E14255" s="264">
        <v>43649</v>
      </c>
      <c r="F14255" s="260">
        <v>5845</v>
      </c>
      <c r="G14255" s="260" t="s">
        <v>2229</v>
      </c>
      <c r="H14255" s="265" t="s">
        <v>2349</v>
      </c>
      <c r="I14255" s="265" t="s">
        <v>181</v>
      </c>
      <c r="J14255" s="266">
        <v>-13660.25</v>
      </c>
      <c r="K14255" s="83" t="str">
        <f>IFERROR(IFERROR(VLOOKUP(I14255,'DE-PARA'!B:D,3,0),VLOOKUP(I14255,'DE-PARA'!C:D,2,0)),"NÃO ENCONTRADO")</f>
        <v>Serviços</v>
      </c>
      <c r="L14255" s="50" t="str">
        <f>VLOOKUP(K14255,'Base -Receita-Despesa'!$B:$AS,1,FALSE)</f>
        <v>Serviços</v>
      </c>
    </row>
    <row r="14256" spans="1:12" x14ac:dyDescent="0.3">
      <c r="A14256" s="82" t="str">
        <f t="shared" si="446"/>
        <v>2019</v>
      </c>
      <c r="B14256" s="260" t="s">
        <v>2228</v>
      </c>
      <c r="C14256" s="261" t="s">
        <v>138</v>
      </c>
      <c r="D14256" s="74" t="str">
        <f t="shared" si="445"/>
        <v>jul/2019</v>
      </c>
      <c r="E14256" s="264">
        <v>43649</v>
      </c>
      <c r="F14256" s="260">
        <v>5844</v>
      </c>
      <c r="G14256" s="260" t="s">
        <v>2229</v>
      </c>
      <c r="H14256" s="265" t="s">
        <v>2349</v>
      </c>
      <c r="I14256" s="265" t="s">
        <v>181</v>
      </c>
      <c r="J14256" s="266">
        <v>-20085.3</v>
      </c>
      <c r="K14256" s="83" t="str">
        <f>IFERROR(IFERROR(VLOOKUP(I14256,'DE-PARA'!B:D,3,0),VLOOKUP(I14256,'DE-PARA'!C:D,2,0)),"NÃO ENCONTRADO")</f>
        <v>Serviços</v>
      </c>
      <c r="L14256" s="50" t="str">
        <f>VLOOKUP(K14256,'Base -Receita-Despesa'!$B:$AS,1,FALSE)</f>
        <v>Serviços</v>
      </c>
    </row>
    <row r="14257" spans="1:12" x14ac:dyDescent="0.3">
      <c r="A14257" s="82" t="str">
        <f t="shared" si="446"/>
        <v>2019</v>
      </c>
      <c r="B14257" s="260" t="s">
        <v>2228</v>
      </c>
      <c r="C14257" s="261" t="s">
        <v>138</v>
      </c>
      <c r="D14257" s="74" t="str">
        <f t="shared" si="445"/>
        <v>jul/2019</v>
      </c>
      <c r="E14257" s="264">
        <v>43649</v>
      </c>
      <c r="F14257" s="260">
        <v>55</v>
      </c>
      <c r="G14257" s="260" t="s">
        <v>2229</v>
      </c>
      <c r="H14257" s="265" t="s">
        <v>2351</v>
      </c>
      <c r="I14257" s="265" t="s">
        <v>145</v>
      </c>
      <c r="J14257" s="266">
        <v>-21980</v>
      </c>
      <c r="K14257" s="83" t="str">
        <f>IFERROR(IFERROR(VLOOKUP(I14257,'DE-PARA'!B:D,3,0),VLOOKUP(I14257,'DE-PARA'!C:D,2,0)),"NÃO ENCONTRADO")</f>
        <v>Serviços</v>
      </c>
      <c r="L14257" s="50" t="str">
        <f>VLOOKUP(K14257,'Base -Receita-Despesa'!$B:$AS,1,FALSE)</f>
        <v>Serviços</v>
      </c>
    </row>
    <row r="14258" spans="1:12" x14ac:dyDescent="0.3">
      <c r="A14258" s="82" t="str">
        <f t="shared" si="446"/>
        <v>2019</v>
      </c>
      <c r="B14258" s="260" t="s">
        <v>2228</v>
      </c>
      <c r="C14258" s="261" t="s">
        <v>138</v>
      </c>
      <c r="D14258" s="74" t="str">
        <f t="shared" si="445"/>
        <v>jul/2019</v>
      </c>
      <c r="E14258" s="264">
        <v>43649</v>
      </c>
      <c r="F14258" s="260">
        <v>66</v>
      </c>
      <c r="G14258" s="260" t="s">
        <v>2229</v>
      </c>
      <c r="H14258" s="265" t="s">
        <v>2351</v>
      </c>
      <c r="I14258" s="265" t="s">
        <v>145</v>
      </c>
      <c r="J14258" s="266">
        <v>-21980</v>
      </c>
      <c r="K14258" s="83" t="str">
        <f>IFERROR(IFERROR(VLOOKUP(I14258,'DE-PARA'!B:D,3,0),VLOOKUP(I14258,'DE-PARA'!C:D,2,0)),"NÃO ENCONTRADO")</f>
        <v>Serviços</v>
      </c>
      <c r="L14258" s="50" t="str">
        <f>VLOOKUP(K14258,'Base -Receita-Despesa'!$B:$AS,1,FALSE)</f>
        <v>Serviços</v>
      </c>
    </row>
    <row r="14259" spans="1:12" x14ac:dyDescent="0.3">
      <c r="A14259" s="82" t="str">
        <f t="shared" si="446"/>
        <v>2019</v>
      </c>
      <c r="B14259" s="260" t="s">
        <v>2228</v>
      </c>
      <c r="C14259" s="261" t="s">
        <v>138</v>
      </c>
      <c r="D14259" s="74" t="str">
        <f t="shared" si="445"/>
        <v>jul/2019</v>
      </c>
      <c r="E14259" s="264">
        <v>43649</v>
      </c>
      <c r="F14259" s="260">
        <v>528</v>
      </c>
      <c r="G14259" s="260" t="s">
        <v>4612</v>
      </c>
      <c r="H14259" s="265" t="s">
        <v>2382</v>
      </c>
      <c r="I14259" s="265" t="s">
        <v>200</v>
      </c>
      <c r="J14259" s="266">
        <v>-4575.18</v>
      </c>
      <c r="K14259" s="83" t="str">
        <f>IFERROR(IFERROR(VLOOKUP(I14259,'DE-PARA'!B:D,3,0),VLOOKUP(I14259,'DE-PARA'!C:D,2,0)),"NÃO ENCONTRADO")</f>
        <v>Serviços</v>
      </c>
      <c r="L14259" s="50" t="str">
        <f>VLOOKUP(K14259,'Base -Receita-Despesa'!$B:$AS,1,FALSE)</f>
        <v>Serviços</v>
      </c>
    </row>
    <row r="14260" spans="1:12" x14ac:dyDescent="0.3">
      <c r="A14260" s="82" t="str">
        <f t="shared" si="446"/>
        <v>2019</v>
      </c>
      <c r="B14260" s="260" t="s">
        <v>2228</v>
      </c>
      <c r="C14260" s="261" t="s">
        <v>138</v>
      </c>
      <c r="D14260" s="74" t="str">
        <f t="shared" si="445"/>
        <v>jul/2019</v>
      </c>
      <c r="E14260" s="264">
        <v>43649</v>
      </c>
      <c r="F14260" s="260">
        <v>547</v>
      </c>
      <c r="G14260" s="260" t="s">
        <v>4613</v>
      </c>
      <c r="H14260" s="265" t="s">
        <v>2382</v>
      </c>
      <c r="I14260" s="265" t="s">
        <v>200</v>
      </c>
      <c r="J14260" s="266">
        <v>-4575.1899999999996</v>
      </c>
      <c r="K14260" s="83" t="str">
        <f>IFERROR(IFERROR(VLOOKUP(I14260,'DE-PARA'!B:D,3,0),VLOOKUP(I14260,'DE-PARA'!C:D,2,0)),"NÃO ENCONTRADO")</f>
        <v>Serviços</v>
      </c>
      <c r="L14260" s="50" t="str">
        <f>VLOOKUP(K14260,'Base -Receita-Despesa'!$B:$AS,1,FALSE)</f>
        <v>Serviços</v>
      </c>
    </row>
    <row r="14261" spans="1:12" x14ac:dyDescent="0.3">
      <c r="A14261" s="82" t="str">
        <f t="shared" si="446"/>
        <v>2019</v>
      </c>
      <c r="B14261" s="260" t="s">
        <v>2240</v>
      </c>
      <c r="C14261" s="261" t="s">
        <v>138</v>
      </c>
      <c r="D14261" s="74" t="str">
        <f t="shared" si="445"/>
        <v>jul/2019</v>
      </c>
      <c r="E14261" s="264">
        <v>43650</v>
      </c>
      <c r="F14261" s="260" t="s">
        <v>1070</v>
      </c>
      <c r="G14261" s="260" t="s">
        <v>2229</v>
      </c>
      <c r="H14261" s="265" t="s">
        <v>1071</v>
      </c>
      <c r="I14261" s="265" t="s">
        <v>2237</v>
      </c>
      <c r="J14261" s="265">
        <v>0.01</v>
      </c>
      <c r="K14261" s="83" t="str">
        <f>IFERROR(IFERROR(VLOOKUP(I14261,'DE-PARA'!B:D,3,0),VLOOKUP(I14261,'DE-PARA'!C:D,2,0)),"NÃO ENCONTRADO")</f>
        <v>Entrada Conta Aplicação (+)</v>
      </c>
      <c r="L14261" s="50" t="str">
        <f>VLOOKUP(K14261,'Base -Receita-Despesa'!$B:$AS,1,FALSE)</f>
        <v>ENTRADA CONTA APLICAÇÃO (+)</v>
      </c>
    </row>
    <row r="14262" spans="1:12" x14ac:dyDescent="0.3">
      <c r="A14262" s="82" t="str">
        <f t="shared" si="446"/>
        <v>2019</v>
      </c>
      <c r="B14262" s="260" t="s">
        <v>2240</v>
      </c>
      <c r="C14262" s="261" t="s">
        <v>138</v>
      </c>
      <c r="D14262" s="74" t="str">
        <f t="shared" si="445"/>
        <v>jul/2019</v>
      </c>
      <c r="E14262" s="264">
        <v>43650</v>
      </c>
      <c r="F14262" s="260" t="s">
        <v>1061</v>
      </c>
      <c r="G14262" s="260" t="s">
        <v>2229</v>
      </c>
      <c r="H14262" s="265" t="s">
        <v>4370</v>
      </c>
      <c r="I14262" s="265" t="s">
        <v>126</v>
      </c>
      <c r="J14262" s="266">
        <v>-26993.72</v>
      </c>
      <c r="K14262" s="83" t="str">
        <f>IFERROR(IFERROR(VLOOKUP(I14262,'DE-PARA'!B:D,3,0),VLOOKUP(I14262,'DE-PARA'!C:D,2,0)),"NÃO ENCONTRADO")</f>
        <v>TEV – Transferências Entre Contas (Entradas)</v>
      </c>
      <c r="L14262" s="50" t="str">
        <f>VLOOKUP(K14262,'Base -Receita-Despesa'!$B:$AS,1,FALSE)</f>
        <v>TEV – Transferências Entre Contas (Entradas)</v>
      </c>
    </row>
    <row r="14263" spans="1:12" x14ac:dyDescent="0.3">
      <c r="A14263" s="82" t="str">
        <f t="shared" si="446"/>
        <v>2019</v>
      </c>
      <c r="B14263" s="260" t="s">
        <v>2228</v>
      </c>
      <c r="C14263" s="261" t="s">
        <v>138</v>
      </c>
      <c r="D14263" s="74" t="str">
        <f t="shared" si="445"/>
        <v>jul/2019</v>
      </c>
      <c r="E14263" s="264">
        <v>43650</v>
      </c>
      <c r="F14263" s="260" t="s">
        <v>4374</v>
      </c>
      <c r="G14263" s="260" t="s">
        <v>2229</v>
      </c>
      <c r="H14263" s="265" t="s">
        <v>72</v>
      </c>
      <c r="I14263" s="265" t="s">
        <v>1064</v>
      </c>
      <c r="J14263" s="266">
        <v>-26578.77</v>
      </c>
      <c r="K14263" s="83" t="str">
        <f>IFERROR(IFERROR(VLOOKUP(I14263,'DE-PARA'!B:D,3,0),VLOOKUP(I14263,'DE-PARA'!C:D,2,0)),"NÃO ENCONTRADO")</f>
        <v>Saídas Da C/A Por Regates (-)</v>
      </c>
      <c r="L14263" s="50" t="str">
        <f>VLOOKUP(K14263,'Base -Receita-Despesa'!$B:$AS,1,FALSE)</f>
        <v>SAÍDAS DA C/A POR REGATES (-)</v>
      </c>
    </row>
    <row r="14264" spans="1:12" x14ac:dyDescent="0.3">
      <c r="A14264" s="82" t="str">
        <f t="shared" si="446"/>
        <v>2019</v>
      </c>
      <c r="B14264" s="262" t="s">
        <v>2228</v>
      </c>
      <c r="C14264" s="261" t="s">
        <v>138</v>
      </c>
      <c r="D14264" s="74" t="str">
        <f t="shared" si="445"/>
        <v>jul/2019</v>
      </c>
      <c r="E14264" s="274">
        <v>43650</v>
      </c>
      <c r="F14264" s="262" t="s">
        <v>139</v>
      </c>
      <c r="G14264" s="262" t="s">
        <v>2229</v>
      </c>
      <c r="H14264" s="270" t="s">
        <v>4614</v>
      </c>
      <c r="I14264" s="270" t="s">
        <v>141</v>
      </c>
      <c r="J14264" s="275">
        <v>-1629.81</v>
      </c>
      <c r="K14264" s="83" t="str">
        <f>IFERROR(IFERROR(VLOOKUP(I14264,'DE-PARA'!B:D,3,0),VLOOKUP(I14264,'DE-PARA'!C:D,2,0)),"NÃO ENCONTRADO")</f>
        <v>Pessoal</v>
      </c>
      <c r="L14264" s="50" t="str">
        <f>VLOOKUP(K14264,'Base -Receita-Despesa'!$B:$AS,1,FALSE)</f>
        <v>Pessoal</v>
      </c>
    </row>
    <row r="14265" spans="1:12" x14ac:dyDescent="0.3">
      <c r="A14265" s="82" t="str">
        <f t="shared" si="446"/>
        <v>2019</v>
      </c>
      <c r="B14265" s="262" t="s">
        <v>2228</v>
      </c>
      <c r="C14265" s="261" t="s">
        <v>138</v>
      </c>
      <c r="D14265" s="74" t="str">
        <f t="shared" si="445"/>
        <v>jul/2019</v>
      </c>
      <c r="E14265" s="274">
        <v>43650</v>
      </c>
      <c r="F14265" s="262" t="s">
        <v>139</v>
      </c>
      <c r="G14265" s="262" t="s">
        <v>2229</v>
      </c>
      <c r="H14265" s="270" t="s">
        <v>4615</v>
      </c>
      <c r="I14265" s="270" t="s">
        <v>141</v>
      </c>
      <c r="J14265" s="275">
        <v>-1982.54</v>
      </c>
      <c r="K14265" s="83" t="str">
        <f>IFERROR(IFERROR(VLOOKUP(I14265,'DE-PARA'!B:D,3,0),VLOOKUP(I14265,'DE-PARA'!C:D,2,0)),"NÃO ENCONTRADO")</f>
        <v>Pessoal</v>
      </c>
      <c r="L14265" s="50" t="str">
        <f>VLOOKUP(K14265,'Base -Receita-Despesa'!$B:$AS,1,FALSE)</f>
        <v>Pessoal</v>
      </c>
    </row>
    <row r="14266" spans="1:12" x14ac:dyDescent="0.3">
      <c r="A14266" s="82" t="str">
        <f t="shared" si="446"/>
        <v>2019</v>
      </c>
      <c r="B14266" s="260" t="s">
        <v>2228</v>
      </c>
      <c r="C14266" s="261" t="s">
        <v>138</v>
      </c>
      <c r="D14266" s="74" t="str">
        <f t="shared" si="445"/>
        <v>jul/2019</v>
      </c>
      <c r="E14266" s="264">
        <v>43650</v>
      </c>
      <c r="F14266" s="260" t="s">
        <v>4616</v>
      </c>
      <c r="G14266" s="260" t="s">
        <v>2229</v>
      </c>
      <c r="H14266" s="265" t="s">
        <v>3357</v>
      </c>
      <c r="I14266" s="265" t="s">
        <v>540</v>
      </c>
      <c r="J14266" s="265">
        <v>-355.44</v>
      </c>
      <c r="K14266" s="83" t="str">
        <f>IFERROR(IFERROR(VLOOKUP(I14266,'DE-PARA'!B:D,3,0),VLOOKUP(I14266,'DE-PARA'!C:D,2,0)),"NÃO ENCONTRADO")</f>
        <v>Tributos, Taxas e Contribuições</v>
      </c>
      <c r="L14266" s="50" t="str">
        <f>VLOOKUP(K14266,'Base -Receita-Despesa'!$B:$AS,1,FALSE)</f>
        <v>Tributos, Taxas e Contribuições</v>
      </c>
    </row>
    <row r="14267" spans="1:12" x14ac:dyDescent="0.3">
      <c r="A14267" s="82" t="str">
        <f t="shared" si="446"/>
        <v>2019</v>
      </c>
      <c r="B14267" s="260" t="s">
        <v>2228</v>
      </c>
      <c r="C14267" s="261" t="s">
        <v>138</v>
      </c>
      <c r="D14267" s="74" t="str">
        <f t="shared" si="445"/>
        <v>jul/2019</v>
      </c>
      <c r="E14267" s="264">
        <v>43650</v>
      </c>
      <c r="F14267" s="260" t="s">
        <v>139</v>
      </c>
      <c r="G14267" s="260" t="s">
        <v>2229</v>
      </c>
      <c r="H14267" s="265" t="s">
        <v>4604</v>
      </c>
      <c r="I14267" s="265" t="s">
        <v>141</v>
      </c>
      <c r="J14267" s="266">
        <v>-217149.63</v>
      </c>
      <c r="K14267" s="83" t="str">
        <f>IFERROR(IFERROR(VLOOKUP(I14267,'DE-PARA'!B:D,3,0),VLOOKUP(I14267,'DE-PARA'!C:D,2,0)),"NÃO ENCONTRADO")</f>
        <v>Pessoal</v>
      </c>
      <c r="L14267" s="50" t="str">
        <f>VLOOKUP(K14267,'Base -Receita-Despesa'!$B:$AS,1,FALSE)</f>
        <v>Pessoal</v>
      </c>
    </row>
    <row r="14268" spans="1:12" x14ac:dyDescent="0.3">
      <c r="A14268" s="82" t="str">
        <f t="shared" si="446"/>
        <v>2019</v>
      </c>
      <c r="B14268" s="262" t="s">
        <v>2228</v>
      </c>
      <c r="C14268" s="261" t="s">
        <v>138</v>
      </c>
      <c r="D14268" s="74" t="str">
        <f t="shared" si="445"/>
        <v>jul/2019</v>
      </c>
      <c r="E14268" s="274">
        <v>43650</v>
      </c>
      <c r="F14268" s="262" t="s">
        <v>139</v>
      </c>
      <c r="G14268" s="262" t="s">
        <v>2229</v>
      </c>
      <c r="H14268" s="270" t="s">
        <v>4617</v>
      </c>
      <c r="I14268" s="270" t="s">
        <v>141</v>
      </c>
      <c r="J14268" s="270">
        <v>-714.75</v>
      </c>
      <c r="K14268" s="83" t="str">
        <f>IFERROR(IFERROR(VLOOKUP(I14268,'DE-PARA'!B:D,3,0),VLOOKUP(I14268,'DE-PARA'!C:D,2,0)),"NÃO ENCONTRADO")</f>
        <v>Pessoal</v>
      </c>
      <c r="L14268" s="50" t="str">
        <f>VLOOKUP(K14268,'Base -Receita-Despesa'!$B:$AS,1,FALSE)</f>
        <v>Pessoal</v>
      </c>
    </row>
    <row r="14269" spans="1:12" x14ac:dyDescent="0.3">
      <c r="A14269" s="82" t="str">
        <f t="shared" si="446"/>
        <v>2019</v>
      </c>
      <c r="B14269" s="260" t="s">
        <v>2228</v>
      </c>
      <c r="C14269" s="261" t="s">
        <v>138</v>
      </c>
      <c r="D14269" s="74" t="str">
        <f t="shared" si="445"/>
        <v>jul/2019</v>
      </c>
      <c r="E14269" s="264">
        <v>43650</v>
      </c>
      <c r="F14269" s="260">
        <v>1975846</v>
      </c>
      <c r="G14269" s="260" t="s">
        <v>2229</v>
      </c>
      <c r="H14269" s="265" t="s">
        <v>3364</v>
      </c>
      <c r="I14269" s="265" t="s">
        <v>846</v>
      </c>
      <c r="J14269" s="265">
        <v>-389.3</v>
      </c>
      <c r="K14269" s="83" t="str">
        <f>IFERROR(IFERROR(VLOOKUP(I14269,'DE-PARA'!B:D,3,0),VLOOKUP(I14269,'DE-PARA'!C:D,2,0)),"NÃO ENCONTRADO")</f>
        <v>Pessoal</v>
      </c>
      <c r="L14269" s="50" t="str">
        <f>VLOOKUP(K14269,'Base -Receita-Despesa'!$B:$AS,1,FALSE)</f>
        <v>Pessoal</v>
      </c>
    </row>
    <row r="14270" spans="1:12" x14ac:dyDescent="0.3">
      <c r="A14270" s="82" t="str">
        <f t="shared" si="446"/>
        <v>2019</v>
      </c>
      <c r="B14270" s="260" t="s">
        <v>2228</v>
      </c>
      <c r="C14270" s="261" t="s">
        <v>138</v>
      </c>
      <c r="D14270" s="74" t="str">
        <f t="shared" si="445"/>
        <v>jul/2019</v>
      </c>
      <c r="E14270" s="264">
        <v>43650</v>
      </c>
      <c r="F14270" s="260" t="s">
        <v>1070</v>
      </c>
      <c r="G14270" s="260" t="s">
        <v>2229</v>
      </c>
      <c r="H14270" s="265" t="s">
        <v>1071</v>
      </c>
      <c r="I14270" s="265" t="s">
        <v>2237</v>
      </c>
      <c r="J14270" s="266">
        <v>221843.08</v>
      </c>
      <c r="K14270" s="83" t="str">
        <f>IFERROR(IFERROR(VLOOKUP(I14270,'DE-PARA'!B:D,3,0),VLOOKUP(I14270,'DE-PARA'!C:D,2,0)),"NÃO ENCONTRADO")</f>
        <v>Entrada Conta Aplicação (+)</v>
      </c>
      <c r="L14270" s="50" t="str">
        <f>VLOOKUP(K14270,'Base -Receita-Despesa'!$B:$AS,1,FALSE)</f>
        <v>ENTRADA CONTA APLICAÇÃO (+)</v>
      </c>
    </row>
    <row r="14271" spans="1:12" x14ac:dyDescent="0.3">
      <c r="A14271" s="82" t="str">
        <f t="shared" si="446"/>
        <v>2019</v>
      </c>
      <c r="B14271" s="260" t="s">
        <v>2228</v>
      </c>
      <c r="C14271" s="261" t="s">
        <v>138</v>
      </c>
      <c r="D14271" s="74" t="str">
        <f t="shared" si="445"/>
        <v>jul/2019</v>
      </c>
      <c r="E14271" s="264">
        <v>43650</v>
      </c>
      <c r="F14271" s="260" t="s">
        <v>1261</v>
      </c>
      <c r="G14271" s="260" t="s">
        <v>2229</v>
      </c>
      <c r="H14271" s="265" t="s">
        <v>2250</v>
      </c>
      <c r="I14271" s="265" t="s">
        <v>135</v>
      </c>
      <c r="J14271" s="265">
        <v>-9.5</v>
      </c>
      <c r="K14271" s="83" t="str">
        <f>IFERROR(IFERROR(VLOOKUP(I14271,'DE-PARA'!B:D,3,0),VLOOKUP(I14271,'DE-PARA'!C:D,2,0)),"NÃO ENCONTRADO")</f>
        <v>Outras Saídas</v>
      </c>
      <c r="L14271" s="50" t="str">
        <f>VLOOKUP(K14271,'Base -Receita-Despesa'!$B:$AS,1,FALSE)</f>
        <v>Outras Saídas</v>
      </c>
    </row>
    <row r="14272" spans="1:12" x14ac:dyDescent="0.3">
      <c r="A14272" s="82" t="str">
        <f t="shared" si="446"/>
        <v>2019</v>
      </c>
      <c r="B14272" s="260" t="s">
        <v>2228</v>
      </c>
      <c r="C14272" s="261" t="s">
        <v>138</v>
      </c>
      <c r="D14272" s="74" t="str">
        <f t="shared" si="445"/>
        <v>jul/2019</v>
      </c>
      <c r="E14272" s="264">
        <v>43650</v>
      </c>
      <c r="F14272" s="260" t="s">
        <v>1261</v>
      </c>
      <c r="G14272" s="260" t="s">
        <v>2229</v>
      </c>
      <c r="H14272" s="265" t="s">
        <v>2250</v>
      </c>
      <c r="I14272" s="265" t="s">
        <v>135</v>
      </c>
      <c r="J14272" s="265">
        <v>-27.06</v>
      </c>
      <c r="K14272" s="83" t="str">
        <f>IFERROR(IFERROR(VLOOKUP(I14272,'DE-PARA'!B:D,3,0),VLOOKUP(I14272,'DE-PARA'!C:D,2,0)),"NÃO ENCONTRADO")</f>
        <v>Outras Saídas</v>
      </c>
      <c r="L14272" s="50" t="str">
        <f>VLOOKUP(K14272,'Base -Receita-Despesa'!$B:$AS,1,FALSE)</f>
        <v>Outras Saídas</v>
      </c>
    </row>
    <row r="14273" spans="1:12" x14ac:dyDescent="0.3">
      <c r="A14273" s="82" t="str">
        <f t="shared" si="446"/>
        <v>2019</v>
      </c>
      <c r="B14273" s="260" t="s">
        <v>2228</v>
      </c>
      <c r="C14273" s="261" t="s">
        <v>138</v>
      </c>
      <c r="D14273" s="74" t="str">
        <f t="shared" si="445"/>
        <v>jul/2019</v>
      </c>
      <c r="E14273" s="264">
        <v>43650</v>
      </c>
      <c r="F14273" s="260" t="s">
        <v>1061</v>
      </c>
      <c r="G14273" s="260" t="s">
        <v>2229</v>
      </c>
      <c r="H14273" s="265" t="s">
        <v>4370</v>
      </c>
      <c r="I14273" s="265" t="s">
        <v>126</v>
      </c>
      <c r="J14273" s="266">
        <v>26993.72</v>
      </c>
      <c r="K14273" s="83" t="str">
        <f>IFERROR(IFERROR(VLOOKUP(I14273,'DE-PARA'!B:D,3,0),VLOOKUP(I14273,'DE-PARA'!C:D,2,0)),"NÃO ENCONTRADO")</f>
        <v>TEV – Transferências Entre Contas (Entradas)</v>
      </c>
      <c r="L14273" s="50" t="str">
        <f>VLOOKUP(K14273,'Base -Receita-Despesa'!$B:$AS,1,FALSE)</f>
        <v>TEV – Transferências Entre Contas (Entradas)</v>
      </c>
    </row>
    <row r="14274" spans="1:12" x14ac:dyDescent="0.3">
      <c r="A14274" s="82" t="str">
        <f t="shared" si="446"/>
        <v>2019</v>
      </c>
      <c r="B14274" s="260" t="s">
        <v>2228</v>
      </c>
      <c r="C14274" s="261" t="s">
        <v>138</v>
      </c>
      <c r="D14274" s="74" t="str">
        <f t="shared" si="445"/>
        <v>jul/2019</v>
      </c>
      <c r="E14274" s="264">
        <v>43651</v>
      </c>
      <c r="F14274" s="260" t="s">
        <v>4618</v>
      </c>
      <c r="G14274" s="260" t="s">
        <v>2229</v>
      </c>
      <c r="H14274" s="265" t="s">
        <v>4525</v>
      </c>
      <c r="I14274" s="265" t="s">
        <v>141</v>
      </c>
      <c r="J14274" s="266">
        <v>-4366.57</v>
      </c>
      <c r="K14274" s="83" t="str">
        <f>IFERROR(IFERROR(VLOOKUP(I14274,'DE-PARA'!B:D,3,0),VLOOKUP(I14274,'DE-PARA'!C:D,2,0)),"NÃO ENCONTRADO")</f>
        <v>Pessoal</v>
      </c>
      <c r="L14274" s="50" t="str">
        <f>VLOOKUP(K14274,'Base -Receita-Despesa'!$B:$AS,1,FALSE)</f>
        <v>Pessoal</v>
      </c>
    </row>
    <row r="14275" spans="1:12" x14ac:dyDescent="0.3">
      <c r="A14275" s="82" t="str">
        <f t="shared" si="446"/>
        <v>2019</v>
      </c>
      <c r="B14275" s="260" t="s">
        <v>2228</v>
      </c>
      <c r="C14275" s="261" t="s">
        <v>138</v>
      </c>
      <c r="D14275" s="74" t="str">
        <f t="shared" si="445"/>
        <v>jul/2019</v>
      </c>
      <c r="E14275" s="264">
        <v>43651</v>
      </c>
      <c r="F14275" s="260" t="s">
        <v>4405</v>
      </c>
      <c r="G14275" s="260" t="s">
        <v>2229</v>
      </c>
      <c r="H14275" s="265" t="s">
        <v>4406</v>
      </c>
      <c r="I14275" s="265" t="s">
        <v>846</v>
      </c>
      <c r="J14275" s="265">
        <v>-769.01</v>
      </c>
      <c r="K14275" s="83" t="str">
        <f>IFERROR(IFERROR(VLOOKUP(I14275,'DE-PARA'!B:D,3,0),VLOOKUP(I14275,'DE-PARA'!C:D,2,0)),"NÃO ENCONTRADO")</f>
        <v>Pessoal</v>
      </c>
      <c r="L14275" s="50" t="str">
        <f>VLOOKUP(K14275,'Base -Receita-Despesa'!$B:$AS,1,FALSE)</f>
        <v>Pessoal</v>
      </c>
    </row>
    <row r="14276" spans="1:12" x14ac:dyDescent="0.3">
      <c r="A14276" s="82" t="str">
        <f t="shared" si="446"/>
        <v>2019</v>
      </c>
      <c r="B14276" s="260" t="s">
        <v>2228</v>
      </c>
      <c r="C14276" s="261" t="s">
        <v>138</v>
      </c>
      <c r="D14276" s="74" t="str">
        <f t="shared" ref="D14276:D14339" si="447">TEXT(E14276,"mmm/aaaa")</f>
        <v>jul/2019</v>
      </c>
      <c r="E14276" s="264">
        <v>43651</v>
      </c>
      <c r="F14276" s="260" t="s">
        <v>4517</v>
      </c>
      <c r="G14276" s="260" t="s">
        <v>2229</v>
      </c>
      <c r="H14276" s="265" t="s">
        <v>2958</v>
      </c>
      <c r="I14276" s="265" t="s">
        <v>2209</v>
      </c>
      <c r="J14276" s="265">
        <v>-87.5</v>
      </c>
      <c r="K14276" s="83" t="str">
        <f>IFERROR(IFERROR(VLOOKUP(I14276,'DE-PARA'!B:D,3,0),VLOOKUP(I14276,'DE-PARA'!C:D,2,0)),"NÃO ENCONTRADO")</f>
        <v>Despesas com Viagens</v>
      </c>
      <c r="L14276" s="50" t="str">
        <f>VLOOKUP(K14276,'Base -Receita-Despesa'!$B:$AS,1,FALSE)</f>
        <v>Despesas com Viagens</v>
      </c>
    </row>
    <row r="14277" spans="1:12" x14ac:dyDescent="0.3">
      <c r="A14277" s="82" t="str">
        <f t="shared" si="446"/>
        <v>2019</v>
      </c>
      <c r="B14277" s="260" t="s">
        <v>2228</v>
      </c>
      <c r="C14277" s="261" t="s">
        <v>138</v>
      </c>
      <c r="D14277" s="74" t="str">
        <f t="shared" si="447"/>
        <v>jul/2019</v>
      </c>
      <c r="E14277" s="264">
        <v>43651</v>
      </c>
      <c r="F14277" s="260" t="s">
        <v>4619</v>
      </c>
      <c r="G14277" s="260" t="s">
        <v>2229</v>
      </c>
      <c r="H14277" s="265" t="s">
        <v>4371</v>
      </c>
      <c r="I14277" s="265" t="s">
        <v>2170</v>
      </c>
      <c r="J14277" s="266">
        <v>-67239.77</v>
      </c>
      <c r="K14277" s="83" t="str">
        <f>IFERROR(IFERROR(VLOOKUP(I14277,'DE-PARA'!B:D,3,0),VLOOKUP(I14277,'DE-PARA'!C:D,2,0)),"NÃO ENCONTRADO")</f>
        <v>Reembolso de Rateios(-)</v>
      </c>
      <c r="L14277" s="50" t="str">
        <f>VLOOKUP(K14277,'Base -Receita-Despesa'!$B:$AS,1,FALSE)</f>
        <v>Reembolso de Rateios(-)</v>
      </c>
    </row>
    <row r="14278" spans="1:12" x14ac:dyDescent="0.3">
      <c r="A14278" s="82" t="str">
        <f t="shared" si="446"/>
        <v>2019</v>
      </c>
      <c r="B14278" s="260" t="s">
        <v>2228</v>
      </c>
      <c r="C14278" s="261" t="s">
        <v>138</v>
      </c>
      <c r="D14278" s="74" t="str">
        <f t="shared" si="447"/>
        <v>jul/2019</v>
      </c>
      <c r="E14278" s="264">
        <v>43651</v>
      </c>
      <c r="F14278" s="260">
        <v>17674</v>
      </c>
      <c r="G14278" s="260" t="s">
        <v>2229</v>
      </c>
      <c r="H14278" s="265" t="s">
        <v>2340</v>
      </c>
      <c r="I14278" s="265" t="s">
        <v>618</v>
      </c>
      <c r="J14278" s="266">
        <v>-26468.63</v>
      </c>
      <c r="K14278" s="83" t="str">
        <f>IFERROR(IFERROR(VLOOKUP(I14278,'DE-PARA'!B:D,3,0),VLOOKUP(I14278,'DE-PARA'!C:D,2,0)),"NÃO ENCONTRADO")</f>
        <v>Serviços</v>
      </c>
      <c r="L14278" s="50" t="str">
        <f>VLOOKUP(K14278,'Base -Receita-Despesa'!$B:$AS,1,FALSE)</f>
        <v>Serviços</v>
      </c>
    </row>
    <row r="14279" spans="1:12" x14ac:dyDescent="0.3">
      <c r="A14279" s="82" t="str">
        <f t="shared" si="446"/>
        <v>2019</v>
      </c>
      <c r="B14279" s="260" t="s">
        <v>2228</v>
      </c>
      <c r="C14279" s="261" t="s">
        <v>138</v>
      </c>
      <c r="D14279" s="74" t="str">
        <f t="shared" si="447"/>
        <v>jul/2019</v>
      </c>
      <c r="E14279" s="264">
        <v>43651</v>
      </c>
      <c r="F14279" s="260" t="s">
        <v>4620</v>
      </c>
      <c r="G14279" s="260" t="s">
        <v>2229</v>
      </c>
      <c r="H14279" s="265" t="s">
        <v>4621</v>
      </c>
      <c r="I14279" s="265" t="s">
        <v>128</v>
      </c>
      <c r="J14279" s="266">
        <v>-30509.45</v>
      </c>
      <c r="K14279" s="83" t="str">
        <f>IFERROR(IFERROR(VLOOKUP(I14279,'DE-PARA'!B:D,3,0),VLOOKUP(I14279,'DE-PARA'!C:D,2,0)),"NÃO ENCONTRADO")</f>
        <v>Encargos sobre Folha de Pagamento</v>
      </c>
      <c r="L14279" s="50" t="str">
        <f>VLOOKUP(K14279,'Base -Receita-Despesa'!$B:$AS,1,FALSE)</f>
        <v>Encargos sobre Folha de Pagamento</v>
      </c>
    </row>
    <row r="14280" spans="1:12" x14ac:dyDescent="0.3">
      <c r="A14280" s="82" t="str">
        <f t="shared" si="446"/>
        <v>2019</v>
      </c>
      <c r="B14280" s="260" t="s">
        <v>2228</v>
      </c>
      <c r="C14280" s="261" t="s">
        <v>138</v>
      </c>
      <c r="D14280" s="74" t="str">
        <f t="shared" si="447"/>
        <v>jul/2019</v>
      </c>
      <c r="E14280" s="264">
        <v>43651</v>
      </c>
      <c r="F14280" s="260">
        <v>8</v>
      </c>
      <c r="G14280" s="260" t="s">
        <v>2229</v>
      </c>
      <c r="H14280" s="265" t="s">
        <v>4379</v>
      </c>
      <c r="I14280" s="265" t="s">
        <v>2177</v>
      </c>
      <c r="J14280" s="266">
        <v>-18000</v>
      </c>
      <c r="K14280" s="83" t="str">
        <f>IFERROR(IFERROR(VLOOKUP(I14280,'DE-PARA'!B:D,3,0),VLOOKUP(I14280,'DE-PARA'!C:D,2,0)),"NÃO ENCONTRADO")</f>
        <v>Pessoal</v>
      </c>
      <c r="L14280" s="50" t="str">
        <f>VLOOKUP(K14280,'Base -Receita-Despesa'!$B:$AS,1,FALSE)</f>
        <v>Pessoal</v>
      </c>
    </row>
    <row r="14281" spans="1:12" x14ac:dyDescent="0.3">
      <c r="A14281" s="82" t="str">
        <f t="shared" si="446"/>
        <v>2019</v>
      </c>
      <c r="B14281" s="260" t="s">
        <v>2228</v>
      </c>
      <c r="C14281" s="261" t="s">
        <v>138</v>
      </c>
      <c r="D14281" s="74" t="str">
        <f t="shared" si="447"/>
        <v>jul/2019</v>
      </c>
      <c r="E14281" s="264">
        <v>43651</v>
      </c>
      <c r="F14281" s="260" t="s">
        <v>4622</v>
      </c>
      <c r="G14281" s="260" t="s">
        <v>2229</v>
      </c>
      <c r="H14281" s="265" t="s">
        <v>4623</v>
      </c>
      <c r="I14281" s="265" t="s">
        <v>194</v>
      </c>
      <c r="J14281" s="266">
        <v>-3909.86</v>
      </c>
      <c r="K14281" s="83" t="str">
        <f>IFERROR(IFERROR(VLOOKUP(I14281,'DE-PARA'!B:D,3,0),VLOOKUP(I14281,'DE-PARA'!C:D,2,0)),"NÃO ENCONTRADO")</f>
        <v>Encargos sobre Folha de Pagamento</v>
      </c>
      <c r="L14281" s="50" t="str">
        <f>VLOOKUP(K14281,'Base -Receita-Despesa'!$B:$AS,1,FALSE)</f>
        <v>Encargos sobre Folha de Pagamento</v>
      </c>
    </row>
    <row r="14282" spans="1:12" x14ac:dyDescent="0.3">
      <c r="A14282" s="82" t="str">
        <f t="shared" si="446"/>
        <v>2019</v>
      </c>
      <c r="B14282" s="260" t="s">
        <v>2228</v>
      </c>
      <c r="C14282" s="261" t="s">
        <v>138</v>
      </c>
      <c r="D14282" s="74" t="str">
        <f t="shared" si="447"/>
        <v>jul/2019</v>
      </c>
      <c r="E14282" s="264">
        <v>43651</v>
      </c>
      <c r="F14282" s="260" t="s">
        <v>4622</v>
      </c>
      <c r="G14282" s="260" t="s">
        <v>2229</v>
      </c>
      <c r="H14282" s="265" t="s">
        <v>4623</v>
      </c>
      <c r="I14282" s="265" t="s">
        <v>562</v>
      </c>
      <c r="J14282" s="265">
        <v>-918.42</v>
      </c>
      <c r="K14282" s="83" t="str">
        <f>IFERROR(IFERROR(VLOOKUP(I14282,'DE-PARA'!B:D,3,0),VLOOKUP(I14282,'DE-PARA'!C:D,2,0)),"NÃO ENCONTRADO")</f>
        <v>Outras Saídas</v>
      </c>
      <c r="L14282" s="50" t="str">
        <f>VLOOKUP(K14282,'Base -Receita-Despesa'!$B:$AS,1,FALSE)</f>
        <v>Outras Saídas</v>
      </c>
    </row>
    <row r="14283" spans="1:12" x14ac:dyDescent="0.3">
      <c r="A14283" s="82" t="str">
        <f t="shared" si="446"/>
        <v>2019</v>
      </c>
      <c r="B14283" s="260" t="s">
        <v>2228</v>
      </c>
      <c r="C14283" s="261" t="s">
        <v>138</v>
      </c>
      <c r="D14283" s="74" t="str">
        <f t="shared" si="447"/>
        <v>jul/2019</v>
      </c>
      <c r="E14283" s="264">
        <v>43651</v>
      </c>
      <c r="F14283" s="260">
        <v>8825</v>
      </c>
      <c r="G14283" s="260" t="s">
        <v>2229</v>
      </c>
      <c r="H14283" s="265" t="s">
        <v>4432</v>
      </c>
      <c r="I14283" s="265" t="s">
        <v>2182</v>
      </c>
      <c r="J14283" s="266">
        <v>-1362.61</v>
      </c>
      <c r="K14283" s="83" t="str">
        <f>IFERROR(IFERROR(VLOOKUP(I14283,'DE-PARA'!B:D,3,0),VLOOKUP(I14283,'DE-PARA'!C:D,2,0)),"NÃO ENCONTRADO")</f>
        <v>Materiais</v>
      </c>
      <c r="L14283" s="50" t="str">
        <f>VLOOKUP(K14283,'Base -Receita-Despesa'!$B:$AS,1,FALSE)</f>
        <v>Materiais</v>
      </c>
    </row>
    <row r="14284" spans="1:12" x14ac:dyDescent="0.3">
      <c r="A14284" s="82" t="str">
        <f t="shared" si="446"/>
        <v>2019</v>
      </c>
      <c r="B14284" s="260" t="s">
        <v>2228</v>
      </c>
      <c r="C14284" s="261" t="s">
        <v>138</v>
      </c>
      <c r="D14284" s="74" t="str">
        <f t="shared" si="447"/>
        <v>jul/2019</v>
      </c>
      <c r="E14284" s="264">
        <v>43651</v>
      </c>
      <c r="F14284" s="260">
        <v>8825</v>
      </c>
      <c r="G14284" s="260" t="s">
        <v>2229</v>
      </c>
      <c r="H14284" s="265" t="s">
        <v>4432</v>
      </c>
      <c r="I14284" s="265" t="s">
        <v>562</v>
      </c>
      <c r="J14284" s="265">
        <v>-218.79</v>
      </c>
      <c r="K14284" s="83" t="str">
        <f>IFERROR(IFERROR(VLOOKUP(I14284,'DE-PARA'!B:D,3,0),VLOOKUP(I14284,'DE-PARA'!C:D,2,0)),"NÃO ENCONTRADO")</f>
        <v>Outras Saídas</v>
      </c>
      <c r="L14284" s="50" t="str">
        <f>VLOOKUP(K14284,'Base -Receita-Despesa'!$B:$AS,1,FALSE)</f>
        <v>Outras Saídas</v>
      </c>
    </row>
    <row r="14285" spans="1:12" x14ac:dyDescent="0.3">
      <c r="A14285" s="82" t="str">
        <f t="shared" si="446"/>
        <v>2019</v>
      </c>
      <c r="B14285" s="260" t="s">
        <v>2228</v>
      </c>
      <c r="C14285" s="261" t="s">
        <v>138</v>
      </c>
      <c r="D14285" s="74" t="str">
        <f t="shared" si="447"/>
        <v>jul/2019</v>
      </c>
      <c r="E14285" s="264">
        <v>43651</v>
      </c>
      <c r="F14285" s="260">
        <v>65</v>
      </c>
      <c r="G14285" s="260" t="s">
        <v>2229</v>
      </c>
      <c r="H14285" s="265" t="s">
        <v>4624</v>
      </c>
      <c r="I14285" s="265" t="s">
        <v>2176</v>
      </c>
      <c r="J14285" s="266">
        <v>-18679.900000000001</v>
      </c>
      <c r="K14285" s="83" t="str">
        <f>IFERROR(IFERROR(VLOOKUP(I14285,'DE-PARA'!B:D,3,0),VLOOKUP(I14285,'DE-PARA'!C:D,2,0)),"NÃO ENCONTRADO")</f>
        <v>Pessoal</v>
      </c>
      <c r="L14285" s="50" t="str">
        <f>VLOOKUP(K14285,'Base -Receita-Despesa'!$B:$AS,1,FALSE)</f>
        <v>Pessoal</v>
      </c>
    </row>
    <row r="14286" spans="1:12" x14ac:dyDescent="0.3">
      <c r="A14286" s="82" t="str">
        <f t="shared" si="446"/>
        <v>2019</v>
      </c>
      <c r="B14286" s="260" t="s">
        <v>2228</v>
      </c>
      <c r="C14286" s="261" t="s">
        <v>138</v>
      </c>
      <c r="D14286" s="74" t="str">
        <f t="shared" si="447"/>
        <v>jul/2019</v>
      </c>
      <c r="E14286" s="264">
        <v>43651</v>
      </c>
      <c r="F14286" s="260">
        <v>64</v>
      </c>
      <c r="G14286" s="260" t="s">
        <v>2229</v>
      </c>
      <c r="H14286" s="265" t="s">
        <v>4624</v>
      </c>
      <c r="I14286" s="265" t="s">
        <v>2176</v>
      </c>
      <c r="J14286" s="277">
        <v>-8987.08</v>
      </c>
      <c r="K14286" s="83" t="str">
        <f>IFERROR(IFERROR(VLOOKUP(I14286,'DE-PARA'!B:D,3,0),VLOOKUP(I14286,'DE-PARA'!C:D,2,0)),"NÃO ENCONTRADO")</f>
        <v>Pessoal</v>
      </c>
      <c r="L14286" s="50" t="str">
        <f>VLOOKUP(K14286,'Base -Receita-Despesa'!$B:$AS,1,FALSE)</f>
        <v>Pessoal</v>
      </c>
    </row>
    <row r="14287" spans="1:12" x14ac:dyDescent="0.3">
      <c r="A14287" s="82" t="str">
        <f t="shared" si="446"/>
        <v>2019</v>
      </c>
      <c r="B14287" s="260" t="s">
        <v>2228</v>
      </c>
      <c r="C14287" s="261" t="s">
        <v>138</v>
      </c>
      <c r="D14287" s="74" t="str">
        <f t="shared" si="447"/>
        <v>jul/2019</v>
      </c>
      <c r="E14287" s="264">
        <v>43651</v>
      </c>
      <c r="F14287" s="260">
        <v>62</v>
      </c>
      <c r="G14287" s="260" t="s">
        <v>2229</v>
      </c>
      <c r="H14287" s="265" t="s">
        <v>4624</v>
      </c>
      <c r="I14287" s="265" t="s">
        <v>2176</v>
      </c>
      <c r="J14287" s="266">
        <v>-448145.78</v>
      </c>
      <c r="K14287" s="83" t="str">
        <f>IFERROR(IFERROR(VLOOKUP(I14287,'DE-PARA'!B:D,3,0),VLOOKUP(I14287,'DE-PARA'!C:D,2,0)),"NÃO ENCONTRADO")</f>
        <v>Pessoal</v>
      </c>
      <c r="L14287" s="50" t="str">
        <f>VLOOKUP(K14287,'Base -Receita-Despesa'!$B:$AS,1,FALSE)</f>
        <v>Pessoal</v>
      </c>
    </row>
    <row r="14288" spans="1:12" x14ac:dyDescent="0.3">
      <c r="A14288" s="82" t="str">
        <f t="shared" si="446"/>
        <v>2019</v>
      </c>
      <c r="B14288" s="260" t="s">
        <v>2228</v>
      </c>
      <c r="C14288" s="261" t="s">
        <v>138</v>
      </c>
      <c r="D14288" s="74" t="str">
        <f t="shared" si="447"/>
        <v>jul/2019</v>
      </c>
      <c r="E14288" s="264">
        <v>43651</v>
      </c>
      <c r="F14288" s="260">
        <v>63</v>
      </c>
      <c r="G14288" s="260" t="s">
        <v>2229</v>
      </c>
      <c r="H14288" s="265" t="s">
        <v>3189</v>
      </c>
      <c r="I14288" s="265" t="s">
        <v>2176</v>
      </c>
      <c r="J14288" s="266">
        <v>-36000</v>
      </c>
      <c r="K14288" s="83" t="str">
        <f>IFERROR(IFERROR(VLOOKUP(I14288,'DE-PARA'!B:D,3,0),VLOOKUP(I14288,'DE-PARA'!C:D,2,0)),"NÃO ENCONTRADO")</f>
        <v>Pessoal</v>
      </c>
      <c r="L14288" s="50" t="str">
        <f>VLOOKUP(K14288,'Base -Receita-Despesa'!$B:$AS,1,FALSE)</f>
        <v>Pessoal</v>
      </c>
    </row>
    <row r="14289" spans="1:12" x14ac:dyDescent="0.3">
      <c r="A14289" s="82" t="str">
        <f t="shared" si="446"/>
        <v>2019</v>
      </c>
      <c r="B14289" s="260" t="s">
        <v>2228</v>
      </c>
      <c r="C14289" s="261" t="s">
        <v>138</v>
      </c>
      <c r="D14289" s="74" t="str">
        <f t="shared" si="447"/>
        <v>jul/2019</v>
      </c>
      <c r="E14289" s="264">
        <v>43651</v>
      </c>
      <c r="F14289" s="260" t="s">
        <v>4618</v>
      </c>
      <c r="G14289" s="260" t="s">
        <v>2229</v>
      </c>
      <c r="H14289" s="265" t="s">
        <v>3280</v>
      </c>
      <c r="I14289" s="265" t="s">
        <v>141</v>
      </c>
      <c r="J14289" s="266">
        <v>-1504.76</v>
      </c>
      <c r="K14289" s="83" t="str">
        <f>IFERROR(IFERROR(VLOOKUP(I14289,'DE-PARA'!B:D,3,0),VLOOKUP(I14289,'DE-PARA'!C:D,2,0)),"NÃO ENCONTRADO")</f>
        <v>Pessoal</v>
      </c>
      <c r="L14289" s="50" t="str">
        <f>VLOOKUP(K14289,'Base -Receita-Despesa'!$B:$AS,1,FALSE)</f>
        <v>Pessoal</v>
      </c>
    </row>
    <row r="14290" spans="1:12" x14ac:dyDescent="0.3">
      <c r="A14290" s="82" t="str">
        <f t="shared" si="446"/>
        <v>2019</v>
      </c>
      <c r="B14290" s="260" t="s">
        <v>2228</v>
      </c>
      <c r="C14290" s="261" t="s">
        <v>138</v>
      </c>
      <c r="D14290" s="74" t="str">
        <f t="shared" si="447"/>
        <v>jul/2019</v>
      </c>
      <c r="E14290" s="264">
        <v>43651</v>
      </c>
      <c r="F14290" s="260" t="s">
        <v>1070</v>
      </c>
      <c r="G14290" s="260" t="s">
        <v>2229</v>
      </c>
      <c r="H14290" s="265" t="s">
        <v>1071</v>
      </c>
      <c r="I14290" s="265" t="s">
        <v>2237</v>
      </c>
      <c r="J14290" s="266">
        <v>674173.83</v>
      </c>
      <c r="K14290" s="83" t="str">
        <f>IFERROR(IFERROR(VLOOKUP(I14290,'DE-PARA'!B:D,3,0),VLOOKUP(I14290,'DE-PARA'!C:D,2,0)),"NÃO ENCONTRADO")</f>
        <v>Entrada Conta Aplicação (+)</v>
      </c>
      <c r="L14290" s="50" t="str">
        <f>VLOOKUP(K14290,'Base -Receita-Despesa'!$B:$AS,1,FALSE)</f>
        <v>ENTRADA CONTA APLICAÇÃO (+)</v>
      </c>
    </row>
    <row r="14291" spans="1:12" x14ac:dyDescent="0.3">
      <c r="A14291" s="82" t="str">
        <f t="shared" si="446"/>
        <v>2019</v>
      </c>
      <c r="B14291" s="260" t="s">
        <v>2228</v>
      </c>
      <c r="C14291" s="261" t="s">
        <v>138</v>
      </c>
      <c r="D14291" s="74" t="str">
        <f t="shared" si="447"/>
        <v>jul/2019</v>
      </c>
      <c r="E14291" s="264">
        <v>43651</v>
      </c>
      <c r="F14291" s="260" t="s">
        <v>1261</v>
      </c>
      <c r="G14291" s="260" t="s">
        <v>2229</v>
      </c>
      <c r="H14291" s="265" t="s">
        <v>2250</v>
      </c>
      <c r="I14291" s="265" t="s">
        <v>135</v>
      </c>
      <c r="J14291" s="265">
        <v>-9.5</v>
      </c>
      <c r="K14291" s="83" t="str">
        <f>IFERROR(IFERROR(VLOOKUP(I14291,'DE-PARA'!B:D,3,0),VLOOKUP(I14291,'DE-PARA'!C:D,2,0)),"NÃO ENCONTRADO")</f>
        <v>Outras Saídas</v>
      </c>
      <c r="L14291" s="50" t="str">
        <f>VLOOKUP(K14291,'Base -Receita-Despesa'!$B:$AS,1,FALSE)</f>
        <v>Outras Saídas</v>
      </c>
    </row>
    <row r="14292" spans="1:12" x14ac:dyDescent="0.3">
      <c r="A14292" s="82" t="str">
        <f t="shared" si="446"/>
        <v>2019</v>
      </c>
      <c r="B14292" s="260" t="s">
        <v>2228</v>
      </c>
      <c r="C14292" s="261" t="s">
        <v>138</v>
      </c>
      <c r="D14292" s="74" t="str">
        <f t="shared" si="447"/>
        <v>jul/2019</v>
      </c>
      <c r="E14292" s="264">
        <v>43651</v>
      </c>
      <c r="F14292" s="260" t="s">
        <v>1261</v>
      </c>
      <c r="G14292" s="260" t="s">
        <v>2229</v>
      </c>
      <c r="H14292" s="265" t="s">
        <v>2250</v>
      </c>
      <c r="I14292" s="265" t="s">
        <v>135</v>
      </c>
      <c r="J14292" s="265">
        <v>-9.5</v>
      </c>
      <c r="K14292" s="83" t="str">
        <f>IFERROR(IFERROR(VLOOKUP(I14292,'DE-PARA'!B:D,3,0),VLOOKUP(I14292,'DE-PARA'!C:D,2,0)),"NÃO ENCONTRADO")</f>
        <v>Outras Saídas</v>
      </c>
      <c r="L14292" s="50" t="str">
        <f>VLOOKUP(K14292,'Base -Receita-Despesa'!$B:$AS,1,FALSE)</f>
        <v>Outras Saídas</v>
      </c>
    </row>
    <row r="14293" spans="1:12" x14ac:dyDescent="0.3">
      <c r="A14293" s="82" t="str">
        <f t="shared" si="446"/>
        <v>2019</v>
      </c>
      <c r="B14293" s="260" t="s">
        <v>2228</v>
      </c>
      <c r="C14293" s="261" t="s">
        <v>138</v>
      </c>
      <c r="D14293" s="74" t="str">
        <f t="shared" si="447"/>
        <v>jul/2019</v>
      </c>
      <c r="E14293" s="264">
        <v>43651</v>
      </c>
      <c r="F14293" s="260" t="s">
        <v>1261</v>
      </c>
      <c r="G14293" s="260" t="s">
        <v>2229</v>
      </c>
      <c r="H14293" s="265" t="s">
        <v>2250</v>
      </c>
      <c r="I14293" s="265" t="s">
        <v>135</v>
      </c>
      <c r="J14293" s="265">
        <v>-9.5</v>
      </c>
      <c r="K14293" s="83" t="str">
        <f>IFERROR(IFERROR(VLOOKUP(I14293,'DE-PARA'!B:D,3,0),VLOOKUP(I14293,'DE-PARA'!C:D,2,0)),"NÃO ENCONTRADO")</f>
        <v>Outras Saídas</v>
      </c>
      <c r="L14293" s="50" t="str">
        <f>VLOOKUP(K14293,'Base -Receita-Despesa'!$B:$AS,1,FALSE)</f>
        <v>Outras Saídas</v>
      </c>
    </row>
    <row r="14294" spans="1:12" x14ac:dyDescent="0.3">
      <c r="A14294" s="82" t="str">
        <f t="shared" si="446"/>
        <v>2019</v>
      </c>
      <c r="B14294" s="260" t="s">
        <v>2228</v>
      </c>
      <c r="C14294" s="261" t="s">
        <v>138</v>
      </c>
      <c r="D14294" s="74" t="str">
        <f t="shared" si="447"/>
        <v>jul/2019</v>
      </c>
      <c r="E14294" s="264">
        <v>43651</v>
      </c>
      <c r="F14294" s="260" t="s">
        <v>1261</v>
      </c>
      <c r="G14294" s="260" t="s">
        <v>2229</v>
      </c>
      <c r="H14294" s="265" t="s">
        <v>2250</v>
      </c>
      <c r="I14294" s="265" t="s">
        <v>135</v>
      </c>
      <c r="J14294" s="265">
        <v>-9.5</v>
      </c>
      <c r="K14294" s="83" t="str">
        <f>IFERROR(IFERROR(VLOOKUP(I14294,'DE-PARA'!B:D,3,0),VLOOKUP(I14294,'DE-PARA'!C:D,2,0)),"NÃO ENCONTRADO")</f>
        <v>Outras Saídas</v>
      </c>
      <c r="L14294" s="50" t="str">
        <f>VLOOKUP(K14294,'Base -Receita-Despesa'!$B:$AS,1,FALSE)</f>
        <v>Outras Saídas</v>
      </c>
    </row>
    <row r="14295" spans="1:12" x14ac:dyDescent="0.3">
      <c r="A14295" s="82" t="str">
        <f t="shared" si="446"/>
        <v>2019</v>
      </c>
      <c r="B14295" s="260" t="s">
        <v>2228</v>
      </c>
      <c r="C14295" s="261" t="s">
        <v>138</v>
      </c>
      <c r="D14295" s="74" t="str">
        <f t="shared" si="447"/>
        <v>jul/2019</v>
      </c>
      <c r="E14295" s="264">
        <v>43651</v>
      </c>
      <c r="F14295" s="260" t="s">
        <v>1261</v>
      </c>
      <c r="G14295" s="260" t="s">
        <v>2229</v>
      </c>
      <c r="H14295" s="265" t="s">
        <v>2250</v>
      </c>
      <c r="I14295" s="265" t="s">
        <v>135</v>
      </c>
      <c r="J14295" s="265">
        <v>-9.5</v>
      </c>
      <c r="K14295" s="83" t="str">
        <f>IFERROR(IFERROR(VLOOKUP(I14295,'DE-PARA'!B:D,3,0),VLOOKUP(I14295,'DE-PARA'!C:D,2,0)),"NÃO ENCONTRADO")</f>
        <v>Outras Saídas</v>
      </c>
      <c r="L14295" s="50" t="str">
        <f>VLOOKUP(K14295,'Base -Receita-Despesa'!$B:$AS,1,FALSE)</f>
        <v>Outras Saídas</v>
      </c>
    </row>
    <row r="14296" spans="1:12" x14ac:dyDescent="0.3">
      <c r="A14296" s="82" t="str">
        <f t="shared" si="446"/>
        <v>2019</v>
      </c>
      <c r="B14296" s="260" t="s">
        <v>2228</v>
      </c>
      <c r="C14296" s="261" t="s">
        <v>138</v>
      </c>
      <c r="D14296" s="74" t="str">
        <f t="shared" si="447"/>
        <v>jul/2019</v>
      </c>
      <c r="E14296" s="264">
        <v>43651</v>
      </c>
      <c r="F14296" s="260" t="s">
        <v>1261</v>
      </c>
      <c r="G14296" s="260" t="s">
        <v>2229</v>
      </c>
      <c r="H14296" s="265" t="s">
        <v>2250</v>
      </c>
      <c r="I14296" s="265" t="s">
        <v>135</v>
      </c>
      <c r="J14296" s="265">
        <v>-9.5</v>
      </c>
      <c r="K14296" s="83" t="str">
        <f>IFERROR(IFERROR(VLOOKUP(I14296,'DE-PARA'!B:D,3,0),VLOOKUP(I14296,'DE-PARA'!C:D,2,0)),"NÃO ENCONTRADO")</f>
        <v>Outras Saídas</v>
      </c>
      <c r="L14296" s="50" t="str">
        <f>VLOOKUP(K14296,'Base -Receita-Despesa'!$B:$AS,1,FALSE)</f>
        <v>Outras Saídas</v>
      </c>
    </row>
    <row r="14297" spans="1:12" x14ac:dyDescent="0.3">
      <c r="A14297" s="82" t="str">
        <f t="shared" si="446"/>
        <v>2019</v>
      </c>
      <c r="B14297" s="260" t="s">
        <v>2228</v>
      </c>
      <c r="C14297" s="261" t="s">
        <v>138</v>
      </c>
      <c r="D14297" s="74" t="str">
        <f t="shared" si="447"/>
        <v>jul/2019</v>
      </c>
      <c r="E14297" s="264">
        <v>43651</v>
      </c>
      <c r="F14297" s="260" t="s">
        <v>1261</v>
      </c>
      <c r="G14297" s="260" t="s">
        <v>2229</v>
      </c>
      <c r="H14297" s="265" t="s">
        <v>2250</v>
      </c>
      <c r="I14297" s="265" t="s">
        <v>135</v>
      </c>
      <c r="J14297" s="265">
        <v>-9.5</v>
      </c>
      <c r="K14297" s="83" t="str">
        <f>IFERROR(IFERROR(VLOOKUP(I14297,'DE-PARA'!B:D,3,0),VLOOKUP(I14297,'DE-PARA'!C:D,2,0)),"NÃO ENCONTRADO")</f>
        <v>Outras Saídas</v>
      </c>
      <c r="L14297" s="50" t="str">
        <f>VLOOKUP(K14297,'Base -Receita-Despesa'!$B:$AS,1,FALSE)</f>
        <v>Outras Saídas</v>
      </c>
    </row>
    <row r="14298" spans="1:12" x14ac:dyDescent="0.3">
      <c r="A14298" s="82" t="str">
        <f t="shared" si="446"/>
        <v>2019</v>
      </c>
      <c r="B14298" s="260" t="s">
        <v>2228</v>
      </c>
      <c r="C14298" s="261" t="s">
        <v>138</v>
      </c>
      <c r="D14298" s="74" t="str">
        <f t="shared" si="447"/>
        <v>jul/2019</v>
      </c>
      <c r="E14298" s="264">
        <v>43651</v>
      </c>
      <c r="F14298" s="260" t="s">
        <v>1261</v>
      </c>
      <c r="G14298" s="260" t="s">
        <v>2229</v>
      </c>
      <c r="H14298" s="265" t="s">
        <v>2250</v>
      </c>
      <c r="I14298" s="265" t="s">
        <v>135</v>
      </c>
      <c r="J14298" s="265">
        <v>-9.5</v>
      </c>
      <c r="K14298" s="83" t="str">
        <f>IFERROR(IFERROR(VLOOKUP(I14298,'DE-PARA'!B:D,3,0),VLOOKUP(I14298,'DE-PARA'!C:D,2,0)),"NÃO ENCONTRADO")</f>
        <v>Outras Saídas</v>
      </c>
      <c r="L14298" s="50" t="str">
        <f>VLOOKUP(K14298,'Base -Receita-Despesa'!$B:$AS,1,FALSE)</f>
        <v>Outras Saídas</v>
      </c>
    </row>
    <row r="14299" spans="1:12" x14ac:dyDescent="0.3">
      <c r="A14299" s="82" t="str">
        <f t="shared" si="446"/>
        <v>2019</v>
      </c>
      <c r="B14299" s="260" t="s">
        <v>2228</v>
      </c>
      <c r="C14299" s="261" t="s">
        <v>138</v>
      </c>
      <c r="D14299" s="74" t="str">
        <f t="shared" si="447"/>
        <v>jul/2019</v>
      </c>
      <c r="E14299" s="264">
        <v>43651</v>
      </c>
      <c r="F14299" s="260" t="s">
        <v>1261</v>
      </c>
      <c r="G14299" s="260" t="s">
        <v>2229</v>
      </c>
      <c r="H14299" s="265" t="s">
        <v>2250</v>
      </c>
      <c r="I14299" s="265" t="s">
        <v>135</v>
      </c>
      <c r="J14299" s="265">
        <v>-9.5</v>
      </c>
      <c r="K14299" s="83" t="str">
        <f>IFERROR(IFERROR(VLOOKUP(I14299,'DE-PARA'!B:D,3,0),VLOOKUP(I14299,'DE-PARA'!C:D,2,0)),"NÃO ENCONTRADO")</f>
        <v>Outras Saídas</v>
      </c>
      <c r="L14299" s="50" t="str">
        <f>VLOOKUP(K14299,'Base -Receita-Despesa'!$B:$AS,1,FALSE)</f>
        <v>Outras Saídas</v>
      </c>
    </row>
    <row r="14300" spans="1:12" x14ac:dyDescent="0.3">
      <c r="A14300" s="82" t="str">
        <f t="shared" si="446"/>
        <v>2019</v>
      </c>
      <c r="B14300" s="260" t="s">
        <v>2228</v>
      </c>
      <c r="C14300" s="261" t="s">
        <v>138</v>
      </c>
      <c r="D14300" s="74" t="str">
        <f t="shared" si="447"/>
        <v>jul/2019</v>
      </c>
      <c r="E14300" s="264">
        <v>43651</v>
      </c>
      <c r="F14300" s="260">
        <v>2359104</v>
      </c>
      <c r="G14300" s="260" t="s">
        <v>2229</v>
      </c>
      <c r="H14300" s="265" t="s">
        <v>2392</v>
      </c>
      <c r="I14300" s="265" t="s">
        <v>145</v>
      </c>
      <c r="J14300" s="266">
        <v>-6920.2</v>
      </c>
      <c r="K14300" s="83" t="str">
        <f>IFERROR(IFERROR(VLOOKUP(I14300,'DE-PARA'!B:D,3,0),VLOOKUP(I14300,'DE-PARA'!C:D,2,0)),"NÃO ENCONTRADO")</f>
        <v>Serviços</v>
      </c>
      <c r="L14300" s="50" t="str">
        <f>VLOOKUP(K14300,'Base -Receita-Despesa'!$B:$AS,1,FALSE)</f>
        <v>Serviços</v>
      </c>
    </row>
    <row r="14301" spans="1:12" x14ac:dyDescent="0.3">
      <c r="A14301" s="82" t="str">
        <f t="shared" si="446"/>
        <v>2019</v>
      </c>
      <c r="B14301" s="260" t="s">
        <v>2228</v>
      </c>
      <c r="C14301" s="261" t="s">
        <v>138</v>
      </c>
      <c r="D14301" s="74" t="str">
        <f t="shared" si="447"/>
        <v>jul/2019</v>
      </c>
      <c r="E14301" s="264">
        <v>43654</v>
      </c>
      <c r="F14301" s="260" t="s">
        <v>1261</v>
      </c>
      <c r="G14301" s="260" t="s">
        <v>2229</v>
      </c>
      <c r="H14301" s="265" t="s">
        <v>262</v>
      </c>
      <c r="I14301" s="265" t="s">
        <v>135</v>
      </c>
      <c r="J14301" s="265">
        <v>-105.78</v>
      </c>
      <c r="K14301" s="83" t="str">
        <f>IFERROR(IFERROR(VLOOKUP(I14301,'DE-PARA'!B:D,3,0),VLOOKUP(I14301,'DE-PARA'!C:D,2,0)),"NÃO ENCONTRADO")</f>
        <v>Outras Saídas</v>
      </c>
      <c r="L14301" s="50" t="str">
        <f>VLOOKUP(K14301,'Base -Receita-Despesa'!$B:$AS,1,FALSE)</f>
        <v>Outras Saídas</v>
      </c>
    </row>
    <row r="14302" spans="1:12" x14ac:dyDescent="0.3">
      <c r="A14302" s="82" t="str">
        <f t="shared" si="446"/>
        <v>2019</v>
      </c>
      <c r="B14302" s="260" t="s">
        <v>2228</v>
      </c>
      <c r="C14302" s="261" t="s">
        <v>138</v>
      </c>
      <c r="D14302" s="74" t="str">
        <f t="shared" si="447"/>
        <v>jul/2019</v>
      </c>
      <c r="E14302" s="264">
        <v>43654</v>
      </c>
      <c r="F14302" s="260">
        <v>42800</v>
      </c>
      <c r="G14302" s="260" t="s">
        <v>2229</v>
      </c>
      <c r="H14302" s="265" t="s">
        <v>3287</v>
      </c>
      <c r="I14302" s="265" t="s">
        <v>2182</v>
      </c>
      <c r="J14302" s="265">
        <v>-787.5</v>
      </c>
      <c r="K14302" s="83" t="str">
        <f>IFERROR(IFERROR(VLOOKUP(I14302,'DE-PARA'!B:D,3,0),VLOOKUP(I14302,'DE-PARA'!C:D,2,0)),"NÃO ENCONTRADO")</f>
        <v>Materiais</v>
      </c>
      <c r="L14302" s="50" t="str">
        <f>VLOOKUP(K14302,'Base -Receita-Despesa'!$B:$AS,1,FALSE)</f>
        <v>Materiais</v>
      </c>
    </row>
    <row r="14303" spans="1:12" x14ac:dyDescent="0.3">
      <c r="A14303" s="82" t="str">
        <f t="shared" si="446"/>
        <v>2019</v>
      </c>
      <c r="B14303" s="260" t="s">
        <v>2228</v>
      </c>
      <c r="C14303" s="261" t="s">
        <v>138</v>
      </c>
      <c r="D14303" s="74" t="str">
        <f t="shared" si="447"/>
        <v>jul/2019</v>
      </c>
      <c r="E14303" s="264">
        <v>43654</v>
      </c>
      <c r="F14303" s="260">
        <v>3224</v>
      </c>
      <c r="G14303" s="260" t="s">
        <v>2229</v>
      </c>
      <c r="H14303" s="265" t="s">
        <v>4535</v>
      </c>
      <c r="I14303" s="265" t="s">
        <v>2182</v>
      </c>
      <c r="J14303" s="266">
        <v>-1216</v>
      </c>
      <c r="K14303" s="83" t="str">
        <f>IFERROR(IFERROR(VLOOKUP(I14303,'DE-PARA'!B:D,3,0),VLOOKUP(I14303,'DE-PARA'!C:D,2,0)),"NÃO ENCONTRADO")</f>
        <v>Materiais</v>
      </c>
      <c r="L14303" s="50" t="str">
        <f>VLOOKUP(K14303,'Base -Receita-Despesa'!$B:$AS,1,FALSE)</f>
        <v>Materiais</v>
      </c>
    </row>
    <row r="14304" spans="1:12" x14ac:dyDescent="0.3">
      <c r="A14304" s="82" t="str">
        <f t="shared" si="446"/>
        <v>2019</v>
      </c>
      <c r="B14304" s="260" t="s">
        <v>2228</v>
      </c>
      <c r="C14304" s="261" t="s">
        <v>138</v>
      </c>
      <c r="D14304" s="74" t="str">
        <f t="shared" si="447"/>
        <v>jul/2019</v>
      </c>
      <c r="E14304" s="264">
        <v>43654</v>
      </c>
      <c r="F14304" s="260">
        <v>3935</v>
      </c>
      <c r="G14304" s="260" t="s">
        <v>2229</v>
      </c>
      <c r="H14304" s="265" t="s">
        <v>4441</v>
      </c>
      <c r="I14304" s="265" t="s">
        <v>2182</v>
      </c>
      <c r="J14304" s="265">
        <v>-102</v>
      </c>
      <c r="K14304" s="83" t="str">
        <f>IFERROR(IFERROR(VLOOKUP(I14304,'DE-PARA'!B:D,3,0),VLOOKUP(I14304,'DE-PARA'!C:D,2,0)),"NÃO ENCONTRADO")</f>
        <v>Materiais</v>
      </c>
      <c r="L14304" s="50" t="str">
        <f>VLOOKUP(K14304,'Base -Receita-Despesa'!$B:$AS,1,FALSE)</f>
        <v>Materiais</v>
      </c>
    </row>
    <row r="14305" spans="1:12" x14ac:dyDescent="0.3">
      <c r="A14305" s="82" t="str">
        <f t="shared" si="446"/>
        <v>2019</v>
      </c>
      <c r="B14305" s="260" t="s">
        <v>2228</v>
      </c>
      <c r="C14305" s="261" t="s">
        <v>138</v>
      </c>
      <c r="D14305" s="74" t="str">
        <f t="shared" si="447"/>
        <v>jul/2019</v>
      </c>
      <c r="E14305" s="264">
        <v>43654</v>
      </c>
      <c r="F14305" s="260" t="s">
        <v>1070</v>
      </c>
      <c r="G14305" s="260" t="s">
        <v>2229</v>
      </c>
      <c r="H14305" s="265" t="s">
        <v>1071</v>
      </c>
      <c r="I14305" s="265" t="s">
        <v>2237</v>
      </c>
      <c r="J14305" s="266">
        <v>12249.28</v>
      </c>
      <c r="K14305" s="83" t="str">
        <f>IFERROR(IFERROR(VLOOKUP(I14305,'DE-PARA'!B:D,3,0),VLOOKUP(I14305,'DE-PARA'!C:D,2,0)),"NÃO ENCONTRADO")</f>
        <v>Entrada Conta Aplicação (+)</v>
      </c>
      <c r="L14305" s="50" t="str">
        <f>VLOOKUP(K14305,'Base -Receita-Despesa'!$B:$AS,1,FALSE)</f>
        <v>ENTRADA CONTA APLICAÇÃO (+)</v>
      </c>
    </row>
    <row r="14306" spans="1:12" x14ac:dyDescent="0.3">
      <c r="A14306" s="82" t="str">
        <f t="shared" si="446"/>
        <v>2019</v>
      </c>
      <c r="B14306" s="260" t="s">
        <v>2228</v>
      </c>
      <c r="C14306" s="261" t="s">
        <v>138</v>
      </c>
      <c r="D14306" s="74" t="str">
        <f t="shared" si="447"/>
        <v>jul/2019</v>
      </c>
      <c r="E14306" s="264">
        <v>43654</v>
      </c>
      <c r="F14306" s="260">
        <v>124</v>
      </c>
      <c r="G14306" s="260" t="s">
        <v>2229</v>
      </c>
      <c r="H14306" s="265" t="s">
        <v>3270</v>
      </c>
      <c r="I14306" s="265" t="s">
        <v>2177</v>
      </c>
      <c r="J14306" s="266">
        <v>-10000</v>
      </c>
      <c r="K14306" s="83" t="str">
        <f>IFERROR(IFERROR(VLOOKUP(I14306,'DE-PARA'!B:D,3,0),VLOOKUP(I14306,'DE-PARA'!C:D,2,0)),"NÃO ENCONTRADO")</f>
        <v>Pessoal</v>
      </c>
      <c r="L14306" s="50" t="str">
        <f>VLOOKUP(K14306,'Base -Receita-Despesa'!$B:$AS,1,FALSE)</f>
        <v>Pessoal</v>
      </c>
    </row>
    <row r="14307" spans="1:12" x14ac:dyDescent="0.3">
      <c r="A14307" s="82" t="str">
        <f t="shared" si="446"/>
        <v>2019</v>
      </c>
      <c r="B14307" s="260" t="s">
        <v>2228</v>
      </c>
      <c r="C14307" s="261" t="s">
        <v>138</v>
      </c>
      <c r="D14307" s="74" t="str">
        <f t="shared" si="447"/>
        <v>jul/2019</v>
      </c>
      <c r="E14307" s="264">
        <v>43654</v>
      </c>
      <c r="F14307" s="260" t="s">
        <v>1261</v>
      </c>
      <c r="G14307" s="260" t="s">
        <v>2229</v>
      </c>
      <c r="H14307" s="265" t="s">
        <v>2250</v>
      </c>
      <c r="I14307" s="265" t="s">
        <v>135</v>
      </c>
      <c r="J14307" s="265">
        <v>-9.5</v>
      </c>
      <c r="K14307" s="83" t="str">
        <f>IFERROR(IFERROR(VLOOKUP(I14307,'DE-PARA'!B:D,3,0),VLOOKUP(I14307,'DE-PARA'!C:D,2,0)),"NÃO ENCONTRADO")</f>
        <v>Outras Saídas</v>
      </c>
      <c r="L14307" s="50" t="str">
        <f>VLOOKUP(K14307,'Base -Receita-Despesa'!$B:$AS,1,FALSE)</f>
        <v>Outras Saídas</v>
      </c>
    </row>
    <row r="14308" spans="1:12" x14ac:dyDescent="0.3">
      <c r="A14308" s="82" t="str">
        <f t="shared" si="446"/>
        <v>2019</v>
      </c>
      <c r="B14308" s="260" t="s">
        <v>2228</v>
      </c>
      <c r="C14308" s="261" t="s">
        <v>138</v>
      </c>
      <c r="D14308" s="74" t="str">
        <f t="shared" si="447"/>
        <v>jul/2019</v>
      </c>
      <c r="E14308" s="264">
        <v>43654</v>
      </c>
      <c r="F14308" s="260" t="s">
        <v>1261</v>
      </c>
      <c r="G14308" s="260" t="s">
        <v>2229</v>
      </c>
      <c r="H14308" s="265" t="s">
        <v>2250</v>
      </c>
      <c r="I14308" s="265" t="s">
        <v>135</v>
      </c>
      <c r="J14308" s="265">
        <v>-9.5</v>
      </c>
      <c r="K14308" s="83" t="str">
        <f>IFERROR(IFERROR(VLOOKUP(I14308,'DE-PARA'!B:D,3,0),VLOOKUP(I14308,'DE-PARA'!C:D,2,0)),"NÃO ENCONTRADO")</f>
        <v>Outras Saídas</v>
      </c>
      <c r="L14308" s="50" t="str">
        <f>VLOOKUP(K14308,'Base -Receita-Despesa'!$B:$AS,1,FALSE)</f>
        <v>Outras Saídas</v>
      </c>
    </row>
    <row r="14309" spans="1:12" x14ac:dyDescent="0.3">
      <c r="A14309" s="82" t="str">
        <f t="shared" si="446"/>
        <v>2019</v>
      </c>
      <c r="B14309" s="260" t="s">
        <v>2228</v>
      </c>
      <c r="C14309" s="261" t="s">
        <v>138</v>
      </c>
      <c r="D14309" s="74" t="str">
        <f t="shared" si="447"/>
        <v>jul/2019</v>
      </c>
      <c r="E14309" s="264">
        <v>43654</v>
      </c>
      <c r="F14309" s="260" t="s">
        <v>1261</v>
      </c>
      <c r="G14309" s="260" t="s">
        <v>2229</v>
      </c>
      <c r="H14309" s="265" t="s">
        <v>2250</v>
      </c>
      <c r="I14309" s="265" t="s">
        <v>135</v>
      </c>
      <c r="J14309" s="265">
        <v>-9.5</v>
      </c>
      <c r="K14309" s="83" t="str">
        <f>IFERROR(IFERROR(VLOOKUP(I14309,'DE-PARA'!B:D,3,0),VLOOKUP(I14309,'DE-PARA'!C:D,2,0)),"NÃO ENCONTRADO")</f>
        <v>Outras Saídas</v>
      </c>
      <c r="L14309" s="50" t="str">
        <f>VLOOKUP(K14309,'Base -Receita-Despesa'!$B:$AS,1,FALSE)</f>
        <v>Outras Saídas</v>
      </c>
    </row>
    <row r="14310" spans="1:12" x14ac:dyDescent="0.3">
      <c r="A14310" s="82" t="str">
        <f t="shared" si="446"/>
        <v>2019</v>
      </c>
      <c r="B14310" s="260" t="s">
        <v>2228</v>
      </c>
      <c r="C14310" s="261" t="s">
        <v>138</v>
      </c>
      <c r="D14310" s="74" t="str">
        <f t="shared" si="447"/>
        <v>jul/2019</v>
      </c>
      <c r="E14310" s="264">
        <v>43654</v>
      </c>
      <c r="F14310" s="260" t="s">
        <v>1261</v>
      </c>
      <c r="G14310" s="260" t="s">
        <v>2229</v>
      </c>
      <c r="H14310" s="265" t="s">
        <v>2250</v>
      </c>
      <c r="I14310" s="265" t="s">
        <v>135</v>
      </c>
      <c r="J14310" s="265">
        <v>-9.5</v>
      </c>
      <c r="K14310" s="83" t="str">
        <f>IFERROR(IFERROR(VLOOKUP(I14310,'DE-PARA'!B:D,3,0),VLOOKUP(I14310,'DE-PARA'!C:D,2,0)),"NÃO ENCONTRADO")</f>
        <v>Outras Saídas</v>
      </c>
      <c r="L14310" s="50" t="str">
        <f>VLOOKUP(K14310,'Base -Receita-Despesa'!$B:$AS,1,FALSE)</f>
        <v>Outras Saídas</v>
      </c>
    </row>
    <row r="14311" spans="1:12" x14ac:dyDescent="0.3">
      <c r="A14311" s="82" t="str">
        <f t="shared" si="446"/>
        <v>2019</v>
      </c>
      <c r="B14311" s="260" t="s">
        <v>2228</v>
      </c>
      <c r="C14311" s="261" t="s">
        <v>138</v>
      </c>
      <c r="D14311" s="74" t="str">
        <f t="shared" si="447"/>
        <v>jul/2019</v>
      </c>
      <c r="E14311" s="264">
        <v>43655</v>
      </c>
      <c r="F14311" s="260">
        <v>860</v>
      </c>
      <c r="G14311" s="260" t="s">
        <v>2229</v>
      </c>
      <c r="H14311" s="265" t="s">
        <v>4625</v>
      </c>
      <c r="I14311" s="265" t="s">
        <v>2194</v>
      </c>
      <c r="J14311" s="265">
        <v>-560</v>
      </c>
      <c r="K14311" s="83" t="str">
        <f>IFERROR(IFERROR(VLOOKUP(I14311,'DE-PARA'!B:D,3,0),VLOOKUP(I14311,'DE-PARA'!C:D,2,0)),"NÃO ENCONTRADO")</f>
        <v>Materiais</v>
      </c>
      <c r="L14311" s="50" t="str">
        <f>VLOOKUP(K14311,'Base -Receita-Despesa'!$B:$AS,1,FALSE)</f>
        <v>Materiais</v>
      </c>
    </row>
    <row r="14312" spans="1:12" x14ac:dyDescent="0.3">
      <c r="A14312" s="82" t="str">
        <f t="shared" si="446"/>
        <v>2019</v>
      </c>
      <c r="B14312" s="260" t="s">
        <v>2228</v>
      </c>
      <c r="C14312" s="261" t="s">
        <v>138</v>
      </c>
      <c r="D14312" s="74" t="str">
        <f t="shared" si="447"/>
        <v>jul/2019</v>
      </c>
      <c r="E14312" s="264">
        <v>43655</v>
      </c>
      <c r="F14312" s="260">
        <v>2721</v>
      </c>
      <c r="G14312" s="260" t="s">
        <v>2229</v>
      </c>
      <c r="H14312" s="265" t="s">
        <v>4626</v>
      </c>
      <c r="I14312" s="265" t="s">
        <v>2182</v>
      </c>
      <c r="J14312" s="265">
        <v>-590.38</v>
      </c>
      <c r="K14312" s="83" t="str">
        <f>IFERROR(IFERROR(VLOOKUP(I14312,'DE-PARA'!B:D,3,0),VLOOKUP(I14312,'DE-PARA'!C:D,2,0)),"NÃO ENCONTRADO")</f>
        <v>Materiais</v>
      </c>
      <c r="L14312" s="50" t="str">
        <f>VLOOKUP(K14312,'Base -Receita-Despesa'!$B:$AS,1,FALSE)</f>
        <v>Materiais</v>
      </c>
    </row>
    <row r="14313" spans="1:12" x14ac:dyDescent="0.3">
      <c r="A14313" s="82" t="str">
        <f t="shared" si="446"/>
        <v>2019</v>
      </c>
      <c r="B14313" s="260" t="s">
        <v>2228</v>
      </c>
      <c r="C14313" s="261" t="s">
        <v>138</v>
      </c>
      <c r="D14313" s="74" t="str">
        <f t="shared" si="447"/>
        <v>jul/2019</v>
      </c>
      <c r="E14313" s="264">
        <v>43655</v>
      </c>
      <c r="F14313" s="260">
        <v>599</v>
      </c>
      <c r="G14313" s="260" t="s">
        <v>2229</v>
      </c>
      <c r="H14313" s="265" t="s">
        <v>4627</v>
      </c>
      <c r="I14313" s="265" t="s">
        <v>2182</v>
      </c>
      <c r="J14313" s="265">
        <v>-319.39999999999998</v>
      </c>
      <c r="K14313" s="83" t="str">
        <f>IFERROR(IFERROR(VLOOKUP(I14313,'DE-PARA'!B:D,3,0),VLOOKUP(I14313,'DE-PARA'!C:D,2,0)),"NÃO ENCONTRADO")</f>
        <v>Materiais</v>
      </c>
      <c r="L14313" s="50" t="str">
        <f>VLOOKUP(K14313,'Base -Receita-Despesa'!$B:$AS,1,FALSE)</f>
        <v>Materiais</v>
      </c>
    </row>
    <row r="14314" spans="1:12" x14ac:dyDescent="0.3">
      <c r="A14314" s="82" t="str">
        <f t="shared" ref="A14314:A14377" si="448">IF(K14314="NÃO ENCONTRADO",0,RIGHT(D14314,4))</f>
        <v>2019</v>
      </c>
      <c r="B14314" s="260" t="s">
        <v>2228</v>
      </c>
      <c r="C14314" s="261" t="s">
        <v>138</v>
      </c>
      <c r="D14314" s="74" t="str">
        <f t="shared" si="447"/>
        <v>jul/2019</v>
      </c>
      <c r="E14314" s="264">
        <v>43655</v>
      </c>
      <c r="F14314" s="260">
        <v>2346</v>
      </c>
      <c r="G14314" s="260" t="s">
        <v>2229</v>
      </c>
      <c r="H14314" s="265" t="s">
        <v>4628</v>
      </c>
      <c r="I14314" s="265" t="s">
        <v>2182</v>
      </c>
      <c r="J14314" s="266">
        <v>-1530</v>
      </c>
      <c r="K14314" s="83" t="str">
        <f>IFERROR(IFERROR(VLOOKUP(I14314,'DE-PARA'!B:D,3,0),VLOOKUP(I14314,'DE-PARA'!C:D,2,0)),"NÃO ENCONTRADO")</f>
        <v>Materiais</v>
      </c>
      <c r="L14314" s="50" t="str">
        <f>VLOOKUP(K14314,'Base -Receita-Despesa'!$B:$AS,1,FALSE)</f>
        <v>Materiais</v>
      </c>
    </row>
    <row r="14315" spans="1:12" x14ac:dyDescent="0.3">
      <c r="A14315" s="82" t="str">
        <f t="shared" si="448"/>
        <v>2019</v>
      </c>
      <c r="B14315" s="260" t="s">
        <v>2228</v>
      </c>
      <c r="C14315" s="261" t="s">
        <v>138</v>
      </c>
      <c r="D14315" s="74" t="str">
        <f t="shared" si="447"/>
        <v>jul/2019</v>
      </c>
      <c r="E14315" s="264">
        <v>43655</v>
      </c>
      <c r="F14315" s="260">
        <v>2427</v>
      </c>
      <c r="G14315" s="260" t="s">
        <v>2229</v>
      </c>
      <c r="H14315" s="265" t="s">
        <v>4629</v>
      </c>
      <c r="I14315" s="265" t="s">
        <v>2194</v>
      </c>
      <c r="J14315" s="265">
        <v>-282.3</v>
      </c>
      <c r="K14315" s="83" t="str">
        <f>IFERROR(IFERROR(VLOOKUP(I14315,'DE-PARA'!B:D,3,0),VLOOKUP(I14315,'DE-PARA'!C:D,2,0)),"NÃO ENCONTRADO")</f>
        <v>Materiais</v>
      </c>
      <c r="L14315" s="50" t="str">
        <f>VLOOKUP(K14315,'Base -Receita-Despesa'!$B:$AS,1,FALSE)</f>
        <v>Materiais</v>
      </c>
    </row>
    <row r="14316" spans="1:12" x14ac:dyDescent="0.3">
      <c r="A14316" s="82" t="str">
        <f t="shared" si="448"/>
        <v>2019</v>
      </c>
      <c r="B14316" s="260" t="s">
        <v>2228</v>
      </c>
      <c r="C14316" s="261" t="s">
        <v>138</v>
      </c>
      <c r="D14316" s="74" t="str">
        <f t="shared" si="447"/>
        <v>jul/2019</v>
      </c>
      <c r="E14316" s="264">
        <v>43655</v>
      </c>
      <c r="F14316" s="260" t="s">
        <v>1070</v>
      </c>
      <c r="G14316" s="260" t="s">
        <v>2229</v>
      </c>
      <c r="H14316" s="265" t="s">
        <v>1071</v>
      </c>
      <c r="I14316" s="265" t="s">
        <v>2237</v>
      </c>
      <c r="J14316" s="266">
        <v>3320.08</v>
      </c>
      <c r="K14316" s="83" t="str">
        <f>IFERROR(IFERROR(VLOOKUP(I14316,'DE-PARA'!B:D,3,0),VLOOKUP(I14316,'DE-PARA'!C:D,2,0)),"NÃO ENCONTRADO")</f>
        <v>Entrada Conta Aplicação (+)</v>
      </c>
      <c r="L14316" s="50" t="str">
        <f>VLOOKUP(K14316,'Base -Receita-Despesa'!$B:$AS,1,FALSE)</f>
        <v>ENTRADA CONTA APLICAÇÃO (+)</v>
      </c>
    </row>
    <row r="14317" spans="1:12" x14ac:dyDescent="0.3">
      <c r="A14317" s="82" t="str">
        <f t="shared" si="448"/>
        <v>2019</v>
      </c>
      <c r="B14317" s="260" t="s">
        <v>2228</v>
      </c>
      <c r="C14317" s="261" t="s">
        <v>138</v>
      </c>
      <c r="D14317" s="74" t="str">
        <f t="shared" si="447"/>
        <v>jul/2019</v>
      </c>
      <c r="E14317" s="264">
        <v>43655</v>
      </c>
      <c r="F14317" s="260" t="s">
        <v>1261</v>
      </c>
      <c r="G14317" s="260" t="s">
        <v>2229</v>
      </c>
      <c r="H14317" s="265" t="s">
        <v>2250</v>
      </c>
      <c r="I14317" s="265" t="s">
        <v>135</v>
      </c>
      <c r="J14317" s="265">
        <v>-9.5</v>
      </c>
      <c r="K14317" s="83" t="str">
        <f>IFERROR(IFERROR(VLOOKUP(I14317,'DE-PARA'!B:D,3,0),VLOOKUP(I14317,'DE-PARA'!C:D,2,0)),"NÃO ENCONTRADO")</f>
        <v>Outras Saídas</v>
      </c>
      <c r="L14317" s="50" t="str">
        <f>VLOOKUP(K14317,'Base -Receita-Despesa'!$B:$AS,1,FALSE)</f>
        <v>Outras Saídas</v>
      </c>
    </row>
    <row r="14318" spans="1:12" x14ac:dyDescent="0.3">
      <c r="A14318" s="82" t="str">
        <f t="shared" si="448"/>
        <v>2019</v>
      </c>
      <c r="B14318" s="260" t="s">
        <v>2228</v>
      </c>
      <c r="C14318" s="261" t="s">
        <v>138</v>
      </c>
      <c r="D14318" s="74" t="str">
        <f t="shared" si="447"/>
        <v>jul/2019</v>
      </c>
      <c r="E14318" s="264">
        <v>43655</v>
      </c>
      <c r="F14318" s="260" t="s">
        <v>1261</v>
      </c>
      <c r="G14318" s="260" t="s">
        <v>2229</v>
      </c>
      <c r="H14318" s="265" t="s">
        <v>2250</v>
      </c>
      <c r="I14318" s="265" t="s">
        <v>135</v>
      </c>
      <c r="J14318" s="265">
        <v>-9.5</v>
      </c>
      <c r="K14318" s="83" t="str">
        <f>IFERROR(IFERROR(VLOOKUP(I14318,'DE-PARA'!B:D,3,0),VLOOKUP(I14318,'DE-PARA'!C:D,2,0)),"NÃO ENCONTRADO")</f>
        <v>Outras Saídas</v>
      </c>
      <c r="L14318" s="50" t="str">
        <f>VLOOKUP(K14318,'Base -Receita-Despesa'!$B:$AS,1,FALSE)</f>
        <v>Outras Saídas</v>
      </c>
    </row>
    <row r="14319" spans="1:12" x14ac:dyDescent="0.3">
      <c r="A14319" s="82" t="str">
        <f t="shared" si="448"/>
        <v>2019</v>
      </c>
      <c r="B14319" s="260" t="s">
        <v>2228</v>
      </c>
      <c r="C14319" s="261" t="s">
        <v>138</v>
      </c>
      <c r="D14319" s="74" t="str">
        <f t="shared" si="447"/>
        <v>jul/2019</v>
      </c>
      <c r="E14319" s="264">
        <v>43655</v>
      </c>
      <c r="F14319" s="260" t="s">
        <v>1261</v>
      </c>
      <c r="G14319" s="260" t="s">
        <v>2229</v>
      </c>
      <c r="H14319" s="265" t="s">
        <v>2250</v>
      </c>
      <c r="I14319" s="265" t="s">
        <v>135</v>
      </c>
      <c r="J14319" s="265">
        <v>-9.5</v>
      </c>
      <c r="K14319" s="83" t="str">
        <f>IFERROR(IFERROR(VLOOKUP(I14319,'DE-PARA'!B:D,3,0),VLOOKUP(I14319,'DE-PARA'!C:D,2,0)),"NÃO ENCONTRADO")</f>
        <v>Outras Saídas</v>
      </c>
      <c r="L14319" s="50" t="str">
        <f>VLOOKUP(K14319,'Base -Receita-Despesa'!$B:$AS,1,FALSE)</f>
        <v>Outras Saídas</v>
      </c>
    </row>
    <row r="14320" spans="1:12" x14ac:dyDescent="0.3">
      <c r="A14320" s="82" t="str">
        <f t="shared" si="448"/>
        <v>2019</v>
      </c>
      <c r="B14320" s="260" t="s">
        <v>2228</v>
      </c>
      <c r="C14320" s="261" t="s">
        <v>138</v>
      </c>
      <c r="D14320" s="74" t="str">
        <f t="shared" si="447"/>
        <v>jul/2019</v>
      </c>
      <c r="E14320" s="264">
        <v>43655</v>
      </c>
      <c r="F14320" s="260" t="s">
        <v>1261</v>
      </c>
      <c r="G14320" s="260" t="s">
        <v>2229</v>
      </c>
      <c r="H14320" s="265" t="s">
        <v>2250</v>
      </c>
      <c r="I14320" s="265" t="s">
        <v>135</v>
      </c>
      <c r="J14320" s="265">
        <v>-9.5</v>
      </c>
      <c r="K14320" s="83" t="str">
        <f>IFERROR(IFERROR(VLOOKUP(I14320,'DE-PARA'!B:D,3,0),VLOOKUP(I14320,'DE-PARA'!C:D,2,0)),"NÃO ENCONTRADO")</f>
        <v>Outras Saídas</v>
      </c>
      <c r="L14320" s="50" t="str">
        <f>VLOOKUP(K14320,'Base -Receita-Despesa'!$B:$AS,1,FALSE)</f>
        <v>Outras Saídas</v>
      </c>
    </row>
    <row r="14321" spans="1:12" x14ac:dyDescent="0.3">
      <c r="A14321" s="82" t="str">
        <f t="shared" si="448"/>
        <v>2019</v>
      </c>
      <c r="B14321" s="260" t="s">
        <v>2228</v>
      </c>
      <c r="C14321" s="261" t="s">
        <v>138</v>
      </c>
      <c r="D14321" s="74" t="str">
        <f t="shared" si="447"/>
        <v>jul/2019</v>
      </c>
      <c r="E14321" s="264">
        <v>43656</v>
      </c>
      <c r="F14321" s="260" t="s">
        <v>4412</v>
      </c>
      <c r="G14321" s="260" t="s">
        <v>2229</v>
      </c>
      <c r="H14321" s="265" t="s">
        <v>549</v>
      </c>
      <c r="I14321" s="265" t="s">
        <v>130</v>
      </c>
      <c r="J14321" s="266">
        <v>-1283.56</v>
      </c>
      <c r="K14321" s="83" t="str">
        <f>IFERROR(IFERROR(VLOOKUP(I14321,'DE-PARA'!B:D,3,0),VLOOKUP(I14321,'DE-PARA'!C:D,2,0)),"NÃO ENCONTRADO")</f>
        <v>Rescisões Trabalhistas</v>
      </c>
      <c r="L14321" s="50" t="str">
        <f>VLOOKUP(K14321,'Base -Receita-Despesa'!$B:$AS,1,FALSE)</f>
        <v>Rescisões Trabalhistas</v>
      </c>
    </row>
    <row r="14322" spans="1:12" x14ac:dyDescent="0.3">
      <c r="A14322" s="82" t="str">
        <f t="shared" si="448"/>
        <v>2019</v>
      </c>
      <c r="B14322" s="260" t="s">
        <v>2228</v>
      </c>
      <c r="C14322" s="261" t="s">
        <v>138</v>
      </c>
      <c r="D14322" s="74" t="str">
        <f t="shared" si="447"/>
        <v>jul/2019</v>
      </c>
      <c r="E14322" s="264">
        <v>43656</v>
      </c>
      <c r="F14322" s="260" t="s">
        <v>3376</v>
      </c>
      <c r="G14322" s="260" t="s">
        <v>2229</v>
      </c>
      <c r="H14322" s="265" t="s">
        <v>549</v>
      </c>
      <c r="I14322" s="265" t="s">
        <v>130</v>
      </c>
      <c r="J14322" s="266">
        <v>-6061.9</v>
      </c>
      <c r="K14322" s="83" t="str">
        <f>IFERROR(IFERROR(VLOOKUP(I14322,'DE-PARA'!B:D,3,0),VLOOKUP(I14322,'DE-PARA'!C:D,2,0)),"NÃO ENCONTRADO")</f>
        <v>Rescisões Trabalhistas</v>
      </c>
      <c r="L14322" s="50" t="str">
        <f>VLOOKUP(K14322,'Base -Receita-Despesa'!$B:$AS,1,FALSE)</f>
        <v>Rescisões Trabalhistas</v>
      </c>
    </row>
    <row r="14323" spans="1:12" x14ac:dyDescent="0.3">
      <c r="A14323" s="82" t="str">
        <f t="shared" si="448"/>
        <v>2019</v>
      </c>
      <c r="B14323" s="260" t="s">
        <v>2228</v>
      </c>
      <c r="C14323" s="261" t="s">
        <v>138</v>
      </c>
      <c r="D14323" s="74" t="str">
        <f t="shared" si="447"/>
        <v>jul/2019</v>
      </c>
      <c r="E14323" s="264">
        <v>43656</v>
      </c>
      <c r="F14323" s="260">
        <v>141698</v>
      </c>
      <c r="G14323" s="260" t="s">
        <v>2229</v>
      </c>
      <c r="H14323" s="265" t="s">
        <v>4630</v>
      </c>
      <c r="I14323" s="265" t="s">
        <v>2182</v>
      </c>
      <c r="J14323" s="266">
        <v>-20904.39</v>
      </c>
      <c r="K14323" s="83" t="str">
        <f>IFERROR(IFERROR(VLOOKUP(I14323,'DE-PARA'!B:D,3,0),VLOOKUP(I14323,'DE-PARA'!C:D,2,0)),"NÃO ENCONTRADO")</f>
        <v>Materiais</v>
      </c>
      <c r="L14323" s="50" t="str">
        <f>VLOOKUP(K14323,'Base -Receita-Despesa'!$B:$AS,1,FALSE)</f>
        <v>Materiais</v>
      </c>
    </row>
    <row r="14324" spans="1:12" x14ac:dyDescent="0.3">
      <c r="A14324" s="82" t="str">
        <f t="shared" si="448"/>
        <v>2019</v>
      </c>
      <c r="B14324" s="260" t="s">
        <v>2228</v>
      </c>
      <c r="C14324" s="261" t="s">
        <v>138</v>
      </c>
      <c r="D14324" s="74" t="str">
        <f t="shared" si="447"/>
        <v>jul/2019</v>
      </c>
      <c r="E14324" s="264">
        <v>43656</v>
      </c>
      <c r="F14324" s="260" t="s">
        <v>4412</v>
      </c>
      <c r="G14324" s="260" t="s">
        <v>2229</v>
      </c>
      <c r="H14324" s="265" t="s">
        <v>2855</v>
      </c>
      <c r="I14324" s="265" t="s">
        <v>130</v>
      </c>
      <c r="J14324" s="266">
        <v>-2102.52</v>
      </c>
      <c r="K14324" s="83" t="str">
        <f>IFERROR(IFERROR(VLOOKUP(I14324,'DE-PARA'!B:D,3,0),VLOOKUP(I14324,'DE-PARA'!C:D,2,0)),"NÃO ENCONTRADO")</f>
        <v>Rescisões Trabalhistas</v>
      </c>
      <c r="L14324" s="50" t="str">
        <f>VLOOKUP(K14324,'Base -Receita-Despesa'!$B:$AS,1,FALSE)</f>
        <v>Rescisões Trabalhistas</v>
      </c>
    </row>
    <row r="14325" spans="1:12" x14ac:dyDescent="0.3">
      <c r="A14325" s="82" t="str">
        <f t="shared" si="448"/>
        <v>2019</v>
      </c>
      <c r="B14325" s="260" t="s">
        <v>2228</v>
      </c>
      <c r="C14325" s="261" t="s">
        <v>138</v>
      </c>
      <c r="D14325" s="74" t="str">
        <f t="shared" si="447"/>
        <v>jul/2019</v>
      </c>
      <c r="E14325" s="264">
        <v>43656</v>
      </c>
      <c r="F14325" s="260" t="s">
        <v>3376</v>
      </c>
      <c r="G14325" s="260" t="s">
        <v>2229</v>
      </c>
      <c r="H14325" s="265" t="s">
        <v>2855</v>
      </c>
      <c r="I14325" s="265" t="s">
        <v>130</v>
      </c>
      <c r="J14325" s="266">
        <v>-9516.2900000000009</v>
      </c>
      <c r="K14325" s="83" t="str">
        <f>IFERROR(IFERROR(VLOOKUP(I14325,'DE-PARA'!B:D,3,0),VLOOKUP(I14325,'DE-PARA'!C:D,2,0)),"NÃO ENCONTRADO")</f>
        <v>Rescisões Trabalhistas</v>
      </c>
      <c r="L14325" s="50" t="str">
        <f>VLOOKUP(K14325,'Base -Receita-Despesa'!$B:$AS,1,FALSE)</f>
        <v>Rescisões Trabalhistas</v>
      </c>
    </row>
    <row r="14326" spans="1:12" x14ac:dyDescent="0.3">
      <c r="A14326" s="82" t="str">
        <f t="shared" si="448"/>
        <v>2019</v>
      </c>
      <c r="B14326" s="260" t="s">
        <v>2228</v>
      </c>
      <c r="C14326" s="261" t="s">
        <v>138</v>
      </c>
      <c r="D14326" s="74" t="str">
        <f t="shared" si="447"/>
        <v>jul/2019</v>
      </c>
      <c r="E14326" s="264">
        <v>43656</v>
      </c>
      <c r="F14326" s="260" t="s">
        <v>131</v>
      </c>
      <c r="G14326" s="260" t="s">
        <v>2229</v>
      </c>
      <c r="H14326" s="265" t="s">
        <v>2418</v>
      </c>
      <c r="I14326" s="265" t="s">
        <v>133</v>
      </c>
      <c r="J14326" s="266">
        <v>-1452.24</v>
      </c>
      <c r="K14326" s="83" t="str">
        <f>IFERROR(IFERROR(VLOOKUP(I14326,'DE-PARA'!B:D,3,0),VLOOKUP(I14326,'DE-PARA'!C:D,2,0)),"NÃO ENCONTRADO")</f>
        <v>Pessoal</v>
      </c>
      <c r="L14326" s="50" t="str">
        <f>VLOOKUP(K14326,'Base -Receita-Despesa'!$B:$AS,1,FALSE)</f>
        <v>Pessoal</v>
      </c>
    </row>
    <row r="14327" spans="1:12" x14ac:dyDescent="0.3">
      <c r="A14327" s="82" t="str">
        <f t="shared" si="448"/>
        <v>2019</v>
      </c>
      <c r="B14327" s="260" t="s">
        <v>2228</v>
      </c>
      <c r="C14327" s="261" t="s">
        <v>138</v>
      </c>
      <c r="D14327" s="74" t="str">
        <f t="shared" si="447"/>
        <v>jul/2019</v>
      </c>
      <c r="E14327" s="264">
        <v>43656</v>
      </c>
      <c r="F14327" s="260" t="s">
        <v>131</v>
      </c>
      <c r="G14327" s="260" t="s">
        <v>2229</v>
      </c>
      <c r="H14327" s="265" t="s">
        <v>4285</v>
      </c>
      <c r="I14327" s="265" t="s">
        <v>133</v>
      </c>
      <c r="J14327" s="266">
        <v>-3154.53</v>
      </c>
      <c r="K14327" s="83" t="str">
        <f>IFERROR(IFERROR(VLOOKUP(I14327,'DE-PARA'!B:D,3,0),VLOOKUP(I14327,'DE-PARA'!C:D,2,0)),"NÃO ENCONTRADO")</f>
        <v>Pessoal</v>
      </c>
      <c r="L14327" s="50" t="str">
        <f>VLOOKUP(K14327,'Base -Receita-Despesa'!$B:$AS,1,FALSE)</f>
        <v>Pessoal</v>
      </c>
    </row>
    <row r="14328" spans="1:12" x14ac:dyDescent="0.3">
      <c r="A14328" s="82" t="str">
        <f t="shared" si="448"/>
        <v>2019</v>
      </c>
      <c r="B14328" s="260" t="s">
        <v>2228</v>
      </c>
      <c r="C14328" s="261" t="s">
        <v>138</v>
      </c>
      <c r="D14328" s="74" t="str">
        <f t="shared" si="447"/>
        <v>jul/2019</v>
      </c>
      <c r="E14328" s="264">
        <v>43656</v>
      </c>
      <c r="F14328" s="260" t="s">
        <v>1070</v>
      </c>
      <c r="G14328" s="260" t="s">
        <v>2229</v>
      </c>
      <c r="H14328" s="265" t="s">
        <v>1071</v>
      </c>
      <c r="I14328" s="265" t="s">
        <v>2237</v>
      </c>
      <c r="J14328" s="266">
        <v>44513.43</v>
      </c>
      <c r="K14328" s="83" t="str">
        <f>IFERROR(IFERROR(VLOOKUP(I14328,'DE-PARA'!B:D,3,0),VLOOKUP(I14328,'DE-PARA'!C:D,2,0)),"NÃO ENCONTRADO")</f>
        <v>Entrada Conta Aplicação (+)</v>
      </c>
      <c r="L14328" s="50" t="str">
        <f>VLOOKUP(K14328,'Base -Receita-Despesa'!$B:$AS,1,FALSE)</f>
        <v>ENTRADA CONTA APLICAÇÃO (+)</v>
      </c>
    </row>
    <row r="14329" spans="1:12" x14ac:dyDescent="0.3">
      <c r="A14329" s="82" t="str">
        <f t="shared" si="448"/>
        <v>2019</v>
      </c>
      <c r="B14329" s="260" t="s">
        <v>2228</v>
      </c>
      <c r="C14329" s="261" t="s">
        <v>138</v>
      </c>
      <c r="D14329" s="74" t="str">
        <f t="shared" si="447"/>
        <v>jul/2019</v>
      </c>
      <c r="E14329" s="264">
        <v>43656</v>
      </c>
      <c r="F14329" s="260" t="s">
        <v>1261</v>
      </c>
      <c r="G14329" s="260" t="s">
        <v>2229</v>
      </c>
      <c r="H14329" s="265" t="s">
        <v>2250</v>
      </c>
      <c r="I14329" s="265" t="s">
        <v>135</v>
      </c>
      <c r="J14329" s="265">
        <v>-9.5</v>
      </c>
      <c r="K14329" s="83" t="str">
        <f>IFERROR(IFERROR(VLOOKUP(I14329,'DE-PARA'!B:D,3,0),VLOOKUP(I14329,'DE-PARA'!C:D,2,0)),"NÃO ENCONTRADO")</f>
        <v>Outras Saídas</v>
      </c>
      <c r="L14329" s="50" t="str">
        <f>VLOOKUP(K14329,'Base -Receita-Despesa'!$B:$AS,1,FALSE)</f>
        <v>Outras Saídas</v>
      </c>
    </row>
    <row r="14330" spans="1:12" x14ac:dyDescent="0.3">
      <c r="A14330" s="82" t="str">
        <f t="shared" si="448"/>
        <v>2019</v>
      </c>
      <c r="B14330" s="260" t="s">
        <v>2228</v>
      </c>
      <c r="C14330" s="261" t="s">
        <v>138</v>
      </c>
      <c r="D14330" s="74" t="str">
        <f t="shared" si="447"/>
        <v>jul/2019</v>
      </c>
      <c r="E14330" s="264">
        <v>43656</v>
      </c>
      <c r="F14330" s="260" t="s">
        <v>1261</v>
      </c>
      <c r="G14330" s="260" t="s">
        <v>2229</v>
      </c>
      <c r="H14330" s="265" t="s">
        <v>2250</v>
      </c>
      <c r="I14330" s="265" t="s">
        <v>135</v>
      </c>
      <c r="J14330" s="265">
        <v>-9.5</v>
      </c>
      <c r="K14330" s="83" t="str">
        <f>IFERROR(IFERROR(VLOOKUP(I14330,'DE-PARA'!B:D,3,0),VLOOKUP(I14330,'DE-PARA'!C:D,2,0)),"NÃO ENCONTRADO")</f>
        <v>Outras Saídas</v>
      </c>
      <c r="L14330" s="50" t="str">
        <f>VLOOKUP(K14330,'Base -Receita-Despesa'!$B:$AS,1,FALSE)</f>
        <v>Outras Saídas</v>
      </c>
    </row>
    <row r="14331" spans="1:12" x14ac:dyDescent="0.3">
      <c r="A14331" s="82" t="str">
        <f t="shared" si="448"/>
        <v>2019</v>
      </c>
      <c r="B14331" s="260" t="s">
        <v>2228</v>
      </c>
      <c r="C14331" s="261" t="s">
        <v>138</v>
      </c>
      <c r="D14331" s="74" t="str">
        <f t="shared" si="447"/>
        <v>jul/2019</v>
      </c>
      <c r="E14331" s="264">
        <v>43656</v>
      </c>
      <c r="F14331" s="260" t="s">
        <v>1261</v>
      </c>
      <c r="G14331" s="260" t="s">
        <v>2229</v>
      </c>
      <c r="H14331" s="265" t="s">
        <v>2250</v>
      </c>
      <c r="I14331" s="265" t="s">
        <v>135</v>
      </c>
      <c r="J14331" s="265">
        <v>-9.5</v>
      </c>
      <c r="K14331" s="83" t="str">
        <f>IFERROR(IFERROR(VLOOKUP(I14331,'DE-PARA'!B:D,3,0),VLOOKUP(I14331,'DE-PARA'!C:D,2,0)),"NÃO ENCONTRADO")</f>
        <v>Outras Saídas</v>
      </c>
      <c r="L14331" s="50" t="str">
        <f>VLOOKUP(K14331,'Base -Receita-Despesa'!$B:$AS,1,FALSE)</f>
        <v>Outras Saídas</v>
      </c>
    </row>
    <row r="14332" spans="1:12" x14ac:dyDescent="0.3">
      <c r="A14332" s="82" t="str">
        <f t="shared" si="448"/>
        <v>2019</v>
      </c>
      <c r="B14332" s="260" t="s">
        <v>2228</v>
      </c>
      <c r="C14332" s="261" t="s">
        <v>138</v>
      </c>
      <c r="D14332" s="74" t="str">
        <f t="shared" si="447"/>
        <v>jul/2019</v>
      </c>
      <c r="E14332" s="264">
        <v>43656</v>
      </c>
      <c r="F14332" s="260" t="s">
        <v>1261</v>
      </c>
      <c r="G14332" s="260" t="s">
        <v>2229</v>
      </c>
      <c r="H14332" s="265" t="s">
        <v>2250</v>
      </c>
      <c r="I14332" s="265" t="s">
        <v>135</v>
      </c>
      <c r="J14332" s="265">
        <v>-9.5</v>
      </c>
      <c r="K14332" s="83" t="str">
        <f>IFERROR(IFERROR(VLOOKUP(I14332,'DE-PARA'!B:D,3,0),VLOOKUP(I14332,'DE-PARA'!C:D,2,0)),"NÃO ENCONTRADO")</f>
        <v>Outras Saídas</v>
      </c>
      <c r="L14332" s="50" t="str">
        <f>VLOOKUP(K14332,'Base -Receita-Despesa'!$B:$AS,1,FALSE)</f>
        <v>Outras Saídas</v>
      </c>
    </row>
    <row r="14333" spans="1:12" x14ac:dyDescent="0.3">
      <c r="A14333" s="82" t="str">
        <f t="shared" si="448"/>
        <v>2019</v>
      </c>
      <c r="B14333" s="260" t="s">
        <v>2228</v>
      </c>
      <c r="C14333" s="261" t="s">
        <v>138</v>
      </c>
      <c r="D14333" s="74" t="str">
        <f t="shared" si="447"/>
        <v>jul/2019</v>
      </c>
      <c r="E14333" s="264">
        <v>43657</v>
      </c>
      <c r="F14333" s="260" t="s">
        <v>4517</v>
      </c>
      <c r="G14333" s="260" t="s">
        <v>2229</v>
      </c>
      <c r="H14333" s="265" t="s">
        <v>4394</v>
      </c>
      <c r="I14333" s="265" t="s">
        <v>2209</v>
      </c>
      <c r="J14333" s="265">
        <v>-783.16</v>
      </c>
      <c r="K14333" s="83" t="str">
        <f>IFERROR(IFERROR(VLOOKUP(I14333,'DE-PARA'!B:D,3,0),VLOOKUP(I14333,'DE-PARA'!C:D,2,0)),"NÃO ENCONTRADO")</f>
        <v>Despesas com Viagens</v>
      </c>
      <c r="L14333" s="50" t="str">
        <f>VLOOKUP(K14333,'Base -Receita-Despesa'!$B:$AS,1,FALSE)</f>
        <v>Despesas com Viagens</v>
      </c>
    </row>
    <row r="14334" spans="1:12" x14ac:dyDescent="0.3">
      <c r="A14334" s="82" t="str">
        <f t="shared" si="448"/>
        <v>2019</v>
      </c>
      <c r="B14334" s="260" t="s">
        <v>2228</v>
      </c>
      <c r="C14334" s="261" t="s">
        <v>138</v>
      </c>
      <c r="D14334" s="74" t="str">
        <f t="shared" si="447"/>
        <v>jul/2019</v>
      </c>
      <c r="E14334" s="264">
        <v>43657</v>
      </c>
      <c r="F14334" s="260" t="s">
        <v>1070</v>
      </c>
      <c r="G14334" s="260" t="s">
        <v>2229</v>
      </c>
      <c r="H14334" s="265" t="s">
        <v>1071</v>
      </c>
      <c r="I14334" s="265" t="s">
        <v>2237</v>
      </c>
      <c r="J14334" s="266">
        <v>1065.32</v>
      </c>
      <c r="K14334" s="83" t="str">
        <f>IFERROR(IFERROR(VLOOKUP(I14334,'DE-PARA'!B:D,3,0),VLOOKUP(I14334,'DE-PARA'!C:D,2,0)),"NÃO ENCONTRADO")</f>
        <v>Entrada Conta Aplicação (+)</v>
      </c>
      <c r="L14334" s="50" t="str">
        <f>VLOOKUP(K14334,'Base -Receita-Despesa'!$B:$AS,1,FALSE)</f>
        <v>ENTRADA CONTA APLICAÇÃO (+)</v>
      </c>
    </row>
    <row r="14335" spans="1:12" x14ac:dyDescent="0.3">
      <c r="A14335" s="82" t="str">
        <f t="shared" si="448"/>
        <v>2019</v>
      </c>
      <c r="B14335" s="260" t="s">
        <v>2228</v>
      </c>
      <c r="C14335" s="261" t="s">
        <v>138</v>
      </c>
      <c r="D14335" s="74" t="str">
        <f t="shared" si="447"/>
        <v>jul/2019</v>
      </c>
      <c r="E14335" s="264">
        <v>43657</v>
      </c>
      <c r="F14335" s="260" t="s">
        <v>4517</v>
      </c>
      <c r="G14335" s="260" t="s">
        <v>2229</v>
      </c>
      <c r="H14335" s="265" t="s">
        <v>883</v>
      </c>
      <c r="I14335" s="265" t="s">
        <v>2209</v>
      </c>
      <c r="J14335" s="265">
        <v>-263.16000000000003</v>
      </c>
      <c r="K14335" s="83" t="str">
        <f>IFERROR(IFERROR(VLOOKUP(I14335,'DE-PARA'!B:D,3,0),VLOOKUP(I14335,'DE-PARA'!C:D,2,0)),"NÃO ENCONTRADO")</f>
        <v>Despesas com Viagens</v>
      </c>
      <c r="L14335" s="50" t="str">
        <f>VLOOKUP(K14335,'Base -Receita-Despesa'!$B:$AS,1,FALSE)</f>
        <v>Despesas com Viagens</v>
      </c>
    </row>
    <row r="14336" spans="1:12" x14ac:dyDescent="0.3">
      <c r="A14336" s="82" t="str">
        <f t="shared" si="448"/>
        <v>2019</v>
      </c>
      <c r="B14336" s="260" t="s">
        <v>2228</v>
      </c>
      <c r="C14336" s="261" t="s">
        <v>138</v>
      </c>
      <c r="D14336" s="74" t="str">
        <f t="shared" si="447"/>
        <v>jul/2019</v>
      </c>
      <c r="E14336" s="264">
        <v>43657</v>
      </c>
      <c r="F14336" s="260" t="s">
        <v>1261</v>
      </c>
      <c r="G14336" s="260" t="s">
        <v>2229</v>
      </c>
      <c r="H14336" s="265" t="s">
        <v>2250</v>
      </c>
      <c r="I14336" s="265" t="s">
        <v>135</v>
      </c>
      <c r="J14336" s="265">
        <v>-9.5</v>
      </c>
      <c r="K14336" s="83" t="str">
        <f>IFERROR(IFERROR(VLOOKUP(I14336,'DE-PARA'!B:D,3,0),VLOOKUP(I14336,'DE-PARA'!C:D,2,0)),"NÃO ENCONTRADO")</f>
        <v>Outras Saídas</v>
      </c>
      <c r="L14336" s="50" t="str">
        <f>VLOOKUP(K14336,'Base -Receita-Despesa'!$B:$AS,1,FALSE)</f>
        <v>Outras Saídas</v>
      </c>
    </row>
    <row r="14337" spans="1:12" x14ac:dyDescent="0.3">
      <c r="A14337" s="82" t="str">
        <f t="shared" si="448"/>
        <v>2019</v>
      </c>
      <c r="B14337" s="260" t="s">
        <v>2228</v>
      </c>
      <c r="C14337" s="261" t="s">
        <v>138</v>
      </c>
      <c r="D14337" s="74" t="str">
        <f t="shared" si="447"/>
        <v>jul/2019</v>
      </c>
      <c r="E14337" s="264">
        <v>43657</v>
      </c>
      <c r="F14337" s="260" t="s">
        <v>1261</v>
      </c>
      <c r="G14337" s="260" t="s">
        <v>2229</v>
      </c>
      <c r="H14337" s="265" t="s">
        <v>2250</v>
      </c>
      <c r="I14337" s="265" t="s">
        <v>135</v>
      </c>
      <c r="J14337" s="265">
        <v>-9.5</v>
      </c>
      <c r="K14337" s="83" t="str">
        <f>IFERROR(IFERROR(VLOOKUP(I14337,'DE-PARA'!B:D,3,0),VLOOKUP(I14337,'DE-PARA'!C:D,2,0)),"NÃO ENCONTRADO")</f>
        <v>Outras Saídas</v>
      </c>
      <c r="L14337" s="50" t="str">
        <f>VLOOKUP(K14337,'Base -Receita-Despesa'!$B:$AS,1,FALSE)</f>
        <v>Outras Saídas</v>
      </c>
    </row>
    <row r="14338" spans="1:12" x14ac:dyDescent="0.3">
      <c r="A14338" s="82" t="str">
        <f t="shared" si="448"/>
        <v>2019</v>
      </c>
      <c r="B14338" s="260" t="s">
        <v>2228</v>
      </c>
      <c r="C14338" s="261" t="s">
        <v>138</v>
      </c>
      <c r="D14338" s="74" t="str">
        <f t="shared" si="447"/>
        <v>jul/2019</v>
      </c>
      <c r="E14338" s="264">
        <v>43658</v>
      </c>
      <c r="F14338" s="260" t="s">
        <v>1070</v>
      </c>
      <c r="G14338" s="260" t="s">
        <v>2229</v>
      </c>
      <c r="H14338" s="265" t="s">
        <v>1071</v>
      </c>
      <c r="I14338" s="265" t="s">
        <v>2237</v>
      </c>
      <c r="J14338" s="266">
        <v>1983.6</v>
      </c>
      <c r="K14338" s="83" t="str">
        <f>IFERROR(IFERROR(VLOOKUP(I14338,'DE-PARA'!B:D,3,0),VLOOKUP(I14338,'DE-PARA'!C:D,2,0)),"NÃO ENCONTRADO")</f>
        <v>Entrada Conta Aplicação (+)</v>
      </c>
      <c r="L14338" s="50" t="str">
        <f>VLOOKUP(K14338,'Base -Receita-Despesa'!$B:$AS,1,FALSE)</f>
        <v>ENTRADA CONTA APLICAÇÃO (+)</v>
      </c>
    </row>
    <row r="14339" spans="1:12" x14ac:dyDescent="0.3">
      <c r="A14339" s="82" t="str">
        <f t="shared" si="448"/>
        <v>2019</v>
      </c>
      <c r="B14339" s="260" t="s">
        <v>2228</v>
      </c>
      <c r="C14339" s="261" t="s">
        <v>138</v>
      </c>
      <c r="D14339" s="74" t="str">
        <f t="shared" si="447"/>
        <v>jul/2019</v>
      </c>
      <c r="E14339" s="264">
        <v>43658</v>
      </c>
      <c r="F14339" s="260">
        <v>9819</v>
      </c>
      <c r="G14339" s="260" t="s">
        <v>2229</v>
      </c>
      <c r="H14339" s="265" t="s">
        <v>3254</v>
      </c>
      <c r="I14339" s="265" t="s">
        <v>2204</v>
      </c>
      <c r="J14339" s="266">
        <v>-1974.1</v>
      </c>
      <c r="K14339" s="83" t="str">
        <f>IFERROR(IFERROR(VLOOKUP(I14339,'DE-PARA'!B:D,3,0),VLOOKUP(I14339,'DE-PARA'!C:D,2,0)),"NÃO ENCONTRADO")</f>
        <v>Serviços</v>
      </c>
      <c r="L14339" s="50" t="str">
        <f>VLOOKUP(K14339,'Base -Receita-Despesa'!$B:$AS,1,FALSE)</f>
        <v>Serviços</v>
      </c>
    </row>
    <row r="14340" spans="1:12" x14ac:dyDescent="0.3">
      <c r="A14340" s="82" t="str">
        <f t="shared" si="448"/>
        <v>2019</v>
      </c>
      <c r="B14340" s="260" t="s">
        <v>2228</v>
      </c>
      <c r="C14340" s="261" t="s">
        <v>138</v>
      </c>
      <c r="D14340" s="74" t="str">
        <f t="shared" ref="D14340:D14403" si="449">TEXT(E14340,"mmm/aaaa")</f>
        <v>jul/2019</v>
      </c>
      <c r="E14340" s="264">
        <v>43658</v>
      </c>
      <c r="F14340" s="260" t="s">
        <v>1261</v>
      </c>
      <c r="G14340" s="260" t="s">
        <v>2229</v>
      </c>
      <c r="H14340" s="265" t="s">
        <v>2250</v>
      </c>
      <c r="I14340" s="265" t="s">
        <v>135</v>
      </c>
      <c r="J14340" s="265">
        <v>-9.5</v>
      </c>
      <c r="K14340" s="83" t="str">
        <f>IFERROR(IFERROR(VLOOKUP(I14340,'DE-PARA'!B:D,3,0),VLOOKUP(I14340,'DE-PARA'!C:D,2,0)),"NÃO ENCONTRADO")</f>
        <v>Outras Saídas</v>
      </c>
      <c r="L14340" s="50" t="str">
        <f>VLOOKUP(K14340,'Base -Receita-Despesa'!$B:$AS,1,FALSE)</f>
        <v>Outras Saídas</v>
      </c>
    </row>
    <row r="14341" spans="1:12" x14ac:dyDescent="0.3">
      <c r="A14341" s="82" t="str">
        <f t="shared" si="448"/>
        <v>2019</v>
      </c>
      <c r="B14341" s="260" t="s">
        <v>2228</v>
      </c>
      <c r="C14341" s="261" t="s">
        <v>138</v>
      </c>
      <c r="D14341" s="74" t="str">
        <f t="shared" si="449"/>
        <v>jul/2019</v>
      </c>
      <c r="E14341" s="264">
        <v>43661</v>
      </c>
      <c r="F14341" s="260" t="s">
        <v>4423</v>
      </c>
      <c r="G14341" s="260" t="s">
        <v>2229</v>
      </c>
      <c r="H14341" s="265" t="s">
        <v>2586</v>
      </c>
      <c r="I14341" s="265" t="s">
        <v>540</v>
      </c>
      <c r="J14341" s="265">
        <v>-185.06</v>
      </c>
      <c r="K14341" s="83" t="str">
        <f>IFERROR(IFERROR(VLOOKUP(I14341,'DE-PARA'!B:D,3,0),VLOOKUP(I14341,'DE-PARA'!C:D,2,0)),"NÃO ENCONTRADO")</f>
        <v>Tributos, Taxas e Contribuições</v>
      </c>
      <c r="L14341" s="50" t="str">
        <f>VLOOKUP(K14341,'Base -Receita-Despesa'!$B:$AS,1,FALSE)</f>
        <v>Tributos, Taxas e Contribuições</v>
      </c>
    </row>
    <row r="14342" spans="1:12" x14ac:dyDescent="0.3">
      <c r="A14342" s="82" t="str">
        <f t="shared" si="448"/>
        <v>2019</v>
      </c>
      <c r="B14342" s="260" t="s">
        <v>2228</v>
      </c>
      <c r="C14342" s="261" t="s">
        <v>138</v>
      </c>
      <c r="D14342" s="74" t="str">
        <f t="shared" si="449"/>
        <v>jul/2019</v>
      </c>
      <c r="E14342" s="264">
        <v>43661</v>
      </c>
      <c r="F14342" s="260" t="s">
        <v>1261</v>
      </c>
      <c r="G14342" s="260" t="s">
        <v>2229</v>
      </c>
      <c r="H14342" s="265" t="s">
        <v>2338</v>
      </c>
      <c r="I14342" s="265" t="s">
        <v>135</v>
      </c>
      <c r="J14342" s="265">
        <v>-99</v>
      </c>
      <c r="K14342" s="83" t="str">
        <f>IFERROR(IFERROR(VLOOKUP(I14342,'DE-PARA'!B:D,3,0),VLOOKUP(I14342,'DE-PARA'!C:D,2,0)),"NÃO ENCONTRADO")</f>
        <v>Outras Saídas</v>
      </c>
      <c r="L14342" s="50" t="str">
        <f>VLOOKUP(K14342,'Base -Receita-Despesa'!$B:$AS,1,FALSE)</f>
        <v>Outras Saídas</v>
      </c>
    </row>
    <row r="14343" spans="1:12" x14ac:dyDescent="0.3">
      <c r="A14343" s="82" t="str">
        <f t="shared" si="448"/>
        <v>2019</v>
      </c>
      <c r="B14343" s="260" t="s">
        <v>2228</v>
      </c>
      <c r="C14343" s="261" t="s">
        <v>138</v>
      </c>
      <c r="D14343" s="74" t="str">
        <f t="shared" si="449"/>
        <v>jul/2019</v>
      </c>
      <c r="E14343" s="264">
        <v>43661</v>
      </c>
      <c r="F14343" s="260">
        <v>8629</v>
      </c>
      <c r="G14343" s="260" t="s">
        <v>2229</v>
      </c>
      <c r="H14343" s="265" t="s">
        <v>4432</v>
      </c>
      <c r="I14343" s="265" t="s">
        <v>2182</v>
      </c>
      <c r="J14343" s="265">
        <v>590.73</v>
      </c>
      <c r="K14343" s="83" t="str">
        <f>IFERROR(IFERROR(VLOOKUP(I14343,'DE-PARA'!B:D,3,0),VLOOKUP(I14343,'DE-PARA'!C:D,2,0)),"NÃO ENCONTRADO")</f>
        <v>Materiais</v>
      </c>
      <c r="L14343" s="50" t="str">
        <f>VLOOKUP(K14343,'Base -Receita-Despesa'!$B:$AS,1,FALSE)</f>
        <v>Materiais</v>
      </c>
    </row>
    <row r="14344" spans="1:12" x14ac:dyDescent="0.3">
      <c r="A14344" s="82" t="str">
        <f t="shared" si="448"/>
        <v>2019</v>
      </c>
      <c r="B14344" s="260" t="s">
        <v>2228</v>
      </c>
      <c r="C14344" s="261" t="s">
        <v>138</v>
      </c>
      <c r="D14344" s="74" t="str">
        <f t="shared" si="449"/>
        <v>jul/2019</v>
      </c>
      <c r="E14344" s="264">
        <v>43661</v>
      </c>
      <c r="F14344" s="260">
        <v>8629</v>
      </c>
      <c r="G14344" s="260" t="s">
        <v>2229</v>
      </c>
      <c r="H14344" s="265" t="s">
        <v>4432</v>
      </c>
      <c r="I14344" s="265" t="s">
        <v>562</v>
      </c>
      <c r="J14344" s="265">
        <v>163.01</v>
      </c>
      <c r="K14344" s="83" t="str">
        <f>IFERROR(IFERROR(VLOOKUP(I14344,'DE-PARA'!B:D,3,0),VLOOKUP(I14344,'DE-PARA'!C:D,2,0)),"NÃO ENCONTRADO")</f>
        <v>Outras Saídas</v>
      </c>
      <c r="L14344" s="50" t="str">
        <f>VLOOKUP(K14344,'Base -Receita-Despesa'!$B:$AS,1,FALSE)</f>
        <v>Outras Saídas</v>
      </c>
    </row>
    <row r="14345" spans="1:12" x14ac:dyDescent="0.3">
      <c r="A14345" s="82" t="str">
        <f t="shared" si="448"/>
        <v>2019</v>
      </c>
      <c r="B14345" s="260" t="s">
        <v>2228</v>
      </c>
      <c r="C14345" s="261" t="s">
        <v>138</v>
      </c>
      <c r="D14345" s="74" t="str">
        <f t="shared" si="449"/>
        <v>jul/2019</v>
      </c>
      <c r="E14345" s="264">
        <v>43663</v>
      </c>
      <c r="F14345" s="260" t="s">
        <v>208</v>
      </c>
      <c r="G14345" s="260" t="s">
        <v>2229</v>
      </c>
      <c r="H14345" s="265" t="s">
        <v>2855</v>
      </c>
      <c r="I14345" s="265" t="s">
        <v>160</v>
      </c>
      <c r="J14345" s="265">
        <v>-30</v>
      </c>
      <c r="K14345" s="83" t="str">
        <f>IFERROR(IFERROR(VLOOKUP(I14345,'DE-PARA'!B:D,3,0),VLOOKUP(I14345,'DE-PARA'!C:D,2,0)),"NÃO ENCONTRADO")</f>
        <v>Outras Saídas</v>
      </c>
      <c r="L14345" s="50" t="str">
        <f>VLOOKUP(K14345,'Base -Receita-Despesa'!$B:$AS,1,FALSE)</f>
        <v>Outras Saídas</v>
      </c>
    </row>
    <row r="14346" spans="1:12" x14ac:dyDescent="0.3">
      <c r="A14346" s="82" t="str">
        <f t="shared" si="448"/>
        <v>2019</v>
      </c>
      <c r="B14346" s="260" t="s">
        <v>2228</v>
      </c>
      <c r="C14346" s="261" t="s">
        <v>138</v>
      </c>
      <c r="D14346" s="74" t="str">
        <f t="shared" si="449"/>
        <v>jul/2019</v>
      </c>
      <c r="E14346" s="264">
        <v>43663</v>
      </c>
      <c r="F14346" s="260" t="s">
        <v>208</v>
      </c>
      <c r="G14346" s="260" t="s">
        <v>2229</v>
      </c>
      <c r="H14346" s="265" t="s">
        <v>4631</v>
      </c>
      <c r="I14346" s="265" t="s">
        <v>160</v>
      </c>
      <c r="J14346" s="265">
        <v>-30</v>
      </c>
      <c r="K14346" s="83" t="str">
        <f>IFERROR(IFERROR(VLOOKUP(I14346,'DE-PARA'!B:D,3,0),VLOOKUP(I14346,'DE-PARA'!C:D,2,0)),"NÃO ENCONTRADO")</f>
        <v>Outras Saídas</v>
      </c>
      <c r="L14346" s="50" t="str">
        <f>VLOOKUP(K14346,'Base -Receita-Despesa'!$B:$AS,1,FALSE)</f>
        <v>Outras Saídas</v>
      </c>
    </row>
    <row r="14347" spans="1:12" x14ac:dyDescent="0.3">
      <c r="A14347" s="82" t="str">
        <f t="shared" si="448"/>
        <v>2019</v>
      </c>
      <c r="B14347" s="260" t="s">
        <v>2228</v>
      </c>
      <c r="C14347" s="261" t="s">
        <v>138</v>
      </c>
      <c r="D14347" s="74" t="str">
        <f t="shared" si="449"/>
        <v>jul/2019</v>
      </c>
      <c r="E14347" s="264">
        <v>43663</v>
      </c>
      <c r="F14347" s="260" t="s">
        <v>1261</v>
      </c>
      <c r="G14347" s="260" t="s">
        <v>2229</v>
      </c>
      <c r="H14347" s="265" t="s">
        <v>2250</v>
      </c>
      <c r="I14347" s="265" t="s">
        <v>135</v>
      </c>
      <c r="J14347" s="265">
        <v>-9.5</v>
      </c>
      <c r="K14347" s="83" t="str">
        <f>IFERROR(IFERROR(VLOOKUP(I14347,'DE-PARA'!B:D,3,0),VLOOKUP(I14347,'DE-PARA'!C:D,2,0)),"NÃO ENCONTRADO")</f>
        <v>Outras Saídas</v>
      </c>
      <c r="L14347" s="50" t="str">
        <f>VLOOKUP(K14347,'Base -Receita-Despesa'!$B:$AS,1,FALSE)</f>
        <v>Outras Saídas</v>
      </c>
    </row>
    <row r="14348" spans="1:12" x14ac:dyDescent="0.3">
      <c r="A14348" s="82" t="str">
        <f t="shared" si="448"/>
        <v>2019</v>
      </c>
      <c r="B14348" s="260" t="s">
        <v>2228</v>
      </c>
      <c r="C14348" s="261" t="s">
        <v>138</v>
      </c>
      <c r="D14348" s="74" t="str">
        <f t="shared" si="449"/>
        <v>jul/2019</v>
      </c>
      <c r="E14348" s="264">
        <v>43663</v>
      </c>
      <c r="F14348" s="260" t="s">
        <v>1261</v>
      </c>
      <c r="G14348" s="260" t="s">
        <v>2229</v>
      </c>
      <c r="H14348" s="265" t="s">
        <v>2250</v>
      </c>
      <c r="I14348" s="265" t="s">
        <v>135</v>
      </c>
      <c r="J14348" s="265">
        <v>-9.5</v>
      </c>
      <c r="K14348" s="83" t="str">
        <f>IFERROR(IFERROR(VLOOKUP(I14348,'DE-PARA'!B:D,3,0),VLOOKUP(I14348,'DE-PARA'!C:D,2,0)),"NÃO ENCONTRADO")</f>
        <v>Outras Saídas</v>
      </c>
      <c r="L14348" s="50" t="str">
        <f>VLOOKUP(K14348,'Base -Receita-Despesa'!$B:$AS,1,FALSE)</f>
        <v>Outras Saídas</v>
      </c>
    </row>
    <row r="14349" spans="1:12" x14ac:dyDescent="0.3">
      <c r="A14349" s="82" t="str">
        <f t="shared" si="448"/>
        <v>2019</v>
      </c>
      <c r="B14349" s="260" t="s">
        <v>2228</v>
      </c>
      <c r="C14349" s="261" t="s">
        <v>138</v>
      </c>
      <c r="D14349" s="74" t="str">
        <f t="shared" si="449"/>
        <v>jul/2019</v>
      </c>
      <c r="E14349" s="264">
        <v>43663</v>
      </c>
      <c r="F14349" s="260" t="s">
        <v>1261</v>
      </c>
      <c r="G14349" s="260" t="s">
        <v>2229</v>
      </c>
      <c r="H14349" s="265" t="s">
        <v>2250</v>
      </c>
      <c r="I14349" s="265" t="s">
        <v>135</v>
      </c>
      <c r="J14349" s="265">
        <v>-9.5</v>
      </c>
      <c r="K14349" s="83" t="str">
        <f>IFERROR(IFERROR(VLOOKUP(I14349,'DE-PARA'!B:D,3,0),VLOOKUP(I14349,'DE-PARA'!C:D,2,0)),"NÃO ENCONTRADO")</f>
        <v>Outras Saídas</v>
      </c>
      <c r="L14349" s="50" t="str">
        <f>VLOOKUP(K14349,'Base -Receita-Despesa'!$B:$AS,1,FALSE)</f>
        <v>Outras Saídas</v>
      </c>
    </row>
    <row r="14350" spans="1:12" x14ac:dyDescent="0.3">
      <c r="A14350" s="82" t="str">
        <f t="shared" si="448"/>
        <v>2019</v>
      </c>
      <c r="B14350" s="260" t="s">
        <v>2228</v>
      </c>
      <c r="C14350" s="261" t="s">
        <v>138</v>
      </c>
      <c r="D14350" s="74" t="str">
        <f t="shared" si="449"/>
        <v>jul/2019</v>
      </c>
      <c r="E14350" s="264">
        <v>43663</v>
      </c>
      <c r="F14350" s="260">
        <v>40262</v>
      </c>
      <c r="G14350" s="260" t="s">
        <v>2229</v>
      </c>
      <c r="H14350" s="265" t="s">
        <v>4409</v>
      </c>
      <c r="I14350" s="265" t="s">
        <v>2193</v>
      </c>
      <c r="J14350" s="265">
        <v>-45</v>
      </c>
      <c r="K14350" s="83" t="str">
        <f>IFERROR(IFERROR(VLOOKUP(I14350,'DE-PARA'!B:D,3,0),VLOOKUP(I14350,'DE-PARA'!C:D,2,0)),"NÃO ENCONTRADO")</f>
        <v>Materiais</v>
      </c>
      <c r="L14350" s="50" t="str">
        <f>VLOOKUP(K14350,'Base -Receita-Despesa'!$B:$AS,1,FALSE)</f>
        <v>Materiais</v>
      </c>
    </row>
    <row r="14351" spans="1:12" x14ac:dyDescent="0.3">
      <c r="A14351" s="82" t="str">
        <f t="shared" si="448"/>
        <v>2019</v>
      </c>
      <c r="B14351" s="260" t="s">
        <v>2228</v>
      </c>
      <c r="C14351" s="261" t="s">
        <v>138</v>
      </c>
      <c r="D14351" s="74" t="str">
        <f t="shared" si="449"/>
        <v>jul/2019</v>
      </c>
      <c r="E14351" s="264">
        <v>43669</v>
      </c>
      <c r="F14351" s="260" t="s">
        <v>4517</v>
      </c>
      <c r="G14351" s="260" t="s">
        <v>2229</v>
      </c>
      <c r="H14351" s="265" t="s">
        <v>4394</v>
      </c>
      <c r="I14351" s="265" t="s">
        <v>2209</v>
      </c>
      <c r="J14351" s="265">
        <v>20.3</v>
      </c>
      <c r="K14351" s="83" t="str">
        <f>IFERROR(IFERROR(VLOOKUP(I14351,'DE-PARA'!B:D,3,0),VLOOKUP(I14351,'DE-PARA'!C:D,2,0)),"NÃO ENCONTRADO")</f>
        <v>Despesas com Viagens</v>
      </c>
      <c r="L14351" s="50" t="str">
        <f>VLOOKUP(K14351,'Base -Receita-Despesa'!$B:$AS,1,FALSE)</f>
        <v>Despesas com Viagens</v>
      </c>
    </row>
    <row r="14352" spans="1:12" x14ac:dyDescent="0.3">
      <c r="A14352" s="82" t="str">
        <f t="shared" si="448"/>
        <v>2019</v>
      </c>
      <c r="B14352" s="260" t="s">
        <v>2240</v>
      </c>
      <c r="C14352" s="261" t="s">
        <v>138</v>
      </c>
      <c r="D14352" s="74" t="str">
        <f t="shared" si="449"/>
        <v>jul/2019</v>
      </c>
      <c r="E14352" s="264">
        <v>43671</v>
      </c>
      <c r="F14352" s="260" t="s">
        <v>161</v>
      </c>
      <c r="G14352" s="260" t="s">
        <v>2229</v>
      </c>
      <c r="H14352" s="265" t="s">
        <v>161</v>
      </c>
      <c r="I14352" s="265" t="s">
        <v>2168</v>
      </c>
      <c r="J14352" s="266">
        <v>19543.669999999998</v>
      </c>
      <c r="K14352" s="83" t="str">
        <f>IFERROR(IFERROR(VLOOKUP(I14352,'DE-PARA'!B:D,3,0),VLOOKUP(I14352,'DE-PARA'!C:D,2,0)),"NÃO ENCONTRADO")</f>
        <v>Repasses Contrato de Gestão</v>
      </c>
      <c r="L14352" s="50" t="str">
        <f>VLOOKUP(K14352,'Base -Receita-Despesa'!$B:$AS,1,FALSE)</f>
        <v>Repasses Contrato de Gestão</v>
      </c>
    </row>
    <row r="14353" spans="1:12" x14ac:dyDescent="0.3">
      <c r="A14353" s="82" t="str">
        <f t="shared" si="448"/>
        <v>2019</v>
      </c>
      <c r="B14353" s="260" t="s">
        <v>2240</v>
      </c>
      <c r="C14353" s="261" t="s">
        <v>138</v>
      </c>
      <c r="D14353" s="74" t="str">
        <f t="shared" si="449"/>
        <v>jul/2019</v>
      </c>
      <c r="E14353" s="264">
        <v>43671</v>
      </c>
      <c r="F14353" s="260" t="s">
        <v>161</v>
      </c>
      <c r="G14353" s="260" t="s">
        <v>2229</v>
      </c>
      <c r="H14353" s="265" t="s">
        <v>161</v>
      </c>
      <c r="I14353" s="265" t="s">
        <v>2168</v>
      </c>
      <c r="J14353" s="266">
        <v>238665.5</v>
      </c>
      <c r="K14353" s="83" t="str">
        <f>IFERROR(IFERROR(VLOOKUP(I14353,'DE-PARA'!B:D,3,0),VLOOKUP(I14353,'DE-PARA'!C:D,2,0)),"NÃO ENCONTRADO")</f>
        <v>Repasses Contrato de Gestão</v>
      </c>
      <c r="L14353" s="50" t="str">
        <f>VLOOKUP(K14353,'Base -Receita-Despesa'!$B:$AS,1,FALSE)</f>
        <v>Repasses Contrato de Gestão</v>
      </c>
    </row>
    <row r="14354" spans="1:12" x14ac:dyDescent="0.3">
      <c r="A14354" s="82" t="str">
        <f t="shared" si="448"/>
        <v>2019</v>
      </c>
      <c r="B14354" s="260" t="s">
        <v>2240</v>
      </c>
      <c r="C14354" s="261" t="s">
        <v>138</v>
      </c>
      <c r="D14354" s="74" t="str">
        <f t="shared" si="449"/>
        <v>jul/2019</v>
      </c>
      <c r="E14354" s="264">
        <v>43671</v>
      </c>
      <c r="F14354" s="260" t="s">
        <v>161</v>
      </c>
      <c r="G14354" s="260" t="s">
        <v>2229</v>
      </c>
      <c r="H14354" s="265" t="s">
        <v>161</v>
      </c>
      <c r="I14354" s="265" t="s">
        <v>2168</v>
      </c>
      <c r="J14354" s="266">
        <v>132526.13</v>
      </c>
      <c r="K14354" s="83" t="str">
        <f>IFERROR(IFERROR(VLOOKUP(I14354,'DE-PARA'!B:D,3,0),VLOOKUP(I14354,'DE-PARA'!C:D,2,0)),"NÃO ENCONTRADO")</f>
        <v>Repasses Contrato de Gestão</v>
      </c>
      <c r="L14354" s="50" t="str">
        <f>VLOOKUP(K14354,'Base -Receita-Despesa'!$B:$AS,1,FALSE)</f>
        <v>Repasses Contrato de Gestão</v>
      </c>
    </row>
    <row r="14355" spans="1:12" x14ac:dyDescent="0.3">
      <c r="A14355" s="82" t="str">
        <f t="shared" si="448"/>
        <v>2019</v>
      </c>
      <c r="B14355" s="260" t="s">
        <v>2240</v>
      </c>
      <c r="C14355" s="261" t="s">
        <v>138</v>
      </c>
      <c r="D14355" s="74" t="str">
        <f t="shared" si="449"/>
        <v>jul/2019</v>
      </c>
      <c r="E14355" s="264">
        <v>43671</v>
      </c>
      <c r="F14355" s="260" t="s">
        <v>1061</v>
      </c>
      <c r="G14355" s="260" t="s">
        <v>2229</v>
      </c>
      <c r="H14355" s="265" t="s">
        <v>4370</v>
      </c>
      <c r="I14355" s="265" t="s">
        <v>126</v>
      </c>
      <c r="J14355" s="266">
        <v>-390735.3</v>
      </c>
      <c r="K14355" s="83" t="str">
        <f>IFERROR(IFERROR(VLOOKUP(I14355,'DE-PARA'!B:D,3,0),VLOOKUP(I14355,'DE-PARA'!C:D,2,0)),"NÃO ENCONTRADO")</f>
        <v>TEV – Transferências Entre Contas (Entradas)</v>
      </c>
      <c r="L14355" s="50" t="str">
        <f>VLOOKUP(K14355,'Base -Receita-Despesa'!$B:$AS,1,FALSE)</f>
        <v>TEV – Transferências Entre Contas (Entradas)</v>
      </c>
    </row>
    <row r="14356" spans="1:12" x14ac:dyDescent="0.3">
      <c r="A14356" s="82" t="str">
        <f t="shared" si="448"/>
        <v>2019</v>
      </c>
      <c r="B14356" s="260" t="s">
        <v>2228</v>
      </c>
      <c r="C14356" s="261" t="s">
        <v>138</v>
      </c>
      <c r="D14356" s="74" t="str">
        <f t="shared" si="449"/>
        <v>jul/2019</v>
      </c>
      <c r="E14356" s="264">
        <v>43671</v>
      </c>
      <c r="F14356" s="260" t="s">
        <v>4374</v>
      </c>
      <c r="G14356" s="260" t="s">
        <v>2229</v>
      </c>
      <c r="H14356" s="265" t="s">
        <v>72</v>
      </c>
      <c r="I14356" s="265" t="s">
        <v>1064</v>
      </c>
      <c r="J14356" s="266">
        <v>-380000</v>
      </c>
      <c r="K14356" s="83" t="str">
        <f>IFERROR(IFERROR(VLOOKUP(I14356,'DE-PARA'!B:D,3,0),VLOOKUP(I14356,'DE-PARA'!C:D,2,0)),"NÃO ENCONTRADO")</f>
        <v>Saídas Da C/A Por Regates (-)</v>
      </c>
      <c r="L14356" s="50" t="str">
        <f>VLOOKUP(K14356,'Base -Receita-Despesa'!$B:$AS,1,FALSE)</f>
        <v>SAÍDAS DA C/A POR REGATES (-)</v>
      </c>
    </row>
    <row r="14357" spans="1:12" x14ac:dyDescent="0.3">
      <c r="A14357" s="82" t="str">
        <f t="shared" si="448"/>
        <v>2019</v>
      </c>
      <c r="B14357" s="260" t="s">
        <v>2228</v>
      </c>
      <c r="C14357" s="261" t="s">
        <v>138</v>
      </c>
      <c r="D14357" s="74" t="str">
        <f t="shared" si="449"/>
        <v>jul/2019</v>
      </c>
      <c r="E14357" s="264">
        <v>43671</v>
      </c>
      <c r="F14357" s="260" t="s">
        <v>4412</v>
      </c>
      <c r="G14357" s="260" t="s">
        <v>2229</v>
      </c>
      <c r="H14357" s="265" t="s">
        <v>4632</v>
      </c>
      <c r="I14357" s="265" t="s">
        <v>130</v>
      </c>
      <c r="J14357" s="266">
        <v>-1788.33</v>
      </c>
      <c r="K14357" s="83" t="str">
        <f>IFERROR(IFERROR(VLOOKUP(I14357,'DE-PARA'!B:D,3,0),VLOOKUP(I14357,'DE-PARA'!C:D,2,0)),"NÃO ENCONTRADO")</f>
        <v>Rescisões Trabalhistas</v>
      </c>
      <c r="L14357" s="50" t="str">
        <f>VLOOKUP(K14357,'Base -Receita-Despesa'!$B:$AS,1,FALSE)</f>
        <v>Rescisões Trabalhistas</v>
      </c>
    </row>
    <row r="14358" spans="1:12" x14ac:dyDescent="0.3">
      <c r="A14358" s="82" t="str">
        <f t="shared" si="448"/>
        <v>2019</v>
      </c>
      <c r="B14358" s="260" t="s">
        <v>2228</v>
      </c>
      <c r="C14358" s="261" t="s">
        <v>138</v>
      </c>
      <c r="D14358" s="74" t="str">
        <f t="shared" si="449"/>
        <v>jul/2019</v>
      </c>
      <c r="E14358" s="264">
        <v>43671</v>
      </c>
      <c r="F14358" s="260" t="s">
        <v>3376</v>
      </c>
      <c r="G14358" s="260" t="s">
        <v>2229</v>
      </c>
      <c r="H14358" s="265" t="s">
        <v>4632</v>
      </c>
      <c r="I14358" s="265" t="s">
        <v>130</v>
      </c>
      <c r="J14358" s="266">
        <v>-7153.64</v>
      </c>
      <c r="K14358" s="83" t="str">
        <f>IFERROR(IFERROR(VLOOKUP(I14358,'DE-PARA'!B:D,3,0),VLOOKUP(I14358,'DE-PARA'!C:D,2,0)),"NÃO ENCONTRADO")</f>
        <v>Rescisões Trabalhistas</v>
      </c>
      <c r="L14358" s="50" t="str">
        <f>VLOOKUP(K14358,'Base -Receita-Despesa'!$B:$AS,1,FALSE)</f>
        <v>Rescisões Trabalhistas</v>
      </c>
    </row>
    <row r="14359" spans="1:12" x14ac:dyDescent="0.3">
      <c r="A14359" s="82" t="str">
        <f t="shared" si="448"/>
        <v>2019</v>
      </c>
      <c r="B14359" s="260" t="s">
        <v>2228</v>
      </c>
      <c r="C14359" s="261" t="s">
        <v>138</v>
      </c>
      <c r="D14359" s="74" t="str">
        <f t="shared" si="449"/>
        <v>jul/2019</v>
      </c>
      <c r="E14359" s="264">
        <v>43671</v>
      </c>
      <c r="F14359" s="260" t="s">
        <v>1061</v>
      </c>
      <c r="G14359" s="260" t="s">
        <v>2229</v>
      </c>
      <c r="H14359" s="265" t="s">
        <v>4370</v>
      </c>
      <c r="I14359" s="265" t="s">
        <v>126</v>
      </c>
      <c r="J14359" s="266">
        <v>390735.3</v>
      </c>
      <c r="K14359" s="83" t="str">
        <f>IFERROR(IFERROR(VLOOKUP(I14359,'DE-PARA'!B:D,3,0),VLOOKUP(I14359,'DE-PARA'!C:D,2,0)),"NÃO ENCONTRADO")</f>
        <v>TEV – Transferências Entre Contas (Entradas)</v>
      </c>
      <c r="L14359" s="50" t="str">
        <f>VLOOKUP(K14359,'Base -Receita-Despesa'!$B:$AS,1,FALSE)</f>
        <v>TEV – Transferências Entre Contas (Entradas)</v>
      </c>
    </row>
    <row r="14360" spans="1:12" x14ac:dyDescent="0.3">
      <c r="A14360" s="82" t="str">
        <f t="shared" si="448"/>
        <v>2019</v>
      </c>
      <c r="B14360" s="260" t="s">
        <v>2228</v>
      </c>
      <c r="C14360" s="261" t="s">
        <v>138</v>
      </c>
      <c r="D14360" s="74" t="str">
        <f t="shared" si="449"/>
        <v>jul/2019</v>
      </c>
      <c r="E14360" s="264">
        <v>43672</v>
      </c>
      <c r="F14360" s="260">
        <v>99149</v>
      </c>
      <c r="G14360" s="260" t="s">
        <v>2229</v>
      </c>
      <c r="H14360" s="265" t="s">
        <v>2336</v>
      </c>
      <c r="I14360" s="265" t="s">
        <v>2192</v>
      </c>
      <c r="J14360" s="266">
        <v>-6111.24</v>
      </c>
      <c r="K14360" s="83" t="str">
        <f>IFERROR(IFERROR(VLOOKUP(I14360,'DE-PARA'!B:D,3,0),VLOOKUP(I14360,'DE-PARA'!C:D,2,0)),"NÃO ENCONTRADO")</f>
        <v>Materiais</v>
      </c>
      <c r="L14360" s="50" t="str">
        <f>VLOOKUP(K14360,'Base -Receita-Despesa'!$B:$AS,1,FALSE)</f>
        <v>Materiais</v>
      </c>
    </row>
    <row r="14361" spans="1:12" x14ac:dyDescent="0.3">
      <c r="A14361" s="82" t="str">
        <f t="shared" si="448"/>
        <v>2019</v>
      </c>
      <c r="B14361" s="260" t="s">
        <v>2228</v>
      </c>
      <c r="C14361" s="261" t="s">
        <v>138</v>
      </c>
      <c r="D14361" s="74" t="str">
        <f t="shared" si="449"/>
        <v>jul/2019</v>
      </c>
      <c r="E14361" s="264">
        <v>43672</v>
      </c>
      <c r="F14361" s="260">
        <v>15214</v>
      </c>
      <c r="G14361" s="260" t="s">
        <v>2229</v>
      </c>
      <c r="H14361" s="265" t="s">
        <v>4591</v>
      </c>
      <c r="I14361" s="265" t="s">
        <v>151</v>
      </c>
      <c r="J14361" s="265">
        <v>-397.76</v>
      </c>
      <c r="K14361" s="83" t="str">
        <f>IFERROR(IFERROR(VLOOKUP(I14361,'DE-PARA'!B:D,3,0),VLOOKUP(I14361,'DE-PARA'!C:D,2,0)),"NÃO ENCONTRADO")</f>
        <v>Concessionárias (água, luz e telefone)</v>
      </c>
      <c r="L14361" s="50" t="str">
        <f>VLOOKUP(K14361,'Base -Receita-Despesa'!$B:$AS,1,FALSE)</f>
        <v>Concessionárias (água, luz e telefone)</v>
      </c>
    </row>
    <row r="14362" spans="1:12" x14ac:dyDescent="0.3">
      <c r="A14362" s="82" t="str">
        <f t="shared" si="448"/>
        <v>2019</v>
      </c>
      <c r="B14362" s="260" t="s">
        <v>2228</v>
      </c>
      <c r="C14362" s="261" t="s">
        <v>138</v>
      </c>
      <c r="D14362" s="74" t="str">
        <f t="shared" si="449"/>
        <v>jul/2019</v>
      </c>
      <c r="E14362" s="264">
        <v>43672</v>
      </c>
      <c r="F14362" s="260">
        <v>6615</v>
      </c>
      <c r="G14362" s="260" t="s">
        <v>2229</v>
      </c>
      <c r="H14362" s="265" t="s">
        <v>2974</v>
      </c>
      <c r="I14362" s="265" t="s">
        <v>151</v>
      </c>
      <c r="J14362" s="265">
        <v>-620</v>
      </c>
      <c r="K14362" s="83" t="str">
        <f>IFERROR(IFERROR(VLOOKUP(I14362,'DE-PARA'!B:D,3,0),VLOOKUP(I14362,'DE-PARA'!C:D,2,0)),"NÃO ENCONTRADO")</f>
        <v>Concessionárias (água, luz e telefone)</v>
      </c>
      <c r="L14362" s="50" t="str">
        <f>VLOOKUP(K14362,'Base -Receita-Despesa'!$B:$AS,1,FALSE)</f>
        <v>Concessionárias (água, luz e telefone)</v>
      </c>
    </row>
    <row r="14363" spans="1:12" x14ac:dyDescent="0.3">
      <c r="A14363" s="82" t="str">
        <f t="shared" si="448"/>
        <v>2019</v>
      </c>
      <c r="B14363" s="260" t="s">
        <v>2228</v>
      </c>
      <c r="C14363" s="261" t="s">
        <v>138</v>
      </c>
      <c r="D14363" s="74" t="str">
        <f t="shared" si="449"/>
        <v>jul/2019</v>
      </c>
      <c r="E14363" s="264">
        <v>43672</v>
      </c>
      <c r="F14363" s="260">
        <v>10743</v>
      </c>
      <c r="G14363" s="260" t="s">
        <v>2229</v>
      </c>
      <c r="H14363" s="265" t="s">
        <v>4369</v>
      </c>
      <c r="I14363" s="265" t="s">
        <v>2183</v>
      </c>
      <c r="J14363" s="270">
        <v>373.51</v>
      </c>
      <c r="K14363" s="83" t="str">
        <f>IFERROR(IFERROR(VLOOKUP(I14363,'DE-PARA'!B:D,3,0),VLOOKUP(I14363,'DE-PARA'!C:D,2,0)),"NÃO ENCONTRADO")</f>
        <v>Materiais</v>
      </c>
      <c r="L14363" s="50" t="str">
        <f>VLOOKUP(K14363,'Base -Receita-Despesa'!$B:$AS,1,FALSE)</f>
        <v>Materiais</v>
      </c>
    </row>
    <row r="14364" spans="1:12" x14ac:dyDescent="0.3">
      <c r="A14364" s="82" t="str">
        <f t="shared" si="448"/>
        <v>2019</v>
      </c>
      <c r="B14364" s="260" t="s">
        <v>2228</v>
      </c>
      <c r="C14364" s="261" t="s">
        <v>138</v>
      </c>
      <c r="D14364" s="74" t="str">
        <f t="shared" si="449"/>
        <v>jul/2019</v>
      </c>
      <c r="E14364" s="264">
        <v>43672</v>
      </c>
      <c r="F14364" s="260">
        <v>5048576</v>
      </c>
      <c r="G14364" s="260" t="s">
        <v>2229</v>
      </c>
      <c r="H14364" s="265" t="s">
        <v>1638</v>
      </c>
      <c r="I14364" s="265" t="s">
        <v>151</v>
      </c>
      <c r="J14364" s="266">
        <v>-3291.72</v>
      </c>
      <c r="K14364" s="83" t="str">
        <f>IFERROR(IFERROR(VLOOKUP(I14364,'DE-PARA'!B:D,3,0),VLOOKUP(I14364,'DE-PARA'!C:D,2,0)),"NÃO ENCONTRADO")</f>
        <v>Concessionárias (água, luz e telefone)</v>
      </c>
      <c r="L14364" s="50" t="str">
        <f>VLOOKUP(K14364,'Base -Receita-Despesa'!$B:$AS,1,FALSE)</f>
        <v>Concessionárias (água, luz e telefone)</v>
      </c>
    </row>
    <row r="14365" spans="1:12" x14ac:dyDescent="0.3">
      <c r="A14365" s="82" t="str">
        <f t="shared" si="448"/>
        <v>2019</v>
      </c>
      <c r="B14365" s="260" t="s">
        <v>2228</v>
      </c>
      <c r="C14365" s="261" t="s">
        <v>138</v>
      </c>
      <c r="D14365" s="74" t="str">
        <f t="shared" si="449"/>
        <v>jul/2019</v>
      </c>
      <c r="E14365" s="264">
        <v>43672</v>
      </c>
      <c r="F14365" s="260">
        <v>5048575</v>
      </c>
      <c r="G14365" s="260" t="s">
        <v>2229</v>
      </c>
      <c r="H14365" s="265" t="s">
        <v>1638</v>
      </c>
      <c r="I14365" s="265" t="s">
        <v>151</v>
      </c>
      <c r="J14365" s="266">
        <v>-2030.28</v>
      </c>
      <c r="K14365" s="83" t="str">
        <f>IFERROR(IFERROR(VLOOKUP(I14365,'DE-PARA'!B:D,3,0),VLOOKUP(I14365,'DE-PARA'!C:D,2,0)),"NÃO ENCONTRADO")</f>
        <v>Concessionárias (água, luz e telefone)</v>
      </c>
      <c r="L14365" s="50" t="str">
        <f>VLOOKUP(K14365,'Base -Receita-Despesa'!$B:$AS,1,FALSE)</f>
        <v>Concessionárias (água, luz e telefone)</v>
      </c>
    </row>
    <row r="14366" spans="1:12" x14ac:dyDescent="0.3">
      <c r="A14366" s="82" t="str">
        <f t="shared" si="448"/>
        <v>2019</v>
      </c>
      <c r="B14366" s="260" t="s">
        <v>2228</v>
      </c>
      <c r="C14366" s="261" t="s">
        <v>138</v>
      </c>
      <c r="D14366" s="74" t="str">
        <f t="shared" si="449"/>
        <v>jul/2019</v>
      </c>
      <c r="E14366" s="264">
        <v>43672</v>
      </c>
      <c r="F14366" s="260" t="s">
        <v>1070</v>
      </c>
      <c r="G14366" s="260" t="s">
        <v>2229</v>
      </c>
      <c r="H14366" s="265" t="s">
        <v>1071</v>
      </c>
      <c r="I14366" s="265" t="s">
        <v>2237</v>
      </c>
      <c r="J14366" s="266">
        <v>16284.69</v>
      </c>
      <c r="K14366" s="83" t="str">
        <f>IFERROR(IFERROR(VLOOKUP(I14366,'DE-PARA'!B:D,3,0),VLOOKUP(I14366,'DE-PARA'!C:D,2,0)),"NÃO ENCONTRADO")</f>
        <v>Entrada Conta Aplicação (+)</v>
      </c>
      <c r="L14366" s="50" t="str">
        <f>VLOOKUP(K14366,'Base -Receita-Despesa'!$B:$AS,1,FALSE)</f>
        <v>ENTRADA CONTA APLICAÇÃO (+)</v>
      </c>
    </row>
    <row r="14367" spans="1:12" x14ac:dyDescent="0.3">
      <c r="A14367" s="82" t="str">
        <f t="shared" si="448"/>
        <v>2019</v>
      </c>
      <c r="B14367" s="260" t="s">
        <v>2228</v>
      </c>
      <c r="C14367" s="261" t="s">
        <v>138</v>
      </c>
      <c r="D14367" s="74" t="str">
        <f t="shared" si="449"/>
        <v>jul/2019</v>
      </c>
      <c r="E14367" s="264">
        <v>43672</v>
      </c>
      <c r="F14367" s="260">
        <v>2916383250</v>
      </c>
      <c r="G14367" s="260" t="s">
        <v>2229</v>
      </c>
      <c r="H14367" s="265" t="s">
        <v>2306</v>
      </c>
      <c r="I14367" s="265" t="s">
        <v>155</v>
      </c>
      <c r="J14367" s="266">
        <v>-4570.28</v>
      </c>
      <c r="K14367" s="83" t="str">
        <f>IFERROR(IFERROR(VLOOKUP(I14367,'DE-PARA'!B:D,3,0),VLOOKUP(I14367,'DE-PARA'!C:D,2,0)),"NÃO ENCONTRADO")</f>
        <v>Concessionárias (água, luz e telefone)</v>
      </c>
      <c r="L14367" s="50" t="str">
        <f>VLOOKUP(K14367,'Base -Receita-Despesa'!$B:$AS,1,FALSE)</f>
        <v>Concessionárias (água, luz e telefone)</v>
      </c>
    </row>
    <row r="14368" spans="1:12" x14ac:dyDescent="0.3">
      <c r="A14368" s="82" t="str">
        <f t="shared" si="448"/>
        <v>2019</v>
      </c>
      <c r="B14368" s="260" t="s">
        <v>2228</v>
      </c>
      <c r="C14368" s="261" t="s">
        <v>138</v>
      </c>
      <c r="D14368" s="74" t="str">
        <f t="shared" si="449"/>
        <v>jul/2019</v>
      </c>
      <c r="E14368" s="264">
        <v>43672</v>
      </c>
      <c r="F14368" s="260" t="s">
        <v>1261</v>
      </c>
      <c r="G14368" s="260" t="s">
        <v>2229</v>
      </c>
      <c r="H14368" s="265" t="s">
        <v>2250</v>
      </c>
      <c r="I14368" s="265" t="s">
        <v>135</v>
      </c>
      <c r="J14368" s="265">
        <v>-9.5</v>
      </c>
      <c r="K14368" s="83" t="str">
        <f>IFERROR(IFERROR(VLOOKUP(I14368,'DE-PARA'!B:D,3,0),VLOOKUP(I14368,'DE-PARA'!C:D,2,0)),"NÃO ENCONTRADO")</f>
        <v>Outras Saídas</v>
      </c>
      <c r="L14368" s="50" t="str">
        <f>VLOOKUP(K14368,'Base -Receita-Despesa'!$B:$AS,1,FALSE)</f>
        <v>Outras Saídas</v>
      </c>
    </row>
    <row r="14369" spans="1:12" x14ac:dyDescent="0.3">
      <c r="A14369" s="82" t="str">
        <f t="shared" si="448"/>
        <v>2019</v>
      </c>
      <c r="B14369" s="260" t="s">
        <v>2228</v>
      </c>
      <c r="C14369" s="261" t="s">
        <v>138</v>
      </c>
      <c r="D14369" s="74" t="str">
        <f t="shared" si="449"/>
        <v>jul/2019</v>
      </c>
      <c r="E14369" s="264">
        <v>43672</v>
      </c>
      <c r="F14369" s="260">
        <v>468413</v>
      </c>
      <c r="G14369" s="260" t="s">
        <v>2229</v>
      </c>
      <c r="H14369" s="265" t="s">
        <v>2377</v>
      </c>
      <c r="I14369" s="265" t="s">
        <v>846</v>
      </c>
      <c r="J14369" s="266">
        <v>-1777.23</v>
      </c>
      <c r="K14369" s="83" t="str">
        <f>IFERROR(IFERROR(VLOOKUP(I14369,'DE-PARA'!B:D,3,0),VLOOKUP(I14369,'DE-PARA'!C:D,2,0)),"NÃO ENCONTRADO")</f>
        <v>Pessoal</v>
      </c>
      <c r="L14369" s="50" t="str">
        <f>VLOOKUP(K14369,'Base -Receita-Despesa'!$B:$AS,1,FALSE)</f>
        <v>Pessoal</v>
      </c>
    </row>
    <row r="14370" spans="1:12" x14ac:dyDescent="0.3">
      <c r="A14370" s="82" t="str">
        <f t="shared" si="448"/>
        <v>2019</v>
      </c>
      <c r="B14370" s="260" t="s">
        <v>2228</v>
      </c>
      <c r="C14370" s="261" t="s">
        <v>138</v>
      </c>
      <c r="D14370" s="74" t="str">
        <f t="shared" si="449"/>
        <v>jul/2019</v>
      </c>
      <c r="E14370" s="264">
        <v>43675</v>
      </c>
      <c r="F14370" s="260">
        <v>2301973</v>
      </c>
      <c r="G14370" s="260" t="s">
        <v>2229</v>
      </c>
      <c r="H14370" s="265" t="s">
        <v>2684</v>
      </c>
      <c r="I14370" s="265" t="s">
        <v>145</v>
      </c>
      <c r="J14370" s="266">
        <v>-7032.35</v>
      </c>
      <c r="K14370" s="83" t="str">
        <f>IFERROR(IFERROR(VLOOKUP(I14370,'DE-PARA'!B:D,3,0),VLOOKUP(I14370,'DE-PARA'!C:D,2,0)),"NÃO ENCONTRADO")</f>
        <v>Serviços</v>
      </c>
      <c r="L14370" s="50" t="str">
        <f>VLOOKUP(K14370,'Base -Receita-Despesa'!$B:$AS,1,FALSE)</f>
        <v>Serviços</v>
      </c>
    </row>
    <row r="14371" spans="1:12" x14ac:dyDescent="0.3">
      <c r="A14371" s="82" t="str">
        <f t="shared" si="448"/>
        <v>2019</v>
      </c>
      <c r="B14371" s="260" t="s">
        <v>2228</v>
      </c>
      <c r="C14371" s="261" t="s">
        <v>138</v>
      </c>
      <c r="D14371" s="74" t="str">
        <f t="shared" si="449"/>
        <v>jul/2019</v>
      </c>
      <c r="E14371" s="264">
        <v>43675</v>
      </c>
      <c r="F14371" s="260">
        <v>1680</v>
      </c>
      <c r="G14371" s="260" t="s">
        <v>2229</v>
      </c>
      <c r="H14371" s="265" t="s">
        <v>2328</v>
      </c>
      <c r="I14371" s="265" t="s">
        <v>145</v>
      </c>
      <c r="J14371" s="266">
        <v>-3500</v>
      </c>
      <c r="K14371" s="83" t="str">
        <f>IFERROR(IFERROR(VLOOKUP(I14371,'DE-PARA'!B:D,3,0),VLOOKUP(I14371,'DE-PARA'!C:D,2,0)),"NÃO ENCONTRADO")</f>
        <v>Serviços</v>
      </c>
      <c r="L14371" s="50" t="str">
        <f>VLOOKUP(K14371,'Base -Receita-Despesa'!$B:$AS,1,FALSE)</f>
        <v>Serviços</v>
      </c>
    </row>
    <row r="14372" spans="1:12" x14ac:dyDescent="0.3">
      <c r="A14372" s="82" t="str">
        <f t="shared" si="448"/>
        <v>2019</v>
      </c>
      <c r="B14372" s="260" t="s">
        <v>2228</v>
      </c>
      <c r="C14372" s="261" t="s">
        <v>138</v>
      </c>
      <c r="D14372" s="74" t="str">
        <f t="shared" si="449"/>
        <v>jul/2019</v>
      </c>
      <c r="E14372" s="264">
        <v>43675</v>
      </c>
      <c r="F14372" s="260" t="s">
        <v>131</v>
      </c>
      <c r="G14372" s="260" t="s">
        <v>2229</v>
      </c>
      <c r="H14372" s="265" t="s">
        <v>4618</v>
      </c>
      <c r="I14372" s="265" t="s">
        <v>133</v>
      </c>
      <c r="J14372" s="266">
        <v>-24019.119999999999</v>
      </c>
      <c r="K14372" s="83" t="str">
        <f>IFERROR(IFERROR(VLOOKUP(I14372,'DE-PARA'!B:D,3,0),VLOOKUP(I14372,'DE-PARA'!C:D,2,0)),"NÃO ENCONTRADO")</f>
        <v>Pessoal</v>
      </c>
      <c r="L14372" s="50" t="str">
        <f>VLOOKUP(K14372,'Base -Receita-Despesa'!$B:$AS,1,FALSE)</f>
        <v>Pessoal</v>
      </c>
    </row>
    <row r="14373" spans="1:12" x14ac:dyDescent="0.3">
      <c r="A14373" s="82" t="str">
        <f t="shared" si="448"/>
        <v>2019</v>
      </c>
      <c r="B14373" s="260" t="s">
        <v>2228</v>
      </c>
      <c r="C14373" s="261" t="s">
        <v>138</v>
      </c>
      <c r="D14373" s="74" t="str">
        <f t="shared" si="449"/>
        <v>jul/2019</v>
      </c>
      <c r="E14373" s="264">
        <v>43675</v>
      </c>
      <c r="F14373" s="260" t="s">
        <v>4539</v>
      </c>
      <c r="G14373" s="260" t="s">
        <v>2229</v>
      </c>
      <c r="H14373" s="265" t="s">
        <v>4633</v>
      </c>
      <c r="I14373" s="265" t="s">
        <v>195</v>
      </c>
      <c r="J14373" s="266">
        <v>-138305.47</v>
      </c>
      <c r="K14373" s="83" t="str">
        <f>IFERROR(IFERROR(VLOOKUP(I14373,'DE-PARA'!B:D,3,0),VLOOKUP(I14373,'DE-PARA'!C:D,2,0)),"NÃO ENCONTRADO")</f>
        <v>Encargos sobre Folha de Pagamento</v>
      </c>
      <c r="L14373" s="50" t="str">
        <f>VLOOKUP(K14373,'Base -Receita-Despesa'!$B:$AS,1,FALSE)</f>
        <v>Encargos sobre Folha de Pagamento</v>
      </c>
    </row>
    <row r="14374" spans="1:12" x14ac:dyDescent="0.3">
      <c r="A14374" s="82" t="str">
        <f t="shared" si="448"/>
        <v>2019</v>
      </c>
      <c r="B14374" s="260" t="s">
        <v>2228</v>
      </c>
      <c r="C14374" s="261" t="s">
        <v>138</v>
      </c>
      <c r="D14374" s="74" t="str">
        <f t="shared" si="449"/>
        <v>jul/2019</v>
      </c>
      <c r="E14374" s="264">
        <v>43675</v>
      </c>
      <c r="F14374" s="260">
        <v>7566</v>
      </c>
      <c r="G14374" s="260" t="s">
        <v>2229</v>
      </c>
      <c r="H14374" s="269" t="s">
        <v>4634</v>
      </c>
      <c r="I14374" s="265" t="s">
        <v>198</v>
      </c>
      <c r="J14374" s="265">
        <v>-125.6</v>
      </c>
      <c r="K14374" s="83" t="str">
        <f>IFERROR(IFERROR(VLOOKUP(I14374,'DE-PARA'!B:D,3,0),VLOOKUP(I14374,'DE-PARA'!C:D,2,0)),"NÃO ENCONTRADO")</f>
        <v>Materiais</v>
      </c>
      <c r="L14374" s="50" t="str">
        <f>VLOOKUP(K14374,'Base -Receita-Despesa'!$B:$AS,1,FALSE)</f>
        <v>Materiais</v>
      </c>
    </row>
    <row r="14375" spans="1:12" x14ac:dyDescent="0.3">
      <c r="A14375" s="82" t="str">
        <f t="shared" si="448"/>
        <v>2019</v>
      </c>
      <c r="B14375" s="260" t="s">
        <v>2228</v>
      </c>
      <c r="C14375" s="261" t="s">
        <v>138</v>
      </c>
      <c r="D14375" s="74" t="str">
        <f t="shared" si="449"/>
        <v>jul/2019</v>
      </c>
      <c r="E14375" s="264">
        <v>43675</v>
      </c>
      <c r="F14375" s="260">
        <v>269</v>
      </c>
      <c r="G14375" s="260" t="s">
        <v>2229</v>
      </c>
      <c r="H14375" s="265" t="s">
        <v>2357</v>
      </c>
      <c r="I14375" s="265" t="s">
        <v>164</v>
      </c>
      <c r="J14375" s="266">
        <v>-7000</v>
      </c>
      <c r="K14375" s="83" t="str">
        <f>IFERROR(IFERROR(VLOOKUP(I14375,'DE-PARA'!B:D,3,0),VLOOKUP(I14375,'DE-PARA'!C:D,2,0)),"NÃO ENCONTRADO")</f>
        <v>Concessionárias (água, luz e telefone)</v>
      </c>
      <c r="L14375" s="50" t="str">
        <f>VLOOKUP(K14375,'Base -Receita-Despesa'!$B:$AS,1,FALSE)</f>
        <v>Concessionárias (água, luz e telefone)</v>
      </c>
    </row>
    <row r="14376" spans="1:12" x14ac:dyDescent="0.3">
      <c r="A14376" s="82" t="str">
        <f t="shared" si="448"/>
        <v>2019</v>
      </c>
      <c r="B14376" s="260" t="s">
        <v>2228</v>
      </c>
      <c r="C14376" s="261" t="s">
        <v>138</v>
      </c>
      <c r="D14376" s="74" t="str">
        <f t="shared" si="449"/>
        <v>jul/2019</v>
      </c>
      <c r="E14376" s="264">
        <v>43675</v>
      </c>
      <c r="F14376" s="276">
        <v>1991463</v>
      </c>
      <c r="G14376" s="260" t="s">
        <v>2229</v>
      </c>
      <c r="H14376" s="267" t="s">
        <v>3364</v>
      </c>
      <c r="I14376" s="267" t="s">
        <v>846</v>
      </c>
      <c r="J14376" s="265">
        <v>-191.5</v>
      </c>
      <c r="K14376" s="83" t="str">
        <f>IFERROR(IFERROR(VLOOKUP(I14376,'DE-PARA'!B:D,3,0),VLOOKUP(I14376,'DE-PARA'!C:D,2,0)),"NÃO ENCONTRADO")</f>
        <v>Pessoal</v>
      </c>
      <c r="L14376" s="50" t="str">
        <f>VLOOKUP(K14376,'Base -Receita-Despesa'!$B:$AS,1,FALSE)</f>
        <v>Pessoal</v>
      </c>
    </row>
    <row r="14377" spans="1:12" x14ac:dyDescent="0.3">
      <c r="A14377" s="82" t="str">
        <f t="shared" si="448"/>
        <v>2019</v>
      </c>
      <c r="B14377" s="260" t="s">
        <v>2228</v>
      </c>
      <c r="C14377" s="261" t="s">
        <v>138</v>
      </c>
      <c r="D14377" s="74" t="str">
        <f t="shared" si="449"/>
        <v>jul/2019</v>
      </c>
      <c r="E14377" s="264">
        <v>43675</v>
      </c>
      <c r="F14377" s="260" t="s">
        <v>1070</v>
      </c>
      <c r="G14377" s="260" t="s">
        <v>2229</v>
      </c>
      <c r="H14377" s="265" t="s">
        <v>1071</v>
      </c>
      <c r="I14377" s="265" t="s">
        <v>2237</v>
      </c>
      <c r="J14377" s="266">
        <v>181632.48</v>
      </c>
      <c r="K14377" s="83" t="str">
        <f>IFERROR(IFERROR(VLOOKUP(I14377,'DE-PARA'!B:D,3,0),VLOOKUP(I14377,'DE-PARA'!C:D,2,0)),"NÃO ENCONTRADO")</f>
        <v>Entrada Conta Aplicação (+)</v>
      </c>
      <c r="L14377" s="50" t="str">
        <f>VLOOKUP(K14377,'Base -Receita-Despesa'!$B:$AS,1,FALSE)</f>
        <v>ENTRADA CONTA APLICAÇÃO (+)</v>
      </c>
    </row>
    <row r="14378" spans="1:12" x14ac:dyDescent="0.3">
      <c r="A14378" s="82" t="str">
        <f t="shared" ref="A14378:A14441" si="450">IF(K14378="NÃO ENCONTRADO",0,RIGHT(D14378,4))</f>
        <v>2019</v>
      </c>
      <c r="B14378" s="260" t="s">
        <v>2228</v>
      </c>
      <c r="C14378" s="261" t="s">
        <v>138</v>
      </c>
      <c r="D14378" s="74" t="str">
        <f t="shared" si="449"/>
        <v>jul/2019</v>
      </c>
      <c r="E14378" s="264">
        <v>43675</v>
      </c>
      <c r="F14378" s="260" t="s">
        <v>1261</v>
      </c>
      <c r="G14378" s="260" t="s">
        <v>2229</v>
      </c>
      <c r="H14378" s="265" t="s">
        <v>2250</v>
      </c>
      <c r="I14378" s="265" t="s">
        <v>135</v>
      </c>
      <c r="J14378" s="265">
        <v>-9.5</v>
      </c>
      <c r="K14378" s="83" t="str">
        <f>IFERROR(IFERROR(VLOOKUP(I14378,'DE-PARA'!B:D,3,0),VLOOKUP(I14378,'DE-PARA'!C:D,2,0)),"NÃO ENCONTRADO")</f>
        <v>Outras Saídas</v>
      </c>
      <c r="L14378" s="50" t="str">
        <f>VLOOKUP(K14378,'Base -Receita-Despesa'!$B:$AS,1,FALSE)</f>
        <v>Outras Saídas</v>
      </c>
    </row>
    <row r="14379" spans="1:12" x14ac:dyDescent="0.3">
      <c r="A14379" s="82" t="str">
        <f t="shared" si="450"/>
        <v>2019</v>
      </c>
      <c r="B14379" s="260" t="s">
        <v>2228</v>
      </c>
      <c r="C14379" s="261" t="s">
        <v>138</v>
      </c>
      <c r="D14379" s="74" t="str">
        <f t="shared" si="449"/>
        <v>jul/2019</v>
      </c>
      <c r="E14379" s="264">
        <v>43675</v>
      </c>
      <c r="F14379" s="260" t="s">
        <v>1261</v>
      </c>
      <c r="G14379" s="260" t="s">
        <v>2229</v>
      </c>
      <c r="H14379" s="265" t="s">
        <v>2250</v>
      </c>
      <c r="I14379" s="265" t="s">
        <v>135</v>
      </c>
      <c r="J14379" s="265">
        <v>-9.5</v>
      </c>
      <c r="K14379" s="83" t="str">
        <f>IFERROR(IFERROR(VLOOKUP(I14379,'DE-PARA'!B:D,3,0),VLOOKUP(I14379,'DE-PARA'!C:D,2,0)),"NÃO ENCONTRADO")</f>
        <v>Outras Saídas</v>
      </c>
      <c r="L14379" s="50" t="str">
        <f>VLOOKUP(K14379,'Base -Receita-Despesa'!$B:$AS,1,FALSE)</f>
        <v>Outras Saídas</v>
      </c>
    </row>
    <row r="14380" spans="1:12" x14ac:dyDescent="0.3">
      <c r="A14380" s="82" t="str">
        <f t="shared" si="450"/>
        <v>2019</v>
      </c>
      <c r="B14380" s="260" t="s">
        <v>2228</v>
      </c>
      <c r="C14380" s="261" t="s">
        <v>138</v>
      </c>
      <c r="D14380" s="74" t="str">
        <f t="shared" si="449"/>
        <v>jul/2019</v>
      </c>
      <c r="E14380" s="264">
        <v>43675</v>
      </c>
      <c r="F14380" s="260" t="s">
        <v>1261</v>
      </c>
      <c r="G14380" s="260" t="s">
        <v>2229</v>
      </c>
      <c r="H14380" s="265" t="s">
        <v>2250</v>
      </c>
      <c r="I14380" s="265" t="s">
        <v>135</v>
      </c>
      <c r="J14380" s="265">
        <v>-9.5</v>
      </c>
      <c r="K14380" s="83" t="str">
        <f>IFERROR(IFERROR(VLOOKUP(I14380,'DE-PARA'!B:D,3,0),VLOOKUP(I14380,'DE-PARA'!C:D,2,0)),"NÃO ENCONTRADO")</f>
        <v>Outras Saídas</v>
      </c>
      <c r="L14380" s="50" t="str">
        <f>VLOOKUP(K14380,'Base -Receita-Despesa'!$B:$AS,1,FALSE)</f>
        <v>Outras Saídas</v>
      </c>
    </row>
    <row r="14381" spans="1:12" x14ac:dyDescent="0.3">
      <c r="A14381" s="82" t="str">
        <f t="shared" si="450"/>
        <v>2019</v>
      </c>
      <c r="B14381" s="260" t="s">
        <v>2228</v>
      </c>
      <c r="C14381" s="261" t="s">
        <v>138</v>
      </c>
      <c r="D14381" s="74" t="str">
        <f t="shared" si="449"/>
        <v>jul/2019</v>
      </c>
      <c r="E14381" s="264">
        <v>43675</v>
      </c>
      <c r="F14381" s="260">
        <v>7806481</v>
      </c>
      <c r="G14381" s="260" t="s">
        <v>2229</v>
      </c>
      <c r="H14381" s="265" t="s">
        <v>2470</v>
      </c>
      <c r="I14381" s="265" t="s">
        <v>190</v>
      </c>
      <c r="J14381" s="265">
        <v>-74.87</v>
      </c>
      <c r="K14381" s="83" t="str">
        <f>IFERROR(IFERROR(VLOOKUP(I14381,'DE-PARA'!B:D,3,0),VLOOKUP(I14381,'DE-PARA'!C:D,2,0)),"NÃO ENCONTRADO")</f>
        <v>Concessionárias (água, luz e telefone)</v>
      </c>
      <c r="L14381" s="50" t="str">
        <f>VLOOKUP(K14381,'Base -Receita-Despesa'!$B:$AS,1,FALSE)</f>
        <v>Concessionárias (água, luz e telefone)</v>
      </c>
    </row>
    <row r="14382" spans="1:12" x14ac:dyDescent="0.3">
      <c r="A14382" s="82" t="str">
        <f t="shared" si="450"/>
        <v>2019</v>
      </c>
      <c r="B14382" s="260" t="s">
        <v>2228</v>
      </c>
      <c r="C14382" s="261" t="s">
        <v>138</v>
      </c>
      <c r="D14382" s="74" t="str">
        <f t="shared" si="449"/>
        <v>jul/2019</v>
      </c>
      <c r="E14382" s="264">
        <v>43675</v>
      </c>
      <c r="F14382" s="260">
        <v>7848560</v>
      </c>
      <c r="G14382" s="260" t="s">
        <v>2229</v>
      </c>
      <c r="H14382" s="265" t="s">
        <v>2470</v>
      </c>
      <c r="I14382" s="265" t="s">
        <v>190</v>
      </c>
      <c r="J14382" s="266">
        <v>-1076.29</v>
      </c>
      <c r="K14382" s="83" t="str">
        <f>IFERROR(IFERROR(VLOOKUP(I14382,'DE-PARA'!B:D,3,0),VLOOKUP(I14382,'DE-PARA'!C:D,2,0)),"NÃO ENCONTRADO")</f>
        <v>Concessionárias (água, luz e telefone)</v>
      </c>
      <c r="L14382" s="50" t="str">
        <f>VLOOKUP(K14382,'Base -Receita-Despesa'!$B:$AS,1,FALSE)</f>
        <v>Concessionárias (água, luz e telefone)</v>
      </c>
    </row>
    <row r="14383" spans="1:12" x14ac:dyDescent="0.3">
      <c r="A14383" s="82" t="str">
        <f t="shared" si="450"/>
        <v>2019</v>
      </c>
      <c r="B14383" s="260" t="s">
        <v>2228</v>
      </c>
      <c r="C14383" s="261" t="s">
        <v>138</v>
      </c>
      <c r="D14383" s="74" t="str">
        <f t="shared" si="449"/>
        <v>jul/2019</v>
      </c>
      <c r="E14383" s="264">
        <v>43675</v>
      </c>
      <c r="F14383" s="260">
        <v>7831154</v>
      </c>
      <c r="G14383" s="260" t="s">
        <v>2229</v>
      </c>
      <c r="H14383" s="265" t="s">
        <v>2470</v>
      </c>
      <c r="I14383" s="265" t="s">
        <v>190</v>
      </c>
      <c r="J14383" s="265">
        <v>-278.77999999999997</v>
      </c>
      <c r="K14383" s="83" t="str">
        <f>IFERROR(IFERROR(VLOOKUP(I14383,'DE-PARA'!B:D,3,0),VLOOKUP(I14383,'DE-PARA'!C:D,2,0)),"NÃO ENCONTRADO")</f>
        <v>Concessionárias (água, luz e telefone)</v>
      </c>
      <c r="L14383" s="50" t="str">
        <f>VLOOKUP(K14383,'Base -Receita-Despesa'!$B:$AS,1,FALSE)</f>
        <v>Concessionárias (água, luz e telefone)</v>
      </c>
    </row>
    <row r="14384" spans="1:12" x14ac:dyDescent="0.3">
      <c r="A14384" s="82" t="str">
        <f t="shared" si="450"/>
        <v>2019</v>
      </c>
      <c r="B14384" s="260" t="s">
        <v>2240</v>
      </c>
      <c r="C14384" s="261" t="s">
        <v>138</v>
      </c>
      <c r="D14384" s="74" t="str">
        <f t="shared" si="449"/>
        <v>jul/2019</v>
      </c>
      <c r="E14384" s="264">
        <v>43676</v>
      </c>
      <c r="F14384" s="260" t="s">
        <v>4374</v>
      </c>
      <c r="G14384" s="260" t="s">
        <v>2229</v>
      </c>
      <c r="H14384" s="265" t="s">
        <v>72</v>
      </c>
      <c r="I14384" s="265" t="s">
        <v>1064</v>
      </c>
      <c r="J14384" s="266">
        <v>-1782224.12</v>
      </c>
      <c r="K14384" s="83" t="str">
        <f>IFERROR(IFERROR(VLOOKUP(I14384,'DE-PARA'!B:D,3,0),VLOOKUP(I14384,'DE-PARA'!C:D,2,0)),"NÃO ENCONTRADO")</f>
        <v>Saídas Da C/A Por Regates (-)</v>
      </c>
      <c r="L14384" s="50" t="str">
        <f>VLOOKUP(K14384,'Base -Receita-Despesa'!$B:$AS,1,FALSE)</f>
        <v>SAÍDAS DA C/A POR REGATES (-)</v>
      </c>
    </row>
    <row r="14385" spans="1:12" x14ac:dyDescent="0.3">
      <c r="A14385" s="82" t="str">
        <f t="shared" si="450"/>
        <v>2019</v>
      </c>
      <c r="B14385" s="260" t="s">
        <v>2240</v>
      </c>
      <c r="C14385" s="261" t="s">
        <v>138</v>
      </c>
      <c r="D14385" s="74" t="str">
        <f t="shared" si="449"/>
        <v>jul/2019</v>
      </c>
      <c r="E14385" s="264">
        <v>43676</v>
      </c>
      <c r="F14385" s="260" t="s">
        <v>161</v>
      </c>
      <c r="G14385" s="260" t="s">
        <v>2229</v>
      </c>
      <c r="H14385" s="265" t="s">
        <v>161</v>
      </c>
      <c r="I14385" s="265" t="s">
        <v>2168</v>
      </c>
      <c r="J14385" s="266">
        <v>346853.42</v>
      </c>
      <c r="K14385" s="83" t="str">
        <f>IFERROR(IFERROR(VLOOKUP(I14385,'DE-PARA'!B:D,3,0),VLOOKUP(I14385,'DE-PARA'!C:D,2,0)),"NÃO ENCONTRADO")</f>
        <v>Repasses Contrato de Gestão</v>
      </c>
      <c r="L14385" s="50" t="str">
        <f>VLOOKUP(K14385,'Base -Receita-Despesa'!$B:$AS,1,FALSE)</f>
        <v>Repasses Contrato de Gestão</v>
      </c>
    </row>
    <row r="14386" spans="1:12" x14ac:dyDescent="0.3">
      <c r="A14386" s="82" t="str">
        <f t="shared" si="450"/>
        <v>2019</v>
      </c>
      <c r="B14386" s="260" t="s">
        <v>2240</v>
      </c>
      <c r="C14386" s="261" t="s">
        <v>138</v>
      </c>
      <c r="D14386" s="74" t="str">
        <f t="shared" si="449"/>
        <v>jul/2019</v>
      </c>
      <c r="E14386" s="264">
        <v>43676</v>
      </c>
      <c r="F14386" s="260" t="s">
        <v>161</v>
      </c>
      <c r="G14386" s="260" t="s">
        <v>2229</v>
      </c>
      <c r="H14386" s="265" t="s">
        <v>161</v>
      </c>
      <c r="I14386" s="265" t="s">
        <v>2168</v>
      </c>
      <c r="J14386" s="266">
        <v>1935370.7</v>
      </c>
      <c r="K14386" s="83" t="str">
        <f>IFERROR(IFERROR(VLOOKUP(I14386,'DE-PARA'!B:D,3,0),VLOOKUP(I14386,'DE-PARA'!C:D,2,0)),"NÃO ENCONTRADO")</f>
        <v>Repasses Contrato de Gestão</v>
      </c>
      <c r="L14386" s="50" t="str">
        <f>VLOOKUP(K14386,'Base -Receita-Despesa'!$B:$AS,1,FALSE)</f>
        <v>Repasses Contrato de Gestão</v>
      </c>
    </row>
    <row r="14387" spans="1:12" x14ac:dyDescent="0.3">
      <c r="A14387" s="82" t="str">
        <f t="shared" si="450"/>
        <v>2019</v>
      </c>
      <c r="B14387" s="260" t="s">
        <v>2240</v>
      </c>
      <c r="C14387" s="261" t="s">
        <v>138</v>
      </c>
      <c r="D14387" s="74" t="str">
        <f t="shared" si="449"/>
        <v>jul/2019</v>
      </c>
      <c r="E14387" s="264">
        <v>43676</v>
      </c>
      <c r="F14387" s="260" t="s">
        <v>1061</v>
      </c>
      <c r="G14387" s="260" t="s">
        <v>2229</v>
      </c>
      <c r="H14387" s="265" t="s">
        <v>4370</v>
      </c>
      <c r="I14387" s="265" t="s">
        <v>126</v>
      </c>
      <c r="J14387" s="266">
        <v>-500000</v>
      </c>
      <c r="K14387" s="83" t="str">
        <f>IFERROR(IFERROR(VLOOKUP(I14387,'DE-PARA'!B:D,3,0),VLOOKUP(I14387,'DE-PARA'!C:D,2,0)),"NÃO ENCONTRADO")</f>
        <v>TEV – Transferências Entre Contas (Entradas)</v>
      </c>
      <c r="L14387" s="50" t="str">
        <f>VLOOKUP(K14387,'Base -Receita-Despesa'!$B:$AS,1,FALSE)</f>
        <v>TEV – Transferências Entre Contas (Entradas)</v>
      </c>
    </row>
    <row r="14388" spans="1:12" x14ac:dyDescent="0.3">
      <c r="A14388" s="82" t="str">
        <f t="shared" si="450"/>
        <v>2019</v>
      </c>
      <c r="B14388" s="260" t="s">
        <v>2228</v>
      </c>
      <c r="C14388" s="261" t="s">
        <v>138</v>
      </c>
      <c r="D14388" s="74" t="str">
        <f t="shared" si="449"/>
        <v>jul/2019</v>
      </c>
      <c r="E14388" s="264">
        <v>43676</v>
      </c>
      <c r="F14388" s="260">
        <v>3312</v>
      </c>
      <c r="G14388" s="260" t="s">
        <v>2229</v>
      </c>
      <c r="H14388" s="265" t="s">
        <v>2231</v>
      </c>
      <c r="I14388" s="265" t="s">
        <v>2185</v>
      </c>
      <c r="J14388" s="266">
        <v>-3691.14</v>
      </c>
      <c r="K14388" s="83" t="str">
        <f>IFERROR(IFERROR(VLOOKUP(I14388,'DE-PARA'!B:D,3,0),VLOOKUP(I14388,'DE-PARA'!C:D,2,0)),"NÃO ENCONTRADO")</f>
        <v>Materiais</v>
      </c>
      <c r="L14388" s="50" t="str">
        <f>VLOOKUP(K14388,'Base -Receita-Despesa'!$B:$AS,1,FALSE)</f>
        <v>Materiais</v>
      </c>
    </row>
    <row r="14389" spans="1:12" x14ac:dyDescent="0.3">
      <c r="A14389" s="82" t="str">
        <f t="shared" si="450"/>
        <v>2019</v>
      </c>
      <c r="B14389" s="260" t="s">
        <v>2228</v>
      </c>
      <c r="C14389" s="261" t="s">
        <v>138</v>
      </c>
      <c r="D14389" s="74" t="str">
        <f t="shared" si="449"/>
        <v>jul/2019</v>
      </c>
      <c r="E14389" s="264">
        <v>43676</v>
      </c>
      <c r="F14389" s="260">
        <v>78803</v>
      </c>
      <c r="G14389" s="260" t="s">
        <v>2229</v>
      </c>
      <c r="H14389" s="265" t="s">
        <v>2231</v>
      </c>
      <c r="I14389" s="265" t="s">
        <v>2185</v>
      </c>
      <c r="J14389" s="266">
        <v>-1881.8</v>
      </c>
      <c r="K14389" s="83" t="str">
        <f>IFERROR(IFERROR(VLOOKUP(I14389,'DE-PARA'!B:D,3,0),VLOOKUP(I14389,'DE-PARA'!C:D,2,0)),"NÃO ENCONTRADO")</f>
        <v>Materiais</v>
      </c>
      <c r="L14389" s="50" t="str">
        <f>VLOOKUP(K14389,'Base -Receita-Despesa'!$B:$AS,1,FALSE)</f>
        <v>Materiais</v>
      </c>
    </row>
    <row r="14390" spans="1:12" x14ac:dyDescent="0.3">
      <c r="A14390" s="82" t="str">
        <f t="shared" si="450"/>
        <v>2019</v>
      </c>
      <c r="B14390" s="260" t="s">
        <v>2228</v>
      </c>
      <c r="C14390" s="261" t="s">
        <v>138</v>
      </c>
      <c r="D14390" s="74" t="str">
        <f t="shared" si="449"/>
        <v>jul/2019</v>
      </c>
      <c r="E14390" s="264">
        <v>43676</v>
      </c>
      <c r="F14390" s="260">
        <v>3281</v>
      </c>
      <c r="G14390" s="260" t="s">
        <v>2229</v>
      </c>
      <c r="H14390" s="265" t="s">
        <v>2231</v>
      </c>
      <c r="I14390" s="265" t="s">
        <v>2185</v>
      </c>
      <c r="J14390" s="266">
        <v>-3420.27</v>
      </c>
      <c r="K14390" s="83" t="str">
        <f>IFERROR(IFERROR(VLOOKUP(I14390,'DE-PARA'!B:D,3,0),VLOOKUP(I14390,'DE-PARA'!C:D,2,0)),"NÃO ENCONTRADO")</f>
        <v>Materiais</v>
      </c>
      <c r="L14390" s="50" t="str">
        <f>VLOOKUP(K14390,'Base -Receita-Despesa'!$B:$AS,1,FALSE)</f>
        <v>Materiais</v>
      </c>
    </row>
    <row r="14391" spans="1:12" x14ac:dyDescent="0.3">
      <c r="A14391" s="82" t="str">
        <f t="shared" si="450"/>
        <v>2019</v>
      </c>
      <c r="B14391" s="260" t="s">
        <v>2228</v>
      </c>
      <c r="C14391" s="261" t="s">
        <v>138</v>
      </c>
      <c r="D14391" s="74" t="str">
        <f t="shared" si="449"/>
        <v>jul/2019</v>
      </c>
      <c r="E14391" s="264">
        <v>43676</v>
      </c>
      <c r="F14391" s="260">
        <v>4066</v>
      </c>
      <c r="G14391" s="260" t="s">
        <v>2229</v>
      </c>
      <c r="H14391" s="265" t="s">
        <v>2231</v>
      </c>
      <c r="I14391" s="265" t="s">
        <v>2185</v>
      </c>
      <c r="J14391" s="266">
        <v>-3051.45</v>
      </c>
      <c r="K14391" s="83" t="str">
        <f>IFERROR(IFERROR(VLOOKUP(I14391,'DE-PARA'!B:D,3,0),VLOOKUP(I14391,'DE-PARA'!C:D,2,0)),"NÃO ENCONTRADO")</f>
        <v>Materiais</v>
      </c>
      <c r="L14391" s="50" t="str">
        <f>VLOOKUP(K14391,'Base -Receita-Despesa'!$B:$AS,1,FALSE)</f>
        <v>Materiais</v>
      </c>
    </row>
    <row r="14392" spans="1:12" x14ac:dyDescent="0.3">
      <c r="A14392" s="82" t="str">
        <f t="shared" si="450"/>
        <v>2019</v>
      </c>
      <c r="B14392" s="260" t="s">
        <v>2228</v>
      </c>
      <c r="C14392" s="261" t="s">
        <v>138</v>
      </c>
      <c r="D14392" s="74" t="str">
        <f t="shared" si="449"/>
        <v>jul/2019</v>
      </c>
      <c r="E14392" s="264">
        <v>43676</v>
      </c>
      <c r="F14392" s="260">
        <v>38330</v>
      </c>
      <c r="G14392" s="260" t="s">
        <v>2229</v>
      </c>
      <c r="H14392" s="265" t="s">
        <v>2231</v>
      </c>
      <c r="I14392" s="265" t="s">
        <v>2185</v>
      </c>
      <c r="J14392" s="266">
        <v>-1010</v>
      </c>
      <c r="K14392" s="83" t="str">
        <f>IFERROR(IFERROR(VLOOKUP(I14392,'DE-PARA'!B:D,3,0),VLOOKUP(I14392,'DE-PARA'!C:D,2,0)),"NÃO ENCONTRADO")</f>
        <v>Materiais</v>
      </c>
      <c r="L14392" s="50" t="str">
        <f>VLOOKUP(K14392,'Base -Receita-Despesa'!$B:$AS,1,FALSE)</f>
        <v>Materiais</v>
      </c>
    </row>
    <row r="14393" spans="1:12" x14ac:dyDescent="0.3">
      <c r="A14393" s="82" t="str">
        <f t="shared" si="450"/>
        <v>2019</v>
      </c>
      <c r="B14393" s="260" t="s">
        <v>2228</v>
      </c>
      <c r="C14393" s="261" t="s">
        <v>138</v>
      </c>
      <c r="D14393" s="74" t="str">
        <f t="shared" si="449"/>
        <v>jul/2019</v>
      </c>
      <c r="E14393" s="264">
        <v>43676</v>
      </c>
      <c r="F14393" s="263">
        <v>38931</v>
      </c>
      <c r="G14393" s="263" t="s">
        <v>2229</v>
      </c>
      <c r="H14393" s="267" t="s">
        <v>2231</v>
      </c>
      <c r="I14393" s="267" t="s">
        <v>2185</v>
      </c>
      <c r="J14393" s="265">
        <v>-610</v>
      </c>
      <c r="K14393" s="83" t="str">
        <f>IFERROR(IFERROR(VLOOKUP(I14393,'DE-PARA'!B:D,3,0),VLOOKUP(I14393,'DE-PARA'!C:D,2,0)),"NÃO ENCONTRADO")</f>
        <v>Materiais</v>
      </c>
      <c r="L14393" s="50" t="str">
        <f>VLOOKUP(K14393,'Base -Receita-Despesa'!$B:$AS,1,FALSE)</f>
        <v>Materiais</v>
      </c>
    </row>
    <row r="14394" spans="1:12" x14ac:dyDescent="0.3">
      <c r="A14394" s="82" t="str">
        <f t="shared" si="450"/>
        <v>2019</v>
      </c>
      <c r="B14394" s="260" t="s">
        <v>2228</v>
      </c>
      <c r="C14394" s="261" t="s">
        <v>138</v>
      </c>
      <c r="D14394" s="74" t="str">
        <f t="shared" si="449"/>
        <v>jul/2019</v>
      </c>
      <c r="E14394" s="264">
        <v>43676</v>
      </c>
      <c r="F14394" s="260" t="s">
        <v>4374</v>
      </c>
      <c r="G14394" s="260" t="s">
        <v>2229</v>
      </c>
      <c r="H14394" s="265" t="s">
        <v>72</v>
      </c>
      <c r="I14394" s="265" t="s">
        <v>1064</v>
      </c>
      <c r="J14394" s="266">
        <v>-462170.21</v>
      </c>
      <c r="K14394" s="83" t="str">
        <f>IFERROR(IFERROR(VLOOKUP(I14394,'DE-PARA'!B:D,3,0),VLOOKUP(I14394,'DE-PARA'!C:D,2,0)),"NÃO ENCONTRADO")</f>
        <v>Saídas Da C/A Por Regates (-)</v>
      </c>
      <c r="L14394" s="50" t="str">
        <f>VLOOKUP(K14394,'Base -Receita-Despesa'!$B:$AS,1,FALSE)</f>
        <v>SAÍDAS DA C/A POR REGATES (-)</v>
      </c>
    </row>
    <row r="14395" spans="1:12" x14ac:dyDescent="0.3">
      <c r="A14395" s="82" t="str">
        <f t="shared" si="450"/>
        <v>2019</v>
      </c>
      <c r="B14395" s="260" t="s">
        <v>2228</v>
      </c>
      <c r="C14395" s="261" t="s">
        <v>138</v>
      </c>
      <c r="D14395" s="74" t="str">
        <f t="shared" si="449"/>
        <v>jul/2019</v>
      </c>
      <c r="E14395" s="264">
        <v>43676</v>
      </c>
      <c r="F14395" s="260">
        <v>970</v>
      </c>
      <c r="G14395" s="260" t="s">
        <v>2229</v>
      </c>
      <c r="H14395" s="265" t="s">
        <v>1106</v>
      </c>
      <c r="I14395" s="265" t="s">
        <v>526</v>
      </c>
      <c r="J14395" s="275">
        <v>-15000</v>
      </c>
      <c r="K14395" s="83" t="str">
        <f>IFERROR(IFERROR(VLOOKUP(I14395,'DE-PARA'!B:D,3,0),VLOOKUP(I14395,'DE-PARA'!C:D,2,0)),"NÃO ENCONTRADO")</f>
        <v>Serviços</v>
      </c>
      <c r="L14395" s="50" t="str">
        <f>VLOOKUP(K14395,'Base -Receita-Despesa'!$B:$AS,1,FALSE)</f>
        <v>Serviços</v>
      </c>
    </row>
    <row r="14396" spans="1:12" x14ac:dyDescent="0.3">
      <c r="A14396" s="82" t="str">
        <f t="shared" si="450"/>
        <v>2019</v>
      </c>
      <c r="B14396" s="260" t="s">
        <v>2228</v>
      </c>
      <c r="C14396" s="261" t="s">
        <v>138</v>
      </c>
      <c r="D14396" s="74" t="str">
        <f t="shared" si="449"/>
        <v>jul/2019</v>
      </c>
      <c r="E14396" s="264">
        <v>43676</v>
      </c>
      <c r="F14396" s="260" t="s">
        <v>4412</v>
      </c>
      <c r="G14396" s="260" t="s">
        <v>2229</v>
      </c>
      <c r="H14396" s="265" t="s">
        <v>4635</v>
      </c>
      <c r="I14396" s="265" t="s">
        <v>130</v>
      </c>
      <c r="J14396" s="265">
        <v>-129.63</v>
      </c>
      <c r="K14396" s="83" t="str">
        <f>IFERROR(IFERROR(VLOOKUP(I14396,'DE-PARA'!B:D,3,0),VLOOKUP(I14396,'DE-PARA'!C:D,2,0)),"NÃO ENCONTRADO")</f>
        <v>Rescisões Trabalhistas</v>
      </c>
      <c r="L14396" s="50" t="str">
        <f>VLOOKUP(K14396,'Base -Receita-Despesa'!$B:$AS,1,FALSE)</f>
        <v>Rescisões Trabalhistas</v>
      </c>
    </row>
    <row r="14397" spans="1:12" x14ac:dyDescent="0.3">
      <c r="A14397" s="82" t="str">
        <f t="shared" si="450"/>
        <v>2019</v>
      </c>
      <c r="B14397" s="260" t="s">
        <v>2228</v>
      </c>
      <c r="C14397" s="261" t="s">
        <v>138</v>
      </c>
      <c r="D14397" s="74" t="str">
        <f t="shared" si="449"/>
        <v>jul/2019</v>
      </c>
      <c r="E14397" s="264">
        <v>43676</v>
      </c>
      <c r="F14397" s="260" t="s">
        <v>3376</v>
      </c>
      <c r="G14397" s="260" t="s">
        <v>2229</v>
      </c>
      <c r="H14397" s="265" t="s">
        <v>4635</v>
      </c>
      <c r="I14397" s="265" t="s">
        <v>130</v>
      </c>
      <c r="J14397" s="266">
        <v>-1640.49</v>
      </c>
      <c r="K14397" s="83" t="str">
        <f>IFERROR(IFERROR(VLOOKUP(I14397,'DE-PARA'!B:D,3,0),VLOOKUP(I14397,'DE-PARA'!C:D,2,0)),"NÃO ENCONTRADO")</f>
        <v>Rescisões Trabalhistas</v>
      </c>
      <c r="L14397" s="50" t="str">
        <f>VLOOKUP(K14397,'Base -Receita-Despesa'!$B:$AS,1,FALSE)</f>
        <v>Rescisões Trabalhistas</v>
      </c>
    </row>
    <row r="14398" spans="1:12" x14ac:dyDescent="0.3">
      <c r="A14398" s="82" t="str">
        <f t="shared" si="450"/>
        <v>2019</v>
      </c>
      <c r="B14398" s="260" t="s">
        <v>2228</v>
      </c>
      <c r="C14398" s="261" t="s">
        <v>138</v>
      </c>
      <c r="D14398" s="74" t="str">
        <f t="shared" si="449"/>
        <v>jul/2019</v>
      </c>
      <c r="E14398" s="264">
        <v>43676</v>
      </c>
      <c r="F14398" s="260" t="s">
        <v>4594</v>
      </c>
      <c r="G14398" s="260" t="s">
        <v>2229</v>
      </c>
      <c r="H14398" s="265" t="s">
        <v>4636</v>
      </c>
      <c r="I14398" s="265" t="s">
        <v>194</v>
      </c>
      <c r="J14398" s="266">
        <v>-3910.46</v>
      </c>
      <c r="K14398" s="83" t="str">
        <f>IFERROR(IFERROR(VLOOKUP(I14398,'DE-PARA'!B:D,3,0),VLOOKUP(I14398,'DE-PARA'!C:D,2,0)),"NÃO ENCONTRADO")</f>
        <v>Encargos sobre Folha de Pagamento</v>
      </c>
      <c r="L14398" s="50" t="str">
        <f>VLOOKUP(K14398,'Base -Receita-Despesa'!$B:$AS,1,FALSE)</f>
        <v>Encargos sobre Folha de Pagamento</v>
      </c>
    </row>
    <row r="14399" spans="1:12" x14ac:dyDescent="0.3">
      <c r="A14399" s="82" t="str">
        <f t="shared" si="450"/>
        <v>2019</v>
      </c>
      <c r="B14399" s="260" t="s">
        <v>2228</v>
      </c>
      <c r="C14399" s="261" t="s">
        <v>138</v>
      </c>
      <c r="D14399" s="74" t="str">
        <f t="shared" si="449"/>
        <v>jul/2019</v>
      </c>
      <c r="E14399" s="264">
        <v>43676</v>
      </c>
      <c r="F14399" s="260" t="s">
        <v>4594</v>
      </c>
      <c r="G14399" s="260" t="s">
        <v>2229</v>
      </c>
      <c r="H14399" s="265" t="s">
        <v>4636</v>
      </c>
      <c r="I14399" s="265" t="s">
        <v>194</v>
      </c>
      <c r="J14399" s="265">
        <v>-64.52</v>
      </c>
      <c r="K14399" s="83" t="str">
        <f>IFERROR(IFERROR(VLOOKUP(I14399,'DE-PARA'!B:D,3,0),VLOOKUP(I14399,'DE-PARA'!C:D,2,0)),"NÃO ENCONTRADO")</f>
        <v>Encargos sobre Folha de Pagamento</v>
      </c>
      <c r="L14399" s="50" t="str">
        <f>VLOOKUP(K14399,'Base -Receita-Despesa'!$B:$AS,1,FALSE)</f>
        <v>Encargos sobre Folha de Pagamento</v>
      </c>
    </row>
    <row r="14400" spans="1:12" x14ac:dyDescent="0.3">
      <c r="A14400" s="82" t="str">
        <f t="shared" si="450"/>
        <v>2019</v>
      </c>
      <c r="B14400" s="260" t="s">
        <v>2228</v>
      </c>
      <c r="C14400" s="261" t="s">
        <v>138</v>
      </c>
      <c r="D14400" s="74" t="str">
        <f t="shared" si="449"/>
        <v>jul/2019</v>
      </c>
      <c r="E14400" s="264">
        <v>43676</v>
      </c>
      <c r="F14400" s="260">
        <v>461673</v>
      </c>
      <c r="G14400" s="260" t="s">
        <v>2229</v>
      </c>
      <c r="H14400" s="265" t="s">
        <v>257</v>
      </c>
      <c r="I14400" s="265" t="s">
        <v>145</v>
      </c>
      <c r="J14400" s="265">
        <v>-913.47</v>
      </c>
      <c r="K14400" s="83" t="str">
        <f>IFERROR(IFERROR(VLOOKUP(I14400,'DE-PARA'!B:D,3,0),VLOOKUP(I14400,'DE-PARA'!C:D,2,0)),"NÃO ENCONTRADO")</f>
        <v>Serviços</v>
      </c>
      <c r="L14400" s="50" t="str">
        <f>VLOOKUP(K14400,'Base -Receita-Despesa'!$B:$AS,1,FALSE)</f>
        <v>Serviços</v>
      </c>
    </row>
    <row r="14401" spans="1:12" x14ac:dyDescent="0.3">
      <c r="A14401" s="82" t="str">
        <f t="shared" si="450"/>
        <v>2019</v>
      </c>
      <c r="B14401" s="260" t="s">
        <v>2228</v>
      </c>
      <c r="C14401" s="261" t="s">
        <v>138</v>
      </c>
      <c r="D14401" s="74" t="str">
        <f t="shared" si="449"/>
        <v>jul/2019</v>
      </c>
      <c r="E14401" s="264">
        <v>43676</v>
      </c>
      <c r="F14401" s="260">
        <v>461673</v>
      </c>
      <c r="G14401" s="260" t="s">
        <v>2229</v>
      </c>
      <c r="H14401" s="265" t="s">
        <v>257</v>
      </c>
      <c r="I14401" s="265" t="s">
        <v>562</v>
      </c>
      <c r="J14401" s="265">
        <v>-81.849999999999994</v>
      </c>
      <c r="K14401" s="83" t="str">
        <f>IFERROR(IFERROR(VLOOKUP(I14401,'DE-PARA'!B:D,3,0),VLOOKUP(I14401,'DE-PARA'!C:D,2,0)),"NÃO ENCONTRADO")</f>
        <v>Outras Saídas</v>
      </c>
      <c r="L14401" s="50" t="str">
        <f>VLOOKUP(K14401,'Base -Receita-Despesa'!$B:$AS,1,FALSE)</f>
        <v>Outras Saídas</v>
      </c>
    </row>
    <row r="14402" spans="1:12" x14ac:dyDescent="0.3">
      <c r="A14402" s="82" t="str">
        <f t="shared" si="450"/>
        <v>2019</v>
      </c>
      <c r="B14402" s="260" t="s">
        <v>2228</v>
      </c>
      <c r="C14402" s="261" t="s">
        <v>138</v>
      </c>
      <c r="D14402" s="74" t="str">
        <f t="shared" si="449"/>
        <v>jul/2019</v>
      </c>
      <c r="E14402" s="264">
        <v>43676</v>
      </c>
      <c r="F14402" s="260">
        <v>457003</v>
      </c>
      <c r="G14402" s="260" t="s">
        <v>2229</v>
      </c>
      <c r="H14402" s="265" t="s">
        <v>257</v>
      </c>
      <c r="I14402" s="265" t="s">
        <v>145</v>
      </c>
      <c r="J14402" s="265">
        <v>-913.47</v>
      </c>
      <c r="K14402" s="83" t="str">
        <f>IFERROR(IFERROR(VLOOKUP(I14402,'DE-PARA'!B:D,3,0),VLOOKUP(I14402,'DE-PARA'!C:D,2,0)),"NÃO ENCONTRADO")</f>
        <v>Serviços</v>
      </c>
      <c r="L14402" s="50" t="str">
        <f>VLOOKUP(K14402,'Base -Receita-Despesa'!$B:$AS,1,FALSE)</f>
        <v>Serviços</v>
      </c>
    </row>
    <row r="14403" spans="1:12" x14ac:dyDescent="0.3">
      <c r="A14403" s="82" t="str">
        <f t="shared" si="450"/>
        <v>2019</v>
      </c>
      <c r="B14403" s="260" t="s">
        <v>2228</v>
      </c>
      <c r="C14403" s="261" t="s">
        <v>138</v>
      </c>
      <c r="D14403" s="74" t="str">
        <f t="shared" si="449"/>
        <v>jul/2019</v>
      </c>
      <c r="E14403" s="264">
        <v>43676</v>
      </c>
      <c r="F14403" s="260">
        <v>457003</v>
      </c>
      <c r="G14403" s="260" t="s">
        <v>2229</v>
      </c>
      <c r="H14403" s="265" t="s">
        <v>257</v>
      </c>
      <c r="I14403" s="265" t="s">
        <v>562</v>
      </c>
      <c r="J14403" s="265">
        <v>-81.849999999999994</v>
      </c>
      <c r="K14403" s="83" t="str">
        <f>IFERROR(IFERROR(VLOOKUP(I14403,'DE-PARA'!B:D,3,0),VLOOKUP(I14403,'DE-PARA'!C:D,2,0)),"NÃO ENCONTRADO")</f>
        <v>Outras Saídas</v>
      </c>
      <c r="L14403" s="50" t="str">
        <f>VLOOKUP(K14403,'Base -Receita-Despesa'!$B:$AS,1,FALSE)</f>
        <v>Outras Saídas</v>
      </c>
    </row>
    <row r="14404" spans="1:12" x14ac:dyDescent="0.3">
      <c r="A14404" s="82" t="str">
        <f t="shared" si="450"/>
        <v>2019</v>
      </c>
      <c r="B14404" s="260" t="s">
        <v>2228</v>
      </c>
      <c r="C14404" s="261" t="s">
        <v>138</v>
      </c>
      <c r="D14404" s="74" t="str">
        <f t="shared" ref="D14404:D14451" si="451">TEXT(E14404,"mmm/aaaa")</f>
        <v>jul/2019</v>
      </c>
      <c r="E14404" s="264">
        <v>43676</v>
      </c>
      <c r="F14404" s="260">
        <v>452424</v>
      </c>
      <c r="G14404" s="260" t="s">
        <v>2229</v>
      </c>
      <c r="H14404" s="265" t="s">
        <v>257</v>
      </c>
      <c r="I14404" s="265" t="s">
        <v>145</v>
      </c>
      <c r="J14404" s="265">
        <v>-913.47</v>
      </c>
      <c r="K14404" s="83" t="str">
        <f>IFERROR(IFERROR(VLOOKUP(I14404,'DE-PARA'!B:D,3,0),VLOOKUP(I14404,'DE-PARA'!C:D,2,0)),"NÃO ENCONTRADO")</f>
        <v>Serviços</v>
      </c>
      <c r="L14404" s="50" t="str">
        <f>VLOOKUP(K14404,'Base -Receita-Despesa'!$B:$AS,1,FALSE)</f>
        <v>Serviços</v>
      </c>
    </row>
    <row r="14405" spans="1:12" x14ac:dyDescent="0.3">
      <c r="A14405" s="82" t="str">
        <f t="shared" si="450"/>
        <v>2019</v>
      </c>
      <c r="B14405" s="260" t="s">
        <v>2228</v>
      </c>
      <c r="C14405" s="261" t="s">
        <v>138</v>
      </c>
      <c r="D14405" s="74" t="str">
        <f t="shared" si="451"/>
        <v>jul/2019</v>
      </c>
      <c r="E14405" s="264">
        <v>43676</v>
      </c>
      <c r="F14405" s="260">
        <v>452424</v>
      </c>
      <c r="G14405" s="260" t="s">
        <v>2229</v>
      </c>
      <c r="H14405" s="265" t="s">
        <v>257</v>
      </c>
      <c r="I14405" s="265" t="s">
        <v>562</v>
      </c>
      <c r="J14405" s="265">
        <v>-81.849999999999994</v>
      </c>
      <c r="K14405" s="83" t="str">
        <f>IFERROR(IFERROR(VLOOKUP(I14405,'DE-PARA'!B:D,3,0),VLOOKUP(I14405,'DE-PARA'!C:D,2,0)),"NÃO ENCONTRADO")</f>
        <v>Outras Saídas</v>
      </c>
      <c r="L14405" s="50" t="str">
        <f>VLOOKUP(K14405,'Base -Receita-Despesa'!$B:$AS,1,FALSE)</f>
        <v>Outras Saídas</v>
      </c>
    </row>
    <row r="14406" spans="1:12" x14ac:dyDescent="0.3">
      <c r="A14406" s="82" t="str">
        <f t="shared" si="450"/>
        <v>2019</v>
      </c>
      <c r="B14406" s="260" t="s">
        <v>2228</v>
      </c>
      <c r="C14406" s="261" t="s">
        <v>138</v>
      </c>
      <c r="D14406" s="74" t="str">
        <f t="shared" si="451"/>
        <v>jul/2019</v>
      </c>
      <c r="E14406" s="264">
        <v>43676</v>
      </c>
      <c r="F14406" s="260">
        <v>3120</v>
      </c>
      <c r="G14406" s="260" t="s">
        <v>2229</v>
      </c>
      <c r="H14406" s="265" t="s">
        <v>4442</v>
      </c>
      <c r="I14406" s="265" t="s">
        <v>241</v>
      </c>
      <c r="J14406" s="265">
        <v>-411.78</v>
      </c>
      <c r="K14406" s="83" t="str">
        <f>IFERROR(IFERROR(VLOOKUP(I14406,'DE-PARA'!B:D,3,0),VLOOKUP(I14406,'DE-PARA'!C:D,2,0)),"NÃO ENCONTRADO")</f>
        <v>Serviços</v>
      </c>
      <c r="L14406" s="50" t="str">
        <f>VLOOKUP(K14406,'Base -Receita-Despesa'!$B:$AS,1,FALSE)</f>
        <v>Serviços</v>
      </c>
    </row>
    <row r="14407" spans="1:12" x14ac:dyDescent="0.3">
      <c r="A14407" s="82" t="str">
        <f t="shared" si="450"/>
        <v>2019</v>
      </c>
      <c r="B14407" s="260" t="s">
        <v>2228</v>
      </c>
      <c r="C14407" s="261" t="s">
        <v>138</v>
      </c>
      <c r="D14407" s="74" t="str">
        <f t="shared" si="451"/>
        <v>jul/2019</v>
      </c>
      <c r="E14407" s="264">
        <v>43676</v>
      </c>
      <c r="F14407" s="260">
        <v>3120</v>
      </c>
      <c r="G14407" s="260" t="s">
        <v>2229</v>
      </c>
      <c r="H14407" s="265" t="s">
        <v>4442</v>
      </c>
      <c r="I14407" s="265" t="s">
        <v>562</v>
      </c>
      <c r="J14407" s="265">
        <v>-3.28</v>
      </c>
      <c r="K14407" s="83" t="str">
        <f>IFERROR(IFERROR(VLOOKUP(I14407,'DE-PARA'!B:D,3,0),VLOOKUP(I14407,'DE-PARA'!C:D,2,0)),"NÃO ENCONTRADO")</f>
        <v>Outras Saídas</v>
      </c>
      <c r="L14407" s="50" t="str">
        <f>VLOOKUP(K14407,'Base -Receita-Despesa'!$B:$AS,1,FALSE)</f>
        <v>Outras Saídas</v>
      </c>
    </row>
    <row r="14408" spans="1:12" x14ac:dyDescent="0.3">
      <c r="A14408" s="82" t="str">
        <f t="shared" si="450"/>
        <v>2019</v>
      </c>
      <c r="B14408" s="260" t="s">
        <v>2228</v>
      </c>
      <c r="C14408" s="261" t="s">
        <v>138</v>
      </c>
      <c r="D14408" s="74" t="str">
        <f t="shared" si="451"/>
        <v>jul/2019</v>
      </c>
      <c r="E14408" s="264">
        <v>43676</v>
      </c>
      <c r="F14408" s="260" t="s">
        <v>1261</v>
      </c>
      <c r="G14408" s="260" t="s">
        <v>2229</v>
      </c>
      <c r="H14408" s="265" t="s">
        <v>2250</v>
      </c>
      <c r="I14408" s="265" t="s">
        <v>135</v>
      </c>
      <c r="J14408" s="265">
        <v>-9.5</v>
      </c>
      <c r="K14408" s="83" t="str">
        <f>IFERROR(IFERROR(VLOOKUP(I14408,'DE-PARA'!B:D,3,0),VLOOKUP(I14408,'DE-PARA'!C:D,2,0)),"NÃO ENCONTRADO")</f>
        <v>Outras Saídas</v>
      </c>
      <c r="L14408" s="50" t="str">
        <f>VLOOKUP(K14408,'Base -Receita-Despesa'!$B:$AS,1,FALSE)</f>
        <v>Outras Saídas</v>
      </c>
    </row>
    <row r="14409" spans="1:12" x14ac:dyDescent="0.3">
      <c r="A14409" s="82" t="str">
        <f t="shared" si="450"/>
        <v>2019</v>
      </c>
      <c r="B14409" s="260" t="s">
        <v>2228</v>
      </c>
      <c r="C14409" s="261" t="s">
        <v>138</v>
      </c>
      <c r="D14409" s="74" t="str">
        <f t="shared" si="451"/>
        <v>jul/2019</v>
      </c>
      <c r="E14409" s="264">
        <v>43676</v>
      </c>
      <c r="F14409" s="260" t="s">
        <v>1261</v>
      </c>
      <c r="G14409" s="260" t="s">
        <v>2229</v>
      </c>
      <c r="H14409" s="265" t="s">
        <v>2250</v>
      </c>
      <c r="I14409" s="265" t="s">
        <v>135</v>
      </c>
      <c r="J14409" s="265">
        <v>-9.5</v>
      </c>
      <c r="K14409" s="83" t="str">
        <f>IFERROR(IFERROR(VLOOKUP(I14409,'DE-PARA'!B:D,3,0),VLOOKUP(I14409,'DE-PARA'!C:D,2,0)),"NÃO ENCONTRADO")</f>
        <v>Outras Saídas</v>
      </c>
      <c r="L14409" s="50" t="str">
        <f>VLOOKUP(K14409,'Base -Receita-Despesa'!$B:$AS,1,FALSE)</f>
        <v>Outras Saídas</v>
      </c>
    </row>
    <row r="14410" spans="1:12" x14ac:dyDescent="0.3">
      <c r="A14410" s="82" t="str">
        <f t="shared" si="450"/>
        <v>2019</v>
      </c>
      <c r="B14410" s="260" t="s">
        <v>2228</v>
      </c>
      <c r="C14410" s="261" t="s">
        <v>138</v>
      </c>
      <c r="D14410" s="74" t="str">
        <f t="shared" si="451"/>
        <v>jul/2019</v>
      </c>
      <c r="E14410" s="264">
        <v>43676</v>
      </c>
      <c r="F14410" s="260" t="s">
        <v>1061</v>
      </c>
      <c r="G14410" s="260" t="s">
        <v>2229</v>
      </c>
      <c r="H14410" s="265" t="s">
        <v>4370</v>
      </c>
      <c r="I14410" s="265" t="s">
        <v>126</v>
      </c>
      <c r="J14410" s="266">
        <v>500000</v>
      </c>
      <c r="K14410" s="83" t="str">
        <f>IFERROR(IFERROR(VLOOKUP(I14410,'DE-PARA'!B:D,3,0),VLOOKUP(I14410,'DE-PARA'!C:D,2,0)),"NÃO ENCONTRADO")</f>
        <v>TEV – Transferências Entre Contas (Entradas)</v>
      </c>
      <c r="L14410" s="50" t="str">
        <f>VLOOKUP(K14410,'Base -Receita-Despesa'!$B:$AS,1,FALSE)</f>
        <v>TEV – Transferências Entre Contas (Entradas)</v>
      </c>
    </row>
    <row r="14411" spans="1:12" x14ac:dyDescent="0.3">
      <c r="A14411" s="82" t="str">
        <f t="shared" si="450"/>
        <v>2019</v>
      </c>
      <c r="B14411" s="260" t="s">
        <v>2240</v>
      </c>
      <c r="C14411" s="261" t="s">
        <v>138</v>
      </c>
      <c r="D14411" s="74" t="str">
        <f t="shared" si="451"/>
        <v>jul/2019</v>
      </c>
      <c r="E14411" s="264">
        <v>43677</v>
      </c>
      <c r="F14411" s="260" t="s">
        <v>250</v>
      </c>
      <c r="G14411" s="260" t="s">
        <v>2229</v>
      </c>
      <c r="H14411" s="265" t="s">
        <v>4637</v>
      </c>
      <c r="I14411" s="265" t="s">
        <v>2171</v>
      </c>
      <c r="J14411" s="265">
        <v>54.56</v>
      </c>
      <c r="K14411" s="83" t="str">
        <f>IFERROR(IFERROR(VLOOKUP(I14411,'DE-PARA'!B:D,3,0),VLOOKUP(I14411,'DE-PARA'!C:D,2,0)),"NÃO ENCONTRADO")</f>
        <v>Rendimentos sobre Aplicações Financeiras</v>
      </c>
      <c r="L14411" s="50" t="str">
        <f>VLOOKUP(K14411,'Base -Receita-Despesa'!$B:$AS,1,FALSE)</f>
        <v>Rendimentos sobre Aplicações Financeiras</v>
      </c>
    </row>
    <row r="14412" spans="1:12" x14ac:dyDescent="0.3">
      <c r="A14412" s="82" t="str">
        <f t="shared" si="450"/>
        <v>2019</v>
      </c>
      <c r="B14412" s="260" t="s">
        <v>2240</v>
      </c>
      <c r="C14412" s="261" t="s">
        <v>138</v>
      </c>
      <c r="D14412" s="74" t="str">
        <f t="shared" si="451"/>
        <v>jul/2019</v>
      </c>
      <c r="E14412" s="264">
        <v>43677</v>
      </c>
      <c r="F14412" s="260" t="s">
        <v>1070</v>
      </c>
      <c r="G14412" s="260" t="s">
        <v>2229</v>
      </c>
      <c r="H14412" s="265" t="s">
        <v>1071</v>
      </c>
      <c r="I14412" s="265" t="s">
        <v>2237</v>
      </c>
      <c r="J14412" s="266">
        <v>1782224.12</v>
      </c>
      <c r="K14412" s="83" t="str">
        <f>IFERROR(IFERROR(VLOOKUP(I14412,'DE-PARA'!B:D,3,0),VLOOKUP(I14412,'DE-PARA'!C:D,2,0)),"NÃO ENCONTRADO")</f>
        <v>Entrada Conta Aplicação (+)</v>
      </c>
      <c r="L14412" s="50" t="str">
        <f>VLOOKUP(K14412,'Base -Receita-Despesa'!$B:$AS,1,FALSE)</f>
        <v>ENTRADA CONTA APLICAÇÃO (+)</v>
      </c>
    </row>
    <row r="14413" spans="1:12" x14ac:dyDescent="0.3">
      <c r="A14413" s="82" t="str">
        <f t="shared" si="450"/>
        <v>2019</v>
      </c>
      <c r="B14413" s="260" t="s">
        <v>2240</v>
      </c>
      <c r="C14413" s="261" t="s">
        <v>138</v>
      </c>
      <c r="D14413" s="74" t="str">
        <f t="shared" si="451"/>
        <v>jul/2019</v>
      </c>
      <c r="E14413" s="264">
        <v>43677</v>
      </c>
      <c r="F14413" s="260" t="s">
        <v>1061</v>
      </c>
      <c r="G14413" s="260" t="s">
        <v>2229</v>
      </c>
      <c r="H14413" s="265" t="s">
        <v>4370</v>
      </c>
      <c r="I14413" s="265" t="s">
        <v>126</v>
      </c>
      <c r="J14413" s="266">
        <v>-500000</v>
      </c>
      <c r="K14413" s="83" t="str">
        <f>IFERROR(IFERROR(VLOOKUP(I14413,'DE-PARA'!B:D,3,0),VLOOKUP(I14413,'DE-PARA'!C:D,2,0)),"NÃO ENCONTRADO")</f>
        <v>TEV – Transferências Entre Contas (Entradas)</v>
      </c>
      <c r="L14413" s="50" t="str">
        <f>VLOOKUP(K14413,'Base -Receita-Despesa'!$B:$AS,1,FALSE)</f>
        <v>TEV – Transferências Entre Contas (Entradas)</v>
      </c>
    </row>
    <row r="14414" spans="1:12" x14ac:dyDescent="0.3">
      <c r="A14414" s="82" t="str">
        <f t="shared" si="450"/>
        <v>2019</v>
      </c>
      <c r="B14414" s="260" t="s">
        <v>2240</v>
      </c>
      <c r="C14414" s="261" t="s">
        <v>138</v>
      </c>
      <c r="D14414" s="74" t="str">
        <f t="shared" si="451"/>
        <v>jul/2019</v>
      </c>
      <c r="E14414" s="264">
        <v>43677</v>
      </c>
      <c r="F14414" s="260" t="s">
        <v>1061</v>
      </c>
      <c r="G14414" s="260" t="s">
        <v>2229</v>
      </c>
      <c r="H14414" s="265" t="s">
        <v>4370</v>
      </c>
      <c r="I14414" s="265" t="s">
        <v>126</v>
      </c>
      <c r="J14414" s="266">
        <v>-1282224.1200000001</v>
      </c>
      <c r="K14414" s="83" t="str">
        <f>IFERROR(IFERROR(VLOOKUP(I14414,'DE-PARA'!B:D,3,0),VLOOKUP(I14414,'DE-PARA'!C:D,2,0)),"NÃO ENCONTRADO")</f>
        <v>TEV – Transferências Entre Contas (Entradas)</v>
      </c>
      <c r="L14414" s="50" t="str">
        <f>VLOOKUP(K14414,'Base -Receita-Despesa'!$B:$AS,1,FALSE)</f>
        <v>TEV – Transferências Entre Contas (Entradas)</v>
      </c>
    </row>
    <row r="14415" spans="1:12" x14ac:dyDescent="0.3">
      <c r="A14415" s="82" t="str">
        <f t="shared" si="450"/>
        <v>2019</v>
      </c>
      <c r="B14415" s="260" t="s">
        <v>2228</v>
      </c>
      <c r="C14415" s="261" t="s">
        <v>138</v>
      </c>
      <c r="D14415" s="74" t="str">
        <f t="shared" si="451"/>
        <v>jul/2019</v>
      </c>
      <c r="E14415" s="264">
        <v>43677</v>
      </c>
      <c r="F14415" s="260" t="s">
        <v>1267</v>
      </c>
      <c r="G14415" s="260" t="s">
        <v>2229</v>
      </c>
      <c r="H14415" s="265" t="s">
        <v>4638</v>
      </c>
      <c r="I14415" s="265" t="s">
        <v>160</v>
      </c>
      <c r="J14415" s="265">
        <v>706.62</v>
      </c>
      <c r="K14415" s="83" t="str">
        <f>IFERROR(IFERROR(VLOOKUP(I14415,'DE-PARA'!B:D,3,0),VLOOKUP(I14415,'DE-PARA'!C:D,2,0)),"NÃO ENCONTRADO")</f>
        <v>Outras Saídas</v>
      </c>
      <c r="L14415" s="50" t="str">
        <f>VLOOKUP(K14415,'Base -Receita-Despesa'!$B:$AS,1,FALSE)</f>
        <v>Outras Saídas</v>
      </c>
    </row>
    <row r="14416" spans="1:12" x14ac:dyDescent="0.3">
      <c r="A14416" s="82" t="str">
        <f t="shared" si="450"/>
        <v>2019</v>
      </c>
      <c r="B14416" s="260" t="s">
        <v>2228</v>
      </c>
      <c r="C14416" s="261" t="s">
        <v>138</v>
      </c>
      <c r="D14416" s="74" t="str">
        <f t="shared" si="451"/>
        <v>jul/2019</v>
      </c>
      <c r="E14416" s="264">
        <v>43677</v>
      </c>
      <c r="F14416" s="260">
        <v>38656</v>
      </c>
      <c r="G14416" s="260" t="s">
        <v>2229</v>
      </c>
      <c r="H14416" s="265" t="s">
        <v>2231</v>
      </c>
      <c r="I14416" s="265" t="s">
        <v>2185</v>
      </c>
      <c r="J14416" s="265">
        <v>-978</v>
      </c>
      <c r="K14416" s="83" t="str">
        <f>IFERROR(IFERROR(VLOOKUP(I14416,'DE-PARA'!B:D,3,0),VLOOKUP(I14416,'DE-PARA'!C:D,2,0)),"NÃO ENCONTRADO")</f>
        <v>Materiais</v>
      </c>
      <c r="L14416" s="50" t="str">
        <f>VLOOKUP(K14416,'Base -Receita-Despesa'!$B:$AS,1,FALSE)</f>
        <v>Materiais</v>
      </c>
    </row>
    <row r="14417" spans="1:12" x14ac:dyDescent="0.3">
      <c r="A14417" s="82" t="str">
        <f t="shared" si="450"/>
        <v>2019</v>
      </c>
      <c r="B14417" s="260" t="s">
        <v>2228</v>
      </c>
      <c r="C14417" s="261" t="s">
        <v>138</v>
      </c>
      <c r="D14417" s="74" t="str">
        <f t="shared" si="451"/>
        <v>jul/2019</v>
      </c>
      <c r="E14417" s="264">
        <v>43677</v>
      </c>
      <c r="F14417" s="260">
        <v>38580</v>
      </c>
      <c r="G14417" s="260" t="s">
        <v>2229</v>
      </c>
      <c r="H14417" s="265" t="s">
        <v>2231</v>
      </c>
      <c r="I14417" s="265" t="s">
        <v>2185</v>
      </c>
      <c r="J14417" s="265">
        <v>-978</v>
      </c>
      <c r="K14417" s="83" t="str">
        <f>IFERROR(IFERROR(VLOOKUP(I14417,'DE-PARA'!B:D,3,0),VLOOKUP(I14417,'DE-PARA'!C:D,2,0)),"NÃO ENCONTRADO")</f>
        <v>Materiais</v>
      </c>
      <c r="L14417" s="50" t="str">
        <f>VLOOKUP(K14417,'Base -Receita-Despesa'!$B:$AS,1,FALSE)</f>
        <v>Materiais</v>
      </c>
    </row>
    <row r="14418" spans="1:12" x14ac:dyDescent="0.3">
      <c r="A14418" s="82" t="str">
        <f t="shared" si="450"/>
        <v>2019</v>
      </c>
      <c r="B14418" s="260" t="s">
        <v>2228</v>
      </c>
      <c r="C14418" s="261" t="s">
        <v>138</v>
      </c>
      <c r="D14418" s="74" t="str">
        <f t="shared" si="451"/>
        <v>jul/2019</v>
      </c>
      <c r="E14418" s="264">
        <v>43677</v>
      </c>
      <c r="F14418" s="260">
        <v>38791</v>
      </c>
      <c r="G14418" s="260" t="s">
        <v>2229</v>
      </c>
      <c r="H14418" s="265" t="s">
        <v>2231</v>
      </c>
      <c r="I14418" s="265" t="s">
        <v>2185</v>
      </c>
      <c r="J14418" s="266">
        <v>-1010</v>
      </c>
      <c r="K14418" s="83" t="str">
        <f>IFERROR(IFERROR(VLOOKUP(I14418,'DE-PARA'!B:D,3,0),VLOOKUP(I14418,'DE-PARA'!C:D,2,0)),"NÃO ENCONTRADO")</f>
        <v>Materiais</v>
      </c>
      <c r="L14418" s="50" t="str">
        <f>VLOOKUP(K14418,'Base -Receita-Despesa'!$B:$AS,1,FALSE)</f>
        <v>Materiais</v>
      </c>
    </row>
    <row r="14419" spans="1:12" x14ac:dyDescent="0.3">
      <c r="A14419" s="82" t="str">
        <f t="shared" si="450"/>
        <v>2019</v>
      </c>
      <c r="B14419" s="260" t="s">
        <v>2228</v>
      </c>
      <c r="C14419" s="261" t="s">
        <v>138</v>
      </c>
      <c r="D14419" s="74" t="str">
        <f t="shared" si="451"/>
        <v>jul/2019</v>
      </c>
      <c r="E14419" s="264">
        <v>43677</v>
      </c>
      <c r="F14419" s="260" t="s">
        <v>4517</v>
      </c>
      <c r="G14419" s="260" t="s">
        <v>2229</v>
      </c>
      <c r="H14419" s="265" t="s">
        <v>4545</v>
      </c>
      <c r="I14419" s="265" t="s">
        <v>2209</v>
      </c>
      <c r="J14419" s="265">
        <v>-126.68</v>
      </c>
      <c r="K14419" s="83" t="str">
        <f>IFERROR(IFERROR(VLOOKUP(I14419,'DE-PARA'!B:D,3,0),VLOOKUP(I14419,'DE-PARA'!C:D,2,0)),"NÃO ENCONTRADO")</f>
        <v>Despesas com Viagens</v>
      </c>
      <c r="L14419" s="50" t="str">
        <f>VLOOKUP(K14419,'Base -Receita-Despesa'!$B:$AS,1,FALSE)</f>
        <v>Despesas com Viagens</v>
      </c>
    </row>
    <row r="14420" spans="1:12" x14ac:dyDescent="0.3">
      <c r="A14420" s="82" t="str">
        <f t="shared" si="450"/>
        <v>2019</v>
      </c>
      <c r="B14420" s="260" t="s">
        <v>2228</v>
      </c>
      <c r="C14420" s="261" t="s">
        <v>138</v>
      </c>
      <c r="D14420" s="74" t="str">
        <f t="shared" si="451"/>
        <v>jul/2019</v>
      </c>
      <c r="E14420" s="264">
        <v>43677</v>
      </c>
      <c r="F14420" s="260" t="s">
        <v>4374</v>
      </c>
      <c r="G14420" s="260" t="s">
        <v>2229</v>
      </c>
      <c r="H14420" s="265" t="s">
        <v>72</v>
      </c>
      <c r="I14420" s="265" t="s">
        <v>1064</v>
      </c>
      <c r="J14420" s="266">
        <v>-1776472.51</v>
      </c>
      <c r="K14420" s="83" t="str">
        <f>IFERROR(IFERROR(VLOOKUP(I14420,'DE-PARA'!B:D,3,0),VLOOKUP(I14420,'DE-PARA'!C:D,2,0)),"NÃO ENCONTRADO")</f>
        <v>Saídas Da C/A Por Regates (-)</v>
      </c>
      <c r="L14420" s="50" t="str">
        <f>VLOOKUP(K14420,'Base -Receita-Despesa'!$B:$AS,1,FALSE)</f>
        <v>SAÍDAS DA C/A POR REGATES (-)</v>
      </c>
    </row>
    <row r="14421" spans="1:12" x14ac:dyDescent="0.3">
      <c r="A14421" s="82" t="str">
        <f t="shared" si="450"/>
        <v>2019</v>
      </c>
      <c r="B14421" s="260" t="s">
        <v>2228</v>
      </c>
      <c r="C14421" s="261" t="s">
        <v>138</v>
      </c>
      <c r="D14421" s="74" t="str">
        <f t="shared" si="451"/>
        <v>jul/2019</v>
      </c>
      <c r="E14421" s="264">
        <v>43677</v>
      </c>
      <c r="F14421" s="260" t="s">
        <v>4517</v>
      </c>
      <c r="G14421" s="260" t="s">
        <v>2229</v>
      </c>
      <c r="H14421" s="265" t="s">
        <v>1508</v>
      </c>
      <c r="I14421" s="265" t="s">
        <v>2209</v>
      </c>
      <c r="J14421" s="265">
        <v>-313.16000000000003</v>
      </c>
      <c r="K14421" s="83" t="str">
        <f>IFERROR(IFERROR(VLOOKUP(I14421,'DE-PARA'!B:D,3,0),VLOOKUP(I14421,'DE-PARA'!C:D,2,0)),"NÃO ENCONTRADO")</f>
        <v>Despesas com Viagens</v>
      </c>
      <c r="L14421" s="50" t="str">
        <f>VLOOKUP(K14421,'Base -Receita-Despesa'!$B:$AS,1,FALSE)</f>
        <v>Despesas com Viagens</v>
      </c>
    </row>
    <row r="14422" spans="1:12" x14ac:dyDescent="0.3">
      <c r="A14422" s="82" t="str">
        <f t="shared" si="450"/>
        <v>2019</v>
      </c>
      <c r="B14422" s="260" t="s">
        <v>2228</v>
      </c>
      <c r="C14422" s="261" t="s">
        <v>138</v>
      </c>
      <c r="D14422" s="74" t="str">
        <f t="shared" si="451"/>
        <v>jul/2019</v>
      </c>
      <c r="E14422" s="264">
        <v>43677</v>
      </c>
      <c r="F14422" s="260" t="s">
        <v>4517</v>
      </c>
      <c r="G14422" s="260" t="s">
        <v>2229</v>
      </c>
      <c r="H14422" s="265" t="s">
        <v>1508</v>
      </c>
      <c r="I14422" s="265" t="s">
        <v>2209</v>
      </c>
      <c r="J14422" s="265">
        <v>-131.58000000000001</v>
      </c>
      <c r="K14422" s="83" t="str">
        <f>IFERROR(IFERROR(VLOOKUP(I14422,'DE-PARA'!B:D,3,0),VLOOKUP(I14422,'DE-PARA'!C:D,2,0)),"NÃO ENCONTRADO")</f>
        <v>Despesas com Viagens</v>
      </c>
      <c r="L14422" s="50" t="str">
        <f>VLOOKUP(K14422,'Base -Receita-Despesa'!$B:$AS,1,FALSE)</f>
        <v>Despesas com Viagens</v>
      </c>
    </row>
    <row r="14423" spans="1:12" x14ac:dyDescent="0.3">
      <c r="A14423" s="82" t="str">
        <f t="shared" si="450"/>
        <v>2019</v>
      </c>
      <c r="B14423" s="260" t="s">
        <v>2228</v>
      </c>
      <c r="C14423" s="261" t="s">
        <v>138</v>
      </c>
      <c r="D14423" s="74" t="str">
        <f t="shared" si="451"/>
        <v>jul/2019</v>
      </c>
      <c r="E14423" s="264">
        <v>43677</v>
      </c>
      <c r="F14423" s="260" t="s">
        <v>1261</v>
      </c>
      <c r="G14423" s="260" t="s">
        <v>2229</v>
      </c>
      <c r="H14423" s="265" t="s">
        <v>262</v>
      </c>
      <c r="I14423" s="265" t="s">
        <v>135</v>
      </c>
      <c r="J14423" s="265">
        <v>-11.07</v>
      </c>
      <c r="K14423" s="83" t="str">
        <f>IFERROR(IFERROR(VLOOKUP(I14423,'DE-PARA'!B:D,3,0),VLOOKUP(I14423,'DE-PARA'!C:D,2,0)),"NÃO ENCONTRADO")</f>
        <v>Outras Saídas</v>
      </c>
      <c r="L14423" s="50" t="str">
        <f>VLOOKUP(K14423,'Base -Receita-Despesa'!$B:$AS,1,FALSE)</f>
        <v>Outras Saídas</v>
      </c>
    </row>
    <row r="14424" spans="1:12" x14ac:dyDescent="0.3">
      <c r="A14424" s="82" t="str">
        <f t="shared" si="450"/>
        <v>2019</v>
      </c>
      <c r="B14424" s="260" t="s">
        <v>2228</v>
      </c>
      <c r="C14424" s="261" t="s">
        <v>138</v>
      </c>
      <c r="D14424" s="74" t="str">
        <f t="shared" si="451"/>
        <v>jul/2019</v>
      </c>
      <c r="E14424" s="264">
        <v>43677</v>
      </c>
      <c r="F14424" s="260" t="s">
        <v>4517</v>
      </c>
      <c r="G14424" s="260" t="s">
        <v>2229</v>
      </c>
      <c r="H14424" s="265" t="s">
        <v>2958</v>
      </c>
      <c r="I14424" s="265" t="s">
        <v>2209</v>
      </c>
      <c r="J14424" s="265">
        <v>-43.75</v>
      </c>
      <c r="K14424" s="83" t="str">
        <f>IFERROR(IFERROR(VLOOKUP(I14424,'DE-PARA'!B:D,3,0),VLOOKUP(I14424,'DE-PARA'!C:D,2,0)),"NÃO ENCONTRADO")</f>
        <v>Despesas com Viagens</v>
      </c>
      <c r="L14424" s="50" t="str">
        <f>VLOOKUP(K14424,'Base -Receita-Despesa'!$B:$AS,1,FALSE)</f>
        <v>Despesas com Viagens</v>
      </c>
    </row>
    <row r="14425" spans="1:12" x14ac:dyDescent="0.3">
      <c r="A14425" s="82" t="str">
        <f t="shared" si="450"/>
        <v>2019</v>
      </c>
      <c r="B14425" s="260" t="s">
        <v>2228</v>
      </c>
      <c r="C14425" s="261" t="s">
        <v>138</v>
      </c>
      <c r="D14425" s="74" t="str">
        <f t="shared" si="451"/>
        <v>jul/2019</v>
      </c>
      <c r="E14425" s="264">
        <v>43677</v>
      </c>
      <c r="F14425" s="260" t="s">
        <v>1261</v>
      </c>
      <c r="G14425" s="260" t="s">
        <v>2229</v>
      </c>
      <c r="H14425" s="265" t="s">
        <v>879</v>
      </c>
      <c r="I14425" s="265" t="s">
        <v>135</v>
      </c>
      <c r="J14425" s="265">
        <v>-9.5</v>
      </c>
      <c r="K14425" s="83" t="str">
        <f>IFERROR(IFERROR(VLOOKUP(I14425,'DE-PARA'!B:D,3,0),VLOOKUP(I14425,'DE-PARA'!C:D,2,0)),"NÃO ENCONTRADO")</f>
        <v>Outras Saídas</v>
      </c>
      <c r="L14425" s="50" t="str">
        <f>VLOOKUP(K14425,'Base -Receita-Despesa'!$B:$AS,1,FALSE)</f>
        <v>Outras Saídas</v>
      </c>
    </row>
    <row r="14426" spans="1:12" x14ac:dyDescent="0.3">
      <c r="A14426" s="82" t="str">
        <f t="shared" si="450"/>
        <v>2019</v>
      </c>
      <c r="B14426" s="260" t="s">
        <v>2228</v>
      </c>
      <c r="C14426" s="261" t="s">
        <v>138</v>
      </c>
      <c r="D14426" s="74" t="str">
        <f t="shared" si="451"/>
        <v>jul/2019</v>
      </c>
      <c r="E14426" s="264">
        <v>43677</v>
      </c>
      <c r="F14426" s="260" t="s">
        <v>1261</v>
      </c>
      <c r="G14426" s="260" t="s">
        <v>2229</v>
      </c>
      <c r="H14426" s="265" t="s">
        <v>879</v>
      </c>
      <c r="I14426" s="265" t="s">
        <v>135</v>
      </c>
      <c r="J14426" s="265">
        <v>-9.5</v>
      </c>
      <c r="K14426" s="83" t="str">
        <f>IFERROR(IFERROR(VLOOKUP(I14426,'DE-PARA'!B:D,3,0),VLOOKUP(I14426,'DE-PARA'!C:D,2,0)),"NÃO ENCONTRADO")</f>
        <v>Outras Saídas</v>
      </c>
      <c r="L14426" s="50" t="str">
        <f>VLOOKUP(K14426,'Base -Receita-Despesa'!$B:$AS,1,FALSE)</f>
        <v>Outras Saídas</v>
      </c>
    </row>
    <row r="14427" spans="1:12" x14ac:dyDescent="0.3">
      <c r="A14427" s="82" t="str">
        <f t="shared" si="450"/>
        <v>2019</v>
      </c>
      <c r="B14427" s="260" t="s">
        <v>2228</v>
      </c>
      <c r="C14427" s="261" t="s">
        <v>138</v>
      </c>
      <c r="D14427" s="74" t="str">
        <f t="shared" si="451"/>
        <v>jul/2019</v>
      </c>
      <c r="E14427" s="264">
        <v>43677</v>
      </c>
      <c r="F14427" s="260" t="s">
        <v>1261</v>
      </c>
      <c r="G14427" s="260" t="s">
        <v>2229</v>
      </c>
      <c r="H14427" s="265" t="s">
        <v>879</v>
      </c>
      <c r="I14427" s="265" t="s">
        <v>135</v>
      </c>
      <c r="J14427" s="265">
        <v>-9.5</v>
      </c>
      <c r="K14427" s="83" t="str">
        <f>IFERROR(IFERROR(VLOOKUP(I14427,'DE-PARA'!B:D,3,0),VLOOKUP(I14427,'DE-PARA'!C:D,2,0)),"NÃO ENCONTRADO")</f>
        <v>Outras Saídas</v>
      </c>
      <c r="L14427" s="50" t="str">
        <f>VLOOKUP(K14427,'Base -Receita-Despesa'!$B:$AS,1,FALSE)</f>
        <v>Outras Saídas</v>
      </c>
    </row>
    <row r="14428" spans="1:12" x14ac:dyDescent="0.3">
      <c r="A14428" s="82" t="str">
        <f t="shared" si="450"/>
        <v>2019</v>
      </c>
      <c r="B14428" s="260" t="s">
        <v>2228</v>
      </c>
      <c r="C14428" s="261" t="s">
        <v>138</v>
      </c>
      <c r="D14428" s="74" t="str">
        <f t="shared" si="451"/>
        <v>jul/2019</v>
      </c>
      <c r="E14428" s="264">
        <v>43677</v>
      </c>
      <c r="F14428" s="260" t="s">
        <v>1261</v>
      </c>
      <c r="G14428" s="260" t="s">
        <v>2229</v>
      </c>
      <c r="H14428" s="265" t="s">
        <v>879</v>
      </c>
      <c r="I14428" s="265" t="s">
        <v>4639</v>
      </c>
      <c r="J14428" s="265">
        <v>-9.5</v>
      </c>
      <c r="K14428" s="83" t="str">
        <f>IFERROR(IFERROR(VLOOKUP(I14428,'DE-PARA'!B:D,3,0),VLOOKUP(I14428,'DE-PARA'!C:D,2,0)),"NÃO ENCONTRADO")</f>
        <v>Outras Saídas</v>
      </c>
      <c r="L14428" s="50" t="str">
        <f>VLOOKUP(K14428,'Base -Receita-Despesa'!$B:$AS,1,FALSE)</f>
        <v>Outras Saídas</v>
      </c>
    </row>
    <row r="14429" spans="1:12" x14ac:dyDescent="0.3">
      <c r="A14429" s="82" t="str">
        <f t="shared" si="450"/>
        <v>2019</v>
      </c>
      <c r="B14429" s="260" t="s">
        <v>2228</v>
      </c>
      <c r="C14429" s="261" t="s">
        <v>138</v>
      </c>
      <c r="D14429" s="74" t="str">
        <f t="shared" si="451"/>
        <v>jul/2019</v>
      </c>
      <c r="E14429" s="264">
        <v>43677</v>
      </c>
      <c r="F14429" s="260" t="s">
        <v>1261</v>
      </c>
      <c r="G14429" s="260" t="s">
        <v>2229</v>
      </c>
      <c r="H14429" s="265" t="s">
        <v>879</v>
      </c>
      <c r="I14429" s="265" t="s">
        <v>135</v>
      </c>
      <c r="J14429" s="265">
        <v>-9.5</v>
      </c>
      <c r="K14429" s="83" t="str">
        <f>IFERROR(IFERROR(VLOOKUP(I14429,'DE-PARA'!B:D,3,0),VLOOKUP(I14429,'DE-PARA'!C:D,2,0)),"NÃO ENCONTRADO")</f>
        <v>Outras Saídas</v>
      </c>
      <c r="L14429" s="50" t="str">
        <f>VLOOKUP(K14429,'Base -Receita-Despesa'!$B:$AS,1,FALSE)</f>
        <v>Outras Saídas</v>
      </c>
    </row>
    <row r="14430" spans="1:12" x14ac:dyDescent="0.3">
      <c r="A14430" s="82" t="str">
        <f t="shared" si="450"/>
        <v>2019</v>
      </c>
      <c r="B14430" s="260" t="s">
        <v>2228</v>
      </c>
      <c r="C14430" s="261" t="s">
        <v>138</v>
      </c>
      <c r="D14430" s="74" t="str">
        <f t="shared" si="451"/>
        <v>jul/2019</v>
      </c>
      <c r="E14430" s="264">
        <v>43677</v>
      </c>
      <c r="F14430" s="260" t="s">
        <v>1261</v>
      </c>
      <c r="G14430" s="260" t="s">
        <v>2229</v>
      </c>
      <c r="H14430" s="265" t="s">
        <v>879</v>
      </c>
      <c r="I14430" s="265" t="s">
        <v>135</v>
      </c>
      <c r="J14430" s="265">
        <v>-9.5</v>
      </c>
      <c r="K14430" s="83" t="str">
        <f>IFERROR(IFERROR(VLOOKUP(I14430,'DE-PARA'!B:D,3,0),VLOOKUP(I14430,'DE-PARA'!C:D,2,0)),"NÃO ENCONTRADO")</f>
        <v>Outras Saídas</v>
      </c>
      <c r="L14430" s="50" t="str">
        <f>VLOOKUP(K14430,'Base -Receita-Despesa'!$B:$AS,1,FALSE)</f>
        <v>Outras Saídas</v>
      </c>
    </row>
    <row r="14431" spans="1:12" x14ac:dyDescent="0.3">
      <c r="A14431" s="82" t="str">
        <f t="shared" si="450"/>
        <v>2019</v>
      </c>
      <c r="B14431" s="260" t="s">
        <v>2228</v>
      </c>
      <c r="C14431" s="261" t="s">
        <v>138</v>
      </c>
      <c r="D14431" s="74" t="str">
        <f t="shared" si="451"/>
        <v>jul/2019</v>
      </c>
      <c r="E14431" s="264">
        <v>43677</v>
      </c>
      <c r="F14431" s="260" t="s">
        <v>1261</v>
      </c>
      <c r="G14431" s="260" t="s">
        <v>2229</v>
      </c>
      <c r="H14431" s="265" t="s">
        <v>879</v>
      </c>
      <c r="I14431" s="265" t="s">
        <v>135</v>
      </c>
      <c r="J14431" s="265">
        <v>-9.5</v>
      </c>
      <c r="K14431" s="83" t="str">
        <f>IFERROR(IFERROR(VLOOKUP(I14431,'DE-PARA'!B:D,3,0),VLOOKUP(I14431,'DE-PARA'!C:D,2,0)),"NÃO ENCONTRADO")</f>
        <v>Outras Saídas</v>
      </c>
      <c r="L14431" s="50" t="str">
        <f>VLOOKUP(K14431,'Base -Receita-Despesa'!$B:$AS,1,FALSE)</f>
        <v>Outras Saídas</v>
      </c>
    </row>
    <row r="14432" spans="1:12" x14ac:dyDescent="0.3">
      <c r="A14432" s="82" t="str">
        <f t="shared" si="450"/>
        <v>2019</v>
      </c>
      <c r="B14432" s="260" t="s">
        <v>2228</v>
      </c>
      <c r="C14432" s="261" t="s">
        <v>138</v>
      </c>
      <c r="D14432" s="74" t="str">
        <f t="shared" si="451"/>
        <v>jul/2019</v>
      </c>
      <c r="E14432" s="264">
        <v>43677</v>
      </c>
      <c r="F14432" s="260" t="s">
        <v>4517</v>
      </c>
      <c r="G14432" s="260" t="s">
        <v>2229</v>
      </c>
      <c r="H14432" s="265" t="s">
        <v>1119</v>
      </c>
      <c r="I14432" s="265" t="s">
        <v>2209</v>
      </c>
      <c r="J14432" s="265">
        <v>-43.75</v>
      </c>
      <c r="K14432" s="83" t="str">
        <f>IFERROR(IFERROR(VLOOKUP(I14432,'DE-PARA'!B:D,3,0),VLOOKUP(I14432,'DE-PARA'!C:D,2,0)),"NÃO ENCONTRADO")</f>
        <v>Despesas com Viagens</v>
      </c>
      <c r="L14432" s="50" t="str">
        <f>VLOOKUP(K14432,'Base -Receita-Despesa'!$B:$AS,1,FALSE)</f>
        <v>Despesas com Viagens</v>
      </c>
    </row>
    <row r="14433" spans="1:12" x14ac:dyDescent="0.3">
      <c r="A14433" s="82" t="str">
        <f t="shared" si="450"/>
        <v>2019</v>
      </c>
      <c r="B14433" s="260" t="s">
        <v>2228</v>
      </c>
      <c r="C14433" s="261" t="s">
        <v>138</v>
      </c>
      <c r="D14433" s="74" t="str">
        <f t="shared" si="451"/>
        <v>jul/2019</v>
      </c>
      <c r="E14433" s="264">
        <v>43677</v>
      </c>
      <c r="F14433" s="260" t="s">
        <v>4517</v>
      </c>
      <c r="G14433" s="260" t="s">
        <v>2229</v>
      </c>
      <c r="H14433" s="265" t="s">
        <v>1119</v>
      </c>
      <c r="I14433" s="265" t="s">
        <v>2209</v>
      </c>
      <c r="J14433" s="265">
        <v>-296.29000000000002</v>
      </c>
      <c r="K14433" s="83" t="str">
        <f>IFERROR(IFERROR(VLOOKUP(I14433,'DE-PARA'!B:D,3,0),VLOOKUP(I14433,'DE-PARA'!C:D,2,0)),"NÃO ENCONTRADO")</f>
        <v>Despesas com Viagens</v>
      </c>
      <c r="L14433" s="50" t="str">
        <f>VLOOKUP(K14433,'Base -Receita-Despesa'!$B:$AS,1,FALSE)</f>
        <v>Despesas com Viagens</v>
      </c>
    </row>
    <row r="14434" spans="1:12" x14ac:dyDescent="0.3">
      <c r="A14434" s="82" t="str">
        <f t="shared" si="450"/>
        <v>2019</v>
      </c>
      <c r="B14434" s="260" t="s">
        <v>2228</v>
      </c>
      <c r="C14434" s="261" t="s">
        <v>138</v>
      </c>
      <c r="D14434" s="74" t="str">
        <f t="shared" si="451"/>
        <v>jul/2019</v>
      </c>
      <c r="E14434" s="264">
        <v>43677</v>
      </c>
      <c r="F14434" s="260" t="s">
        <v>4565</v>
      </c>
      <c r="G14434" s="260" t="s">
        <v>2229</v>
      </c>
      <c r="H14434" s="265" t="s">
        <v>4640</v>
      </c>
      <c r="I14434" s="265" t="s">
        <v>194</v>
      </c>
      <c r="J14434" s="266">
        <v>-24016.41</v>
      </c>
      <c r="K14434" s="83" t="str">
        <f>IFERROR(IFERROR(VLOOKUP(I14434,'DE-PARA'!B:D,3,0),VLOOKUP(I14434,'DE-PARA'!C:D,2,0)),"NÃO ENCONTRADO")</f>
        <v>Encargos sobre Folha de Pagamento</v>
      </c>
      <c r="L14434" s="50" t="str">
        <f>VLOOKUP(K14434,'Base -Receita-Despesa'!$B:$AS,1,FALSE)</f>
        <v>Encargos sobre Folha de Pagamento</v>
      </c>
    </row>
    <row r="14435" spans="1:12" x14ac:dyDescent="0.3">
      <c r="A14435" s="82" t="str">
        <f t="shared" si="450"/>
        <v>2019</v>
      </c>
      <c r="B14435" s="260" t="s">
        <v>2228</v>
      </c>
      <c r="C14435" s="261" t="s">
        <v>138</v>
      </c>
      <c r="D14435" s="74" t="str">
        <f t="shared" si="451"/>
        <v>jul/2019</v>
      </c>
      <c r="E14435" s="264">
        <v>43677</v>
      </c>
      <c r="F14435" s="260" t="s">
        <v>4565</v>
      </c>
      <c r="G14435" s="260" t="s">
        <v>2229</v>
      </c>
      <c r="H14435" s="265" t="s">
        <v>4640</v>
      </c>
      <c r="I14435" s="265" t="s">
        <v>562</v>
      </c>
      <c r="J14435" s="265">
        <v>-792.54</v>
      </c>
      <c r="K14435" s="83" t="str">
        <f>IFERROR(IFERROR(VLOOKUP(I14435,'DE-PARA'!B:D,3,0),VLOOKUP(I14435,'DE-PARA'!C:D,2,0)),"NÃO ENCONTRADO")</f>
        <v>Outras Saídas</v>
      </c>
      <c r="L14435" s="50" t="str">
        <f>VLOOKUP(K14435,'Base -Receita-Despesa'!$B:$AS,1,FALSE)</f>
        <v>Outras Saídas</v>
      </c>
    </row>
    <row r="14436" spans="1:12" x14ac:dyDescent="0.3">
      <c r="A14436" s="82" t="str">
        <f t="shared" si="450"/>
        <v>2019</v>
      </c>
      <c r="B14436" s="260" t="s">
        <v>2228</v>
      </c>
      <c r="C14436" s="261" t="s">
        <v>138</v>
      </c>
      <c r="D14436" s="74" t="str">
        <f t="shared" si="451"/>
        <v>jul/2019</v>
      </c>
      <c r="E14436" s="264">
        <v>43677</v>
      </c>
      <c r="F14436" s="260" t="s">
        <v>4517</v>
      </c>
      <c r="G14436" s="260" t="s">
        <v>2229</v>
      </c>
      <c r="H14436" s="265" t="s">
        <v>4560</v>
      </c>
      <c r="I14436" s="265" t="s">
        <v>2209</v>
      </c>
      <c r="J14436" s="265">
        <v>-43.75</v>
      </c>
      <c r="K14436" s="83" t="str">
        <f>IFERROR(IFERROR(VLOOKUP(I14436,'DE-PARA'!B:D,3,0),VLOOKUP(I14436,'DE-PARA'!C:D,2,0)),"NÃO ENCONTRADO")</f>
        <v>Despesas com Viagens</v>
      </c>
      <c r="L14436" s="50" t="str">
        <f>VLOOKUP(K14436,'Base -Receita-Despesa'!$B:$AS,1,FALSE)</f>
        <v>Despesas com Viagens</v>
      </c>
    </row>
    <row r="14437" spans="1:12" x14ac:dyDescent="0.3">
      <c r="A14437" s="82" t="str">
        <f t="shared" si="450"/>
        <v>2019</v>
      </c>
      <c r="B14437" s="260" t="s">
        <v>2228</v>
      </c>
      <c r="C14437" s="261" t="s">
        <v>138</v>
      </c>
      <c r="D14437" s="74" t="str">
        <f t="shared" si="451"/>
        <v>jul/2019</v>
      </c>
      <c r="E14437" s="264">
        <v>43677</v>
      </c>
      <c r="F14437" s="260" t="s">
        <v>4517</v>
      </c>
      <c r="G14437" s="260" t="s">
        <v>2229</v>
      </c>
      <c r="H14437" s="265" t="s">
        <v>4641</v>
      </c>
      <c r="I14437" s="265" t="s">
        <v>2209</v>
      </c>
      <c r="J14437" s="265">
        <v>-303.16000000000003</v>
      </c>
      <c r="K14437" s="83" t="str">
        <f>IFERROR(IFERROR(VLOOKUP(I14437,'DE-PARA'!B:D,3,0),VLOOKUP(I14437,'DE-PARA'!C:D,2,0)),"NÃO ENCONTRADO")</f>
        <v>Despesas com Viagens</v>
      </c>
      <c r="L14437" s="50" t="str">
        <f>VLOOKUP(K14437,'Base -Receita-Despesa'!$B:$AS,1,FALSE)</f>
        <v>Despesas com Viagens</v>
      </c>
    </row>
    <row r="14438" spans="1:12" x14ac:dyDescent="0.3">
      <c r="A14438" s="82" t="str">
        <f t="shared" si="450"/>
        <v>2019</v>
      </c>
      <c r="B14438" s="260" t="s">
        <v>2228</v>
      </c>
      <c r="C14438" s="261" t="s">
        <v>138</v>
      </c>
      <c r="D14438" s="74" t="str">
        <f t="shared" si="451"/>
        <v>jul/2019</v>
      </c>
      <c r="E14438" s="264">
        <v>43677</v>
      </c>
      <c r="F14438" s="260">
        <v>63</v>
      </c>
      <c r="G14438" s="260" t="s">
        <v>2229</v>
      </c>
      <c r="H14438" s="265" t="s">
        <v>3189</v>
      </c>
      <c r="I14438" s="265" t="s">
        <v>2176</v>
      </c>
      <c r="J14438" s="266">
        <v>-133929.32999999999</v>
      </c>
      <c r="K14438" s="83" t="str">
        <f>IFERROR(IFERROR(VLOOKUP(I14438,'DE-PARA'!B:D,3,0),VLOOKUP(I14438,'DE-PARA'!C:D,2,0)),"NÃO ENCONTRADO")</f>
        <v>Pessoal</v>
      </c>
      <c r="L14438" s="50" t="str">
        <f>VLOOKUP(K14438,'Base -Receita-Despesa'!$B:$AS,1,FALSE)</f>
        <v>Pessoal</v>
      </c>
    </row>
    <row r="14439" spans="1:12" x14ac:dyDescent="0.3">
      <c r="A14439" s="82" t="str">
        <f t="shared" si="450"/>
        <v>2019</v>
      </c>
      <c r="B14439" s="260" t="s">
        <v>2228</v>
      </c>
      <c r="C14439" s="261" t="s">
        <v>138</v>
      </c>
      <c r="D14439" s="74" t="str">
        <f t="shared" si="451"/>
        <v>jul/2019</v>
      </c>
      <c r="E14439" s="264">
        <v>43677</v>
      </c>
      <c r="F14439" s="260">
        <v>75</v>
      </c>
      <c r="G14439" s="260" t="s">
        <v>2229</v>
      </c>
      <c r="H14439" s="265" t="s">
        <v>3189</v>
      </c>
      <c r="I14439" s="265" t="s">
        <v>2176</v>
      </c>
      <c r="J14439" s="266">
        <v>-18679.900000000001</v>
      </c>
      <c r="K14439" s="83" t="str">
        <f>IFERROR(IFERROR(VLOOKUP(I14439,'DE-PARA'!B:D,3,0),VLOOKUP(I14439,'DE-PARA'!C:D,2,0)),"NÃO ENCONTRADO")</f>
        <v>Pessoal</v>
      </c>
      <c r="L14439" s="50" t="str">
        <f>VLOOKUP(K14439,'Base -Receita-Despesa'!$B:$AS,1,FALSE)</f>
        <v>Pessoal</v>
      </c>
    </row>
    <row r="14440" spans="1:12" x14ac:dyDescent="0.3">
      <c r="A14440" s="82" t="str">
        <f t="shared" si="450"/>
        <v>2019</v>
      </c>
      <c r="B14440" s="260" t="s">
        <v>2228</v>
      </c>
      <c r="C14440" s="261" t="s">
        <v>138</v>
      </c>
      <c r="D14440" s="74" t="str">
        <f t="shared" si="451"/>
        <v>jul/2019</v>
      </c>
      <c r="E14440" s="264">
        <v>43677</v>
      </c>
      <c r="F14440" s="260">
        <v>74</v>
      </c>
      <c r="G14440" s="260" t="s">
        <v>2229</v>
      </c>
      <c r="H14440" s="265" t="s">
        <v>3189</v>
      </c>
      <c r="I14440" s="265" t="s">
        <v>2176</v>
      </c>
      <c r="J14440" s="266">
        <v>-9034.26</v>
      </c>
      <c r="K14440" s="83" t="str">
        <f>IFERROR(IFERROR(VLOOKUP(I14440,'DE-PARA'!B:D,3,0),VLOOKUP(I14440,'DE-PARA'!C:D,2,0)),"NÃO ENCONTRADO")</f>
        <v>Pessoal</v>
      </c>
      <c r="L14440" s="50" t="str">
        <f>VLOOKUP(K14440,'Base -Receita-Despesa'!$B:$AS,1,FALSE)</f>
        <v>Pessoal</v>
      </c>
    </row>
    <row r="14441" spans="1:12" x14ac:dyDescent="0.3">
      <c r="A14441" s="82" t="str">
        <f t="shared" si="450"/>
        <v>2019</v>
      </c>
      <c r="B14441" s="260" t="s">
        <v>2228</v>
      </c>
      <c r="C14441" s="261" t="s">
        <v>138</v>
      </c>
      <c r="D14441" s="74" t="str">
        <f t="shared" si="451"/>
        <v>jul/2019</v>
      </c>
      <c r="E14441" s="264">
        <v>43677</v>
      </c>
      <c r="F14441" s="260">
        <v>73</v>
      </c>
      <c r="G14441" s="260" t="s">
        <v>2229</v>
      </c>
      <c r="H14441" s="265" t="s">
        <v>3189</v>
      </c>
      <c r="I14441" s="265" t="s">
        <v>2176</v>
      </c>
      <c r="J14441" s="266">
        <v>-196136.06</v>
      </c>
      <c r="K14441" s="83" t="str">
        <f>IFERROR(IFERROR(VLOOKUP(I14441,'DE-PARA'!B:D,3,0),VLOOKUP(I14441,'DE-PARA'!C:D,2,0)),"NÃO ENCONTRADO")</f>
        <v>Pessoal</v>
      </c>
      <c r="L14441" s="50" t="str">
        <f>VLOOKUP(K14441,'Base -Receita-Despesa'!$B:$AS,1,FALSE)</f>
        <v>Pessoal</v>
      </c>
    </row>
    <row r="14442" spans="1:12" x14ac:dyDescent="0.3">
      <c r="A14442" s="82" t="str">
        <f t="shared" ref="A14442:A14451" si="452">IF(K14442="NÃO ENCONTRADO",0,RIGHT(D14442,4))</f>
        <v>2019</v>
      </c>
      <c r="B14442" s="260" t="s">
        <v>2228</v>
      </c>
      <c r="C14442" s="261" t="s">
        <v>138</v>
      </c>
      <c r="D14442" s="74" t="str">
        <f t="shared" si="451"/>
        <v>jul/2019</v>
      </c>
      <c r="E14442" s="264">
        <v>43677</v>
      </c>
      <c r="F14442" s="260">
        <v>89</v>
      </c>
      <c r="G14442" s="260" t="s">
        <v>2238</v>
      </c>
      <c r="H14442" s="265" t="s">
        <v>4642</v>
      </c>
      <c r="I14442" s="265" t="s">
        <v>177</v>
      </c>
      <c r="J14442" s="266">
        <v>-3050</v>
      </c>
      <c r="K14442" s="83" t="str">
        <f>IFERROR(IFERROR(VLOOKUP(I14442,'DE-PARA'!B:D,3,0),VLOOKUP(I14442,'DE-PARA'!C:D,2,0)),"NÃO ENCONTRADO")</f>
        <v>Serviços</v>
      </c>
      <c r="L14442" s="50" t="str">
        <f>VLOOKUP(K14442,'Base -Receita-Despesa'!$B:$AS,1,FALSE)</f>
        <v>Serviços</v>
      </c>
    </row>
    <row r="14443" spans="1:12" x14ac:dyDescent="0.3">
      <c r="A14443" s="82" t="str">
        <f t="shared" si="452"/>
        <v>2019</v>
      </c>
      <c r="B14443" s="260" t="s">
        <v>2228</v>
      </c>
      <c r="C14443" s="261" t="s">
        <v>138</v>
      </c>
      <c r="D14443" s="74" t="str">
        <f t="shared" si="451"/>
        <v>jul/2019</v>
      </c>
      <c r="E14443" s="264">
        <v>43677</v>
      </c>
      <c r="F14443" s="260">
        <v>10743</v>
      </c>
      <c r="G14443" s="260" t="s">
        <v>2229</v>
      </c>
      <c r="H14443" s="265" t="s">
        <v>4369</v>
      </c>
      <c r="I14443" s="265" t="s">
        <v>2183</v>
      </c>
      <c r="J14443" s="265">
        <v>-288</v>
      </c>
      <c r="K14443" s="83" t="str">
        <f>IFERROR(IFERROR(VLOOKUP(I14443,'DE-PARA'!B:D,3,0),VLOOKUP(I14443,'DE-PARA'!C:D,2,0)),"NÃO ENCONTRADO")</f>
        <v>Materiais</v>
      </c>
      <c r="L14443" s="50" t="str">
        <f>VLOOKUP(K14443,'Base -Receita-Despesa'!$B:$AS,1,FALSE)</f>
        <v>Materiais</v>
      </c>
    </row>
    <row r="14444" spans="1:12" x14ac:dyDescent="0.3">
      <c r="A14444" s="82" t="str">
        <f t="shared" si="452"/>
        <v>2019</v>
      </c>
      <c r="B14444" s="260" t="s">
        <v>2228</v>
      </c>
      <c r="C14444" s="261" t="s">
        <v>138</v>
      </c>
      <c r="D14444" s="74" t="str">
        <f t="shared" si="451"/>
        <v>jul/2019</v>
      </c>
      <c r="E14444" s="264">
        <v>43677</v>
      </c>
      <c r="F14444" s="260">
        <v>10743</v>
      </c>
      <c r="G14444" s="260" t="s">
        <v>2229</v>
      </c>
      <c r="H14444" s="265" t="s">
        <v>4369</v>
      </c>
      <c r="I14444" s="265" t="s">
        <v>562</v>
      </c>
      <c r="J14444" s="265">
        <v>-125.74</v>
      </c>
      <c r="K14444" s="83" t="str">
        <f>IFERROR(IFERROR(VLOOKUP(I14444,'DE-PARA'!B:D,3,0),VLOOKUP(I14444,'DE-PARA'!C:D,2,0)),"NÃO ENCONTRADO")</f>
        <v>Outras Saídas</v>
      </c>
      <c r="L14444" s="50" t="str">
        <f>VLOOKUP(K14444,'Base -Receita-Despesa'!$B:$AS,1,FALSE)</f>
        <v>Outras Saídas</v>
      </c>
    </row>
    <row r="14445" spans="1:12" x14ac:dyDescent="0.3">
      <c r="A14445" s="82" t="str">
        <f t="shared" si="452"/>
        <v>2019</v>
      </c>
      <c r="B14445" s="260" t="s">
        <v>2228</v>
      </c>
      <c r="C14445" s="261" t="s">
        <v>138</v>
      </c>
      <c r="D14445" s="74" t="str">
        <f t="shared" si="451"/>
        <v>jul/2019</v>
      </c>
      <c r="E14445" s="264">
        <v>43677</v>
      </c>
      <c r="F14445" s="260" t="s">
        <v>250</v>
      </c>
      <c r="G14445" s="260" t="s">
        <v>2229</v>
      </c>
      <c r="H14445" s="265" t="s">
        <v>4637</v>
      </c>
      <c r="I14445" s="265" t="s">
        <v>2171</v>
      </c>
      <c r="J14445" s="265">
        <v>206.88</v>
      </c>
      <c r="K14445" s="83" t="str">
        <f>IFERROR(IFERROR(VLOOKUP(I14445,'DE-PARA'!B:D,3,0),VLOOKUP(I14445,'DE-PARA'!C:D,2,0)),"NÃO ENCONTRADO")</f>
        <v>Rendimentos sobre Aplicações Financeiras</v>
      </c>
      <c r="L14445" s="50" t="str">
        <f>VLOOKUP(K14445,'Base -Receita-Despesa'!$B:$AS,1,FALSE)</f>
        <v>Rendimentos sobre Aplicações Financeiras</v>
      </c>
    </row>
    <row r="14446" spans="1:12" x14ac:dyDescent="0.3">
      <c r="A14446" s="82" t="str">
        <f t="shared" si="452"/>
        <v>2019</v>
      </c>
      <c r="B14446" s="260" t="s">
        <v>2228</v>
      </c>
      <c r="C14446" s="261" t="s">
        <v>138</v>
      </c>
      <c r="D14446" s="74" t="str">
        <f t="shared" si="451"/>
        <v>jul/2019</v>
      </c>
      <c r="E14446" s="264">
        <v>43677</v>
      </c>
      <c r="F14446" s="260" t="s">
        <v>1070</v>
      </c>
      <c r="G14446" s="260" t="s">
        <v>2229</v>
      </c>
      <c r="H14446" s="265" t="s">
        <v>1071</v>
      </c>
      <c r="I14446" s="265" t="s">
        <v>2237</v>
      </c>
      <c r="J14446" s="266">
        <v>384022.24</v>
      </c>
      <c r="K14446" s="83" t="str">
        <f>IFERROR(IFERROR(VLOOKUP(I14446,'DE-PARA'!B:D,3,0),VLOOKUP(I14446,'DE-PARA'!C:D,2,0)),"NÃO ENCONTRADO")</f>
        <v>Entrada Conta Aplicação (+)</v>
      </c>
      <c r="L14446" s="50" t="str">
        <f>VLOOKUP(K14446,'Base -Receita-Despesa'!$B:$AS,1,FALSE)</f>
        <v>ENTRADA CONTA APLICAÇÃO (+)</v>
      </c>
    </row>
    <row r="14447" spans="1:12" x14ac:dyDescent="0.3">
      <c r="A14447" s="82" t="str">
        <f t="shared" si="452"/>
        <v>2019</v>
      </c>
      <c r="B14447" s="260" t="s">
        <v>2228</v>
      </c>
      <c r="C14447" s="261" t="s">
        <v>138</v>
      </c>
      <c r="D14447" s="74" t="str">
        <f t="shared" si="451"/>
        <v>jul/2019</v>
      </c>
      <c r="E14447" s="264">
        <v>43677</v>
      </c>
      <c r="F14447" s="263" t="s">
        <v>4517</v>
      </c>
      <c r="G14447" s="263" t="s">
        <v>2229</v>
      </c>
      <c r="H14447" s="267" t="s">
        <v>4562</v>
      </c>
      <c r="I14447" s="267" t="s">
        <v>2209</v>
      </c>
      <c r="J14447" s="265">
        <v>-50.35</v>
      </c>
      <c r="K14447" s="83" t="str">
        <f>IFERROR(IFERROR(VLOOKUP(I14447,'DE-PARA'!B:D,3,0),VLOOKUP(I14447,'DE-PARA'!C:D,2,0)),"NÃO ENCONTRADO")</f>
        <v>Despesas com Viagens</v>
      </c>
      <c r="L14447" s="50" t="str">
        <f>VLOOKUP(K14447,'Base -Receita-Despesa'!$B:$AS,1,FALSE)</f>
        <v>Despesas com Viagens</v>
      </c>
    </row>
    <row r="14448" spans="1:12" x14ac:dyDescent="0.3">
      <c r="A14448" s="82" t="str">
        <f t="shared" si="452"/>
        <v>2019</v>
      </c>
      <c r="B14448" s="260" t="s">
        <v>2228</v>
      </c>
      <c r="C14448" s="261" t="s">
        <v>138</v>
      </c>
      <c r="D14448" s="74" t="str">
        <f t="shared" si="451"/>
        <v>jul/2019</v>
      </c>
      <c r="E14448" s="264">
        <v>43677</v>
      </c>
      <c r="F14448" s="260" t="s">
        <v>4517</v>
      </c>
      <c r="G14448" s="260" t="s">
        <v>2229</v>
      </c>
      <c r="H14448" s="265" t="s">
        <v>4562</v>
      </c>
      <c r="I14448" s="265" t="s">
        <v>2209</v>
      </c>
      <c r="J14448" s="265">
        <v>-22.7</v>
      </c>
      <c r="K14448" s="83" t="str">
        <f>IFERROR(IFERROR(VLOOKUP(I14448,'DE-PARA'!B:D,3,0),VLOOKUP(I14448,'DE-PARA'!C:D,2,0)),"NÃO ENCONTRADO")</f>
        <v>Despesas com Viagens</v>
      </c>
      <c r="L14448" s="50" t="str">
        <f>VLOOKUP(K14448,'Base -Receita-Despesa'!$B:$AS,1,FALSE)</f>
        <v>Despesas com Viagens</v>
      </c>
    </row>
    <row r="14449" spans="1:12" x14ac:dyDescent="0.3">
      <c r="A14449" s="82" t="str">
        <f t="shared" si="452"/>
        <v>2019</v>
      </c>
      <c r="B14449" s="260" t="s">
        <v>2228</v>
      </c>
      <c r="C14449" s="261" t="s">
        <v>138</v>
      </c>
      <c r="D14449" s="74" t="str">
        <f t="shared" si="451"/>
        <v>jul/2019</v>
      </c>
      <c r="E14449" s="264">
        <v>43677</v>
      </c>
      <c r="F14449" s="260" t="s">
        <v>1261</v>
      </c>
      <c r="G14449" s="260" t="s">
        <v>2229</v>
      </c>
      <c r="H14449" s="265" t="s">
        <v>4381</v>
      </c>
      <c r="I14449" s="265" t="s">
        <v>135</v>
      </c>
      <c r="J14449" s="265">
        <v>-9.5</v>
      </c>
      <c r="K14449" s="83" t="str">
        <f>IFERROR(IFERROR(VLOOKUP(I14449,'DE-PARA'!B:D,3,0),VLOOKUP(I14449,'DE-PARA'!C:D,2,0)),"NÃO ENCONTRADO")</f>
        <v>Outras Saídas</v>
      </c>
      <c r="L14449" s="50" t="str">
        <f>VLOOKUP(K14449,'Base -Receita-Despesa'!$B:$AS,1,FALSE)</f>
        <v>Outras Saídas</v>
      </c>
    </row>
    <row r="14450" spans="1:12" x14ac:dyDescent="0.3">
      <c r="A14450" s="82" t="str">
        <f t="shared" si="452"/>
        <v>2019</v>
      </c>
      <c r="B14450" s="260" t="s">
        <v>2228</v>
      </c>
      <c r="C14450" s="261" t="s">
        <v>138</v>
      </c>
      <c r="D14450" s="74" t="str">
        <f t="shared" si="451"/>
        <v>jul/2019</v>
      </c>
      <c r="E14450" s="264">
        <v>43677</v>
      </c>
      <c r="F14450" s="260" t="s">
        <v>1061</v>
      </c>
      <c r="G14450" s="260" t="s">
        <v>2229</v>
      </c>
      <c r="H14450" s="265" t="s">
        <v>4370</v>
      </c>
      <c r="I14450" s="265" t="s">
        <v>126</v>
      </c>
      <c r="J14450" s="266">
        <v>500000</v>
      </c>
      <c r="K14450" s="83" t="str">
        <f>IFERROR(IFERROR(VLOOKUP(I14450,'DE-PARA'!B:D,3,0),VLOOKUP(I14450,'DE-PARA'!C:D,2,0)),"NÃO ENCONTRADO")</f>
        <v>TEV – Transferências Entre Contas (Entradas)</v>
      </c>
      <c r="L14450" s="50" t="str">
        <f>VLOOKUP(K14450,'Base -Receita-Despesa'!$B:$AS,1,FALSE)</f>
        <v>TEV – Transferências Entre Contas (Entradas)</v>
      </c>
    </row>
    <row r="14451" spans="1:12" x14ac:dyDescent="0.3">
      <c r="A14451" s="82" t="str">
        <f t="shared" si="452"/>
        <v>2019</v>
      </c>
      <c r="B14451" s="260" t="s">
        <v>2228</v>
      </c>
      <c r="C14451" s="261" t="s">
        <v>138</v>
      </c>
      <c r="D14451" s="74" t="str">
        <f t="shared" si="451"/>
        <v>jul/2019</v>
      </c>
      <c r="E14451" s="264">
        <v>43677</v>
      </c>
      <c r="F14451" s="260" t="s">
        <v>1061</v>
      </c>
      <c r="G14451" s="260" t="s">
        <v>2229</v>
      </c>
      <c r="H14451" s="265" t="s">
        <v>4370</v>
      </c>
      <c r="I14451" s="265" t="s">
        <v>126</v>
      </c>
      <c r="J14451" s="266">
        <v>1282224.1200000001</v>
      </c>
      <c r="K14451" s="83" t="str">
        <f>IFERROR(IFERROR(VLOOKUP(I14451,'DE-PARA'!B:D,3,0),VLOOKUP(I14451,'DE-PARA'!C:D,2,0)),"NÃO ENCONTRADO")</f>
        <v>TEV – Transferências Entre Contas (Entradas)</v>
      </c>
      <c r="L14451" s="50" t="str">
        <f>VLOOKUP(K14451,'Base -Receita-Despesa'!$B:$AS,1,FALSE)</f>
        <v>TEV – Transferências Entre Contas (Entradas)</v>
      </c>
    </row>
  </sheetData>
  <autoFilter ref="B3:L3" xr:uid="{00000000-0001-0000-0400-000000000000}">
    <sortState xmlns:xlrd2="http://schemas.microsoft.com/office/spreadsheetml/2017/richdata2" ref="B4:L21329">
      <sortCondition ref="E3"/>
    </sortState>
  </autoFilter>
  <conditionalFormatting sqref="K4:K14451">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I14452:I1048576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59" t="s">
        <v>38</v>
      </c>
    </row>
    <row r="4" spans="2:10" ht="12" x14ac:dyDescent="0.3">
      <c r="B4" s="87"/>
      <c r="C4" s="87"/>
      <c r="D4" s="88"/>
      <c r="J4" s="359"/>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4643</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DOCID-2020503232-2446437</_dlc_DocId>
    <_dlc_DocIdUrl xmlns="c1178b72-d3f5-4356-be28-21acd058a982">
      <Url>https://ibghorg.sharepoint.com/documentos/_layouts/15/DocIdRedir.aspx?ID=DOCID-2020503232-2446437</Url>
      <Description>DOCID-2020503232-2446437</Description>
    </_dlc_DocIdUrl>
  </documentManagement>
</p:properties>
</file>

<file path=customXml/itemProps1.xml><?xml version="1.0" encoding="utf-8"?>
<ds:datastoreItem xmlns:ds="http://schemas.openxmlformats.org/officeDocument/2006/customXml" ds:itemID="{2A6CF6C7-E823-4E4C-B675-4D59F7102435}"/>
</file>

<file path=customXml/itemProps2.xml><?xml version="1.0" encoding="utf-8"?>
<ds:datastoreItem xmlns:ds="http://schemas.openxmlformats.org/officeDocument/2006/customXml" ds:itemID="{FE6D29EF-430C-461A-87F8-E7D7E0C3E078}"/>
</file>

<file path=customXml/itemProps3.xml><?xml version="1.0" encoding="utf-8"?>
<ds:datastoreItem xmlns:ds="http://schemas.openxmlformats.org/officeDocument/2006/customXml" ds:itemID="{A40BB12C-CA2C-4BC5-9F13-7D11613BAFCE}"/>
</file>

<file path=customXml/itemProps4.xml><?xml version="1.0" encoding="utf-8"?>
<ds:datastoreItem xmlns:ds="http://schemas.openxmlformats.org/officeDocument/2006/customXml" ds:itemID="{FDBE4FDE-111C-41AF-8035-200E4E0819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04805f0e-deea-4ffc-a96a-241e661549a1</vt:lpwstr>
  </property>
</Properties>
</file>